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540" windowWidth="11880" windowHeight="3435" tabRatio="976" firstSheet="8" activeTab="2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state="hidden" r:id="rId12"/>
    <sheet name="2. Investigación Científica" sheetId="21" state="hidden" r:id="rId13"/>
    <sheet name="3. Vinculación Univ. Sociedad" sheetId="22"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Cultura de Inno. Insti..." sheetId="47" state="hidden" r:id="rId19"/>
    <sheet name="9. Asegura. de la Calid. y M" sheetId="33" state="hidden" r:id="rId20"/>
    <sheet name="10. Posgrado" sheetId="48" state="hidden" r:id="rId21"/>
    <sheet name="11. Gestion Administrativa" sheetId="24" r:id="rId22"/>
    <sheet name="12. Gestión del Talento Humano" sheetId="44"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definedNames>
    <definedName name="_xlnm._FilterDatabase" localSheetId="3" hidden="1">'1. TALLERES SEMINARIOS'!$C$11:$C$216</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D13" i="10" l="1"/>
  <c r="D498" i="12"/>
  <c r="D454" i="12"/>
  <c r="D410" i="12"/>
  <c r="D366" i="12"/>
  <c r="D13" i="8"/>
  <c r="P10" i="22"/>
  <c r="P27" i="24"/>
  <c r="D982" i="12" l="1"/>
  <c r="D938" i="12" l="1"/>
  <c r="D894" i="12"/>
  <c r="C895" i="12" s="1"/>
  <c r="D850" i="12"/>
  <c r="D806" i="12"/>
  <c r="D762" i="12"/>
  <c r="D718" i="12"/>
  <c r="F554" i="12"/>
  <c r="F555" i="12"/>
  <c r="J1592" i="12"/>
  <c r="I1592" i="12"/>
  <c r="F1592" i="12"/>
  <c r="J1591" i="12"/>
  <c r="I1591" i="12"/>
  <c r="F1591" i="12"/>
  <c r="J1590" i="12"/>
  <c r="I1590" i="12"/>
  <c r="F1590" i="12"/>
  <c r="J1589" i="12"/>
  <c r="I1589" i="12"/>
  <c r="F1589" i="12"/>
  <c r="J1588" i="12"/>
  <c r="I1588" i="12"/>
  <c r="F1588" i="12"/>
  <c r="J1587" i="12"/>
  <c r="I1587" i="12"/>
  <c r="F1587" i="12"/>
  <c r="J1586" i="12"/>
  <c r="I1586" i="12"/>
  <c r="F1586" i="12"/>
  <c r="J1585" i="12"/>
  <c r="I1585" i="12"/>
  <c r="F1585" i="12"/>
  <c r="J1584" i="12"/>
  <c r="I1584" i="12"/>
  <c r="F1584" i="12"/>
  <c r="J1583" i="12"/>
  <c r="I1583" i="12"/>
  <c r="F1583" i="12"/>
  <c r="J1582" i="12"/>
  <c r="I1582" i="12"/>
  <c r="F1582" i="12"/>
  <c r="J1581" i="12"/>
  <c r="I1581" i="12"/>
  <c r="F1581" i="12"/>
  <c r="J1580" i="12"/>
  <c r="I1580" i="12"/>
  <c r="F1580" i="12"/>
  <c r="J1579" i="12"/>
  <c r="I1579" i="12"/>
  <c r="F1579" i="12"/>
  <c r="J1578" i="12"/>
  <c r="I1578" i="12"/>
  <c r="F1578" i="12"/>
  <c r="J1577" i="12"/>
  <c r="I1577" i="12"/>
  <c r="F1577" i="12"/>
  <c r="J1576" i="12"/>
  <c r="I1576" i="12"/>
  <c r="F1576" i="12"/>
  <c r="J1575" i="12"/>
  <c r="I1575" i="12"/>
  <c r="F1575" i="12"/>
  <c r="J1574" i="12"/>
  <c r="I1574" i="12"/>
  <c r="F1574" i="12"/>
  <c r="J1573" i="12"/>
  <c r="I1573" i="12"/>
  <c r="F1573" i="12"/>
  <c r="J1572" i="12"/>
  <c r="I1572" i="12"/>
  <c r="F1572" i="12"/>
  <c r="J1571" i="12"/>
  <c r="I1571" i="12"/>
  <c r="F1571" i="12"/>
  <c r="J1570" i="12"/>
  <c r="I1570" i="12"/>
  <c r="F1570" i="12"/>
  <c r="J1569" i="12"/>
  <c r="I1569" i="12"/>
  <c r="F1569" i="12"/>
  <c r="J1568" i="12"/>
  <c r="I1568" i="12"/>
  <c r="F1568" i="12"/>
  <c r="J1567" i="12"/>
  <c r="I1567" i="12"/>
  <c r="F1567" i="12"/>
  <c r="J1566" i="12"/>
  <c r="I1566" i="12"/>
  <c r="F1566" i="12"/>
  <c r="J1565" i="12"/>
  <c r="I1565" i="12"/>
  <c r="F1565" i="12"/>
  <c r="J1564" i="12"/>
  <c r="I1564" i="12"/>
  <c r="F1564" i="12"/>
  <c r="J1563" i="12"/>
  <c r="I1563" i="12"/>
  <c r="F1563" i="12"/>
  <c r="J1562" i="12"/>
  <c r="I1562" i="12"/>
  <c r="F1562" i="12"/>
  <c r="J1561" i="12"/>
  <c r="I1561" i="12"/>
  <c r="F1561" i="12"/>
  <c r="J1560" i="12"/>
  <c r="I1560" i="12"/>
  <c r="F1560" i="12"/>
  <c r="J1559" i="12"/>
  <c r="I1559" i="12"/>
  <c r="F1559" i="12"/>
  <c r="I1558" i="12"/>
  <c r="E1558" i="12"/>
  <c r="F1558" i="12" s="1"/>
  <c r="C1555" i="12"/>
  <c r="J1548" i="12"/>
  <c r="I1548" i="12"/>
  <c r="F1548" i="12"/>
  <c r="J1547" i="12"/>
  <c r="I1547" i="12"/>
  <c r="F1547" i="12"/>
  <c r="J1546" i="12"/>
  <c r="I1546" i="12"/>
  <c r="F1546" i="12"/>
  <c r="J1545" i="12"/>
  <c r="I1545" i="12"/>
  <c r="F1545" i="12"/>
  <c r="J1544" i="12"/>
  <c r="I1544" i="12"/>
  <c r="F1544" i="12"/>
  <c r="J1543" i="12"/>
  <c r="I1543" i="12"/>
  <c r="F1543" i="12"/>
  <c r="J1542" i="12"/>
  <c r="I1542" i="12"/>
  <c r="F1542" i="12"/>
  <c r="J1541" i="12"/>
  <c r="I1541" i="12"/>
  <c r="F1541" i="12"/>
  <c r="J1540" i="12"/>
  <c r="I1540" i="12"/>
  <c r="F1540" i="12"/>
  <c r="J1539" i="12"/>
  <c r="I1539" i="12"/>
  <c r="F1539" i="12"/>
  <c r="J1538" i="12"/>
  <c r="I1538" i="12"/>
  <c r="F1538" i="12"/>
  <c r="J1537" i="12"/>
  <c r="I1537" i="12"/>
  <c r="F1537" i="12"/>
  <c r="J1536" i="12"/>
  <c r="I1536" i="12"/>
  <c r="F1536" i="12"/>
  <c r="J1535" i="12"/>
  <c r="I1535" i="12"/>
  <c r="F1535" i="12"/>
  <c r="J1534" i="12"/>
  <c r="I1534" i="12"/>
  <c r="F1534" i="12"/>
  <c r="J1533" i="12"/>
  <c r="I1533" i="12"/>
  <c r="F1533" i="12"/>
  <c r="J1532" i="12"/>
  <c r="I1532" i="12"/>
  <c r="F1532" i="12"/>
  <c r="J1531" i="12"/>
  <c r="I1531" i="12"/>
  <c r="F1531" i="12"/>
  <c r="J1530" i="12"/>
  <c r="I1530" i="12"/>
  <c r="F1530" i="12"/>
  <c r="J1529" i="12"/>
  <c r="I1529" i="12"/>
  <c r="F1529" i="12"/>
  <c r="J1528" i="12"/>
  <c r="I1528" i="12"/>
  <c r="F1528" i="12"/>
  <c r="J1527" i="12"/>
  <c r="I1527" i="12"/>
  <c r="F1527" i="12"/>
  <c r="J1526" i="12"/>
  <c r="I1526" i="12"/>
  <c r="F1526" i="12"/>
  <c r="J1525" i="12"/>
  <c r="I1525" i="12"/>
  <c r="F1525" i="12"/>
  <c r="J1524" i="12"/>
  <c r="I1524" i="12"/>
  <c r="F1524" i="12"/>
  <c r="J1523" i="12"/>
  <c r="I1523" i="12"/>
  <c r="F1523" i="12"/>
  <c r="J1522" i="12"/>
  <c r="I1522" i="12"/>
  <c r="F1522" i="12"/>
  <c r="J1521" i="12"/>
  <c r="I1521" i="12"/>
  <c r="F1521" i="12"/>
  <c r="J1520" i="12"/>
  <c r="I1520" i="12"/>
  <c r="F1520" i="12"/>
  <c r="J1519" i="12"/>
  <c r="I1519" i="12"/>
  <c r="F1519" i="12"/>
  <c r="J1518" i="12"/>
  <c r="I1518" i="12"/>
  <c r="F1518" i="12"/>
  <c r="J1517" i="12"/>
  <c r="I1517" i="12"/>
  <c r="F1517" i="12"/>
  <c r="J1516" i="12"/>
  <c r="I1516" i="12"/>
  <c r="F1516" i="12"/>
  <c r="J1515" i="12"/>
  <c r="I1515" i="12"/>
  <c r="F1515" i="12"/>
  <c r="I1514" i="12"/>
  <c r="E1514" i="12"/>
  <c r="F1514" i="12" s="1"/>
  <c r="C1511" i="12"/>
  <c r="J1504" i="12"/>
  <c r="I1504" i="12"/>
  <c r="F1504" i="12"/>
  <c r="J1503" i="12"/>
  <c r="I1503" i="12"/>
  <c r="F1503" i="12"/>
  <c r="J1502" i="12"/>
  <c r="I1502" i="12"/>
  <c r="F1502" i="12"/>
  <c r="J1501" i="12"/>
  <c r="I1501" i="12"/>
  <c r="F1501" i="12"/>
  <c r="J1500" i="12"/>
  <c r="I1500" i="12"/>
  <c r="F1500" i="12"/>
  <c r="J1499" i="12"/>
  <c r="I1499" i="12"/>
  <c r="F1499" i="12"/>
  <c r="J1498" i="12"/>
  <c r="I1498" i="12"/>
  <c r="F1498" i="12"/>
  <c r="J1497" i="12"/>
  <c r="I1497" i="12"/>
  <c r="F1497" i="12"/>
  <c r="J1496" i="12"/>
  <c r="I1496" i="12"/>
  <c r="F1496" i="12"/>
  <c r="J1495" i="12"/>
  <c r="I1495" i="12"/>
  <c r="F1495" i="12"/>
  <c r="J1494" i="12"/>
  <c r="I1494" i="12"/>
  <c r="F1494" i="12"/>
  <c r="J1493" i="12"/>
  <c r="I1493" i="12"/>
  <c r="F1493" i="12"/>
  <c r="J1492" i="12"/>
  <c r="I1492" i="12"/>
  <c r="F1492" i="12"/>
  <c r="J1491" i="12"/>
  <c r="I1491" i="12"/>
  <c r="F1491" i="12"/>
  <c r="J1490" i="12"/>
  <c r="I1490" i="12"/>
  <c r="F1490" i="12"/>
  <c r="J1489" i="12"/>
  <c r="I1489" i="12"/>
  <c r="F1489" i="12"/>
  <c r="J1488" i="12"/>
  <c r="I1488" i="12"/>
  <c r="F1488" i="12"/>
  <c r="J1487" i="12"/>
  <c r="I1487" i="12"/>
  <c r="F1487" i="12"/>
  <c r="J1486" i="12"/>
  <c r="I1486" i="12"/>
  <c r="F1486" i="12"/>
  <c r="J1485" i="12"/>
  <c r="I1485" i="12"/>
  <c r="F1485" i="12"/>
  <c r="J1484" i="12"/>
  <c r="I1484" i="12"/>
  <c r="F1484" i="12"/>
  <c r="J1483" i="12"/>
  <c r="I1483" i="12"/>
  <c r="F1483" i="12"/>
  <c r="J1482" i="12"/>
  <c r="I1482" i="12"/>
  <c r="F1482" i="12"/>
  <c r="J1481" i="12"/>
  <c r="I1481" i="12"/>
  <c r="F1481" i="12"/>
  <c r="J1480" i="12"/>
  <c r="I1480" i="12"/>
  <c r="F1480" i="12"/>
  <c r="J1479" i="12"/>
  <c r="I1479" i="12"/>
  <c r="F1479" i="12"/>
  <c r="J1478" i="12"/>
  <c r="I1478" i="12"/>
  <c r="F1478" i="12"/>
  <c r="J1477" i="12"/>
  <c r="I1477" i="12"/>
  <c r="F1477" i="12"/>
  <c r="J1476" i="12"/>
  <c r="I1476" i="12"/>
  <c r="F1476" i="12"/>
  <c r="J1475" i="12"/>
  <c r="I1475" i="12"/>
  <c r="F1475" i="12"/>
  <c r="J1474" i="12"/>
  <c r="I1474" i="12"/>
  <c r="F1474" i="12"/>
  <c r="J1473" i="12"/>
  <c r="I1473" i="12"/>
  <c r="F1473" i="12"/>
  <c r="J1472" i="12"/>
  <c r="I1472" i="12"/>
  <c r="F1472" i="12"/>
  <c r="J1471" i="12"/>
  <c r="I1471" i="12"/>
  <c r="F1471" i="12"/>
  <c r="I1470" i="12"/>
  <c r="E1470" i="12"/>
  <c r="F1470" i="12" s="1"/>
  <c r="C1467" i="12"/>
  <c r="J1460" i="12"/>
  <c r="I1460" i="12"/>
  <c r="F1460" i="12"/>
  <c r="J1459" i="12"/>
  <c r="I1459" i="12"/>
  <c r="F1459" i="12"/>
  <c r="J1458" i="12"/>
  <c r="I1458" i="12"/>
  <c r="F1458" i="12"/>
  <c r="J1457" i="12"/>
  <c r="I1457" i="12"/>
  <c r="F1457" i="12"/>
  <c r="J1456" i="12"/>
  <c r="I1456" i="12"/>
  <c r="F1456" i="12"/>
  <c r="J1455" i="12"/>
  <c r="I1455" i="12"/>
  <c r="F1455" i="12"/>
  <c r="J1454" i="12"/>
  <c r="I1454" i="12"/>
  <c r="F1454" i="12"/>
  <c r="J1453" i="12"/>
  <c r="I1453" i="12"/>
  <c r="F1453" i="12"/>
  <c r="J1452" i="12"/>
  <c r="I1452" i="12"/>
  <c r="F1452" i="12"/>
  <c r="J1451" i="12"/>
  <c r="I1451" i="12"/>
  <c r="F1451" i="12"/>
  <c r="J1450" i="12"/>
  <c r="I1450" i="12"/>
  <c r="F1450" i="12"/>
  <c r="J1449" i="12"/>
  <c r="I1449" i="12"/>
  <c r="F1449" i="12"/>
  <c r="J1448" i="12"/>
  <c r="I1448" i="12"/>
  <c r="F1448" i="12"/>
  <c r="J1447" i="12"/>
  <c r="I1447" i="12"/>
  <c r="F1447" i="12"/>
  <c r="J1446" i="12"/>
  <c r="I1446" i="12"/>
  <c r="F1446" i="12"/>
  <c r="J1445" i="12"/>
  <c r="I1445" i="12"/>
  <c r="F1445" i="12"/>
  <c r="J1444" i="12"/>
  <c r="I1444" i="12"/>
  <c r="F1444" i="12"/>
  <c r="J1443" i="12"/>
  <c r="I1443" i="12"/>
  <c r="F1443" i="12"/>
  <c r="J1442" i="12"/>
  <c r="I1442" i="12"/>
  <c r="F1442" i="12"/>
  <c r="J1441" i="12"/>
  <c r="I1441" i="12"/>
  <c r="F1441" i="12"/>
  <c r="J1440" i="12"/>
  <c r="I1440" i="12"/>
  <c r="F1440" i="12"/>
  <c r="J1439" i="12"/>
  <c r="I1439" i="12"/>
  <c r="F1439" i="12"/>
  <c r="J1438" i="12"/>
  <c r="I1438" i="12"/>
  <c r="F1438" i="12"/>
  <c r="J1437" i="12"/>
  <c r="I1437" i="12"/>
  <c r="F1437" i="12"/>
  <c r="J1436" i="12"/>
  <c r="I1436" i="12"/>
  <c r="F1436" i="12"/>
  <c r="J1435" i="12"/>
  <c r="I1435" i="12"/>
  <c r="F1435" i="12"/>
  <c r="J1434" i="12"/>
  <c r="I1434" i="12"/>
  <c r="F1434" i="12"/>
  <c r="J1433" i="12"/>
  <c r="I1433" i="12"/>
  <c r="F1433" i="12"/>
  <c r="J1432" i="12"/>
  <c r="I1432" i="12"/>
  <c r="F1432" i="12"/>
  <c r="J1431" i="12"/>
  <c r="I1431" i="12"/>
  <c r="F1431" i="12"/>
  <c r="J1430" i="12"/>
  <c r="I1430" i="12"/>
  <c r="F1430" i="12"/>
  <c r="J1429" i="12"/>
  <c r="I1429" i="12"/>
  <c r="F1429" i="12"/>
  <c r="J1428" i="12"/>
  <c r="I1428" i="12"/>
  <c r="F1428" i="12"/>
  <c r="J1427" i="12"/>
  <c r="I1427" i="12"/>
  <c r="F1427" i="12"/>
  <c r="I1426" i="12"/>
  <c r="E1426" i="12"/>
  <c r="F1426" i="12" s="1"/>
  <c r="C1423" i="12"/>
  <c r="J1416" i="12"/>
  <c r="I1416" i="12"/>
  <c r="F1416" i="12"/>
  <c r="J1415" i="12"/>
  <c r="I1415" i="12"/>
  <c r="F1415" i="12"/>
  <c r="J1414" i="12"/>
  <c r="I1414" i="12"/>
  <c r="F1414" i="12"/>
  <c r="J1413" i="12"/>
  <c r="I1413" i="12"/>
  <c r="F1413" i="12"/>
  <c r="J1412" i="12"/>
  <c r="I1412" i="12"/>
  <c r="F1412" i="12"/>
  <c r="J1411" i="12"/>
  <c r="I1411" i="12"/>
  <c r="F1411" i="12"/>
  <c r="J1410" i="12"/>
  <c r="I1410" i="12"/>
  <c r="F1410" i="12"/>
  <c r="J1409" i="12"/>
  <c r="I1409" i="12"/>
  <c r="F1409" i="12"/>
  <c r="J1408" i="12"/>
  <c r="I1408" i="12"/>
  <c r="F1408" i="12"/>
  <c r="J1407" i="12"/>
  <c r="I1407" i="12"/>
  <c r="F1407" i="12"/>
  <c r="J1406" i="12"/>
  <c r="I1406" i="12"/>
  <c r="F1406" i="12"/>
  <c r="J1405" i="12"/>
  <c r="I1405" i="12"/>
  <c r="F1405" i="12"/>
  <c r="J1404" i="12"/>
  <c r="I1404" i="12"/>
  <c r="F1404" i="12"/>
  <c r="J1403" i="12"/>
  <c r="I1403" i="12"/>
  <c r="F1403" i="12"/>
  <c r="J1402" i="12"/>
  <c r="I1402" i="12"/>
  <c r="F1402" i="12"/>
  <c r="J1401" i="12"/>
  <c r="I1401" i="12"/>
  <c r="F1401" i="12"/>
  <c r="J1400" i="12"/>
  <c r="I1400" i="12"/>
  <c r="F1400" i="12"/>
  <c r="J1399" i="12"/>
  <c r="I1399" i="12"/>
  <c r="F1399" i="12"/>
  <c r="J1398" i="12"/>
  <c r="I1398" i="12"/>
  <c r="F1398" i="12"/>
  <c r="J1397" i="12"/>
  <c r="I1397" i="12"/>
  <c r="F1397" i="12"/>
  <c r="J1396" i="12"/>
  <c r="I1396" i="12"/>
  <c r="F1396" i="12"/>
  <c r="J1395" i="12"/>
  <c r="I1395" i="12"/>
  <c r="F1395" i="12"/>
  <c r="J1394" i="12"/>
  <c r="I1394" i="12"/>
  <c r="F1394" i="12"/>
  <c r="J1393" i="12"/>
  <c r="I1393" i="12"/>
  <c r="F1393" i="12"/>
  <c r="J1392" i="12"/>
  <c r="I1392" i="12"/>
  <c r="F1392" i="12"/>
  <c r="J1391" i="12"/>
  <c r="I1391" i="12"/>
  <c r="F1391" i="12"/>
  <c r="J1390" i="12"/>
  <c r="I1390" i="12"/>
  <c r="F1390" i="12"/>
  <c r="J1389" i="12"/>
  <c r="I1389" i="12"/>
  <c r="F1389" i="12"/>
  <c r="J1388" i="12"/>
  <c r="I1388" i="12"/>
  <c r="F1388" i="12"/>
  <c r="J1387" i="12"/>
  <c r="I1387" i="12"/>
  <c r="F1387" i="12"/>
  <c r="J1386" i="12"/>
  <c r="I1386" i="12"/>
  <c r="F1386" i="12"/>
  <c r="J1385" i="12"/>
  <c r="I1385" i="12"/>
  <c r="F1385" i="12"/>
  <c r="J1384" i="12"/>
  <c r="I1384" i="12"/>
  <c r="F1384" i="12"/>
  <c r="J1383" i="12"/>
  <c r="I1383" i="12"/>
  <c r="F1383" i="12"/>
  <c r="I1382" i="12"/>
  <c r="E1382" i="12"/>
  <c r="F1382" i="12" s="1"/>
  <c r="C1379" i="12"/>
  <c r="J1372" i="12"/>
  <c r="I1372" i="12"/>
  <c r="F1372" i="12"/>
  <c r="J1371" i="12"/>
  <c r="I1371" i="12"/>
  <c r="F1371" i="12"/>
  <c r="J1370" i="12"/>
  <c r="I1370" i="12"/>
  <c r="F1370" i="12"/>
  <c r="J1369" i="12"/>
  <c r="I1369" i="12"/>
  <c r="F1369" i="12"/>
  <c r="J1368" i="12"/>
  <c r="I1368" i="12"/>
  <c r="F1368" i="12"/>
  <c r="J1367" i="12"/>
  <c r="I1367" i="12"/>
  <c r="F1367" i="12"/>
  <c r="J1366" i="12"/>
  <c r="I1366" i="12"/>
  <c r="F1366" i="12"/>
  <c r="J1365" i="12"/>
  <c r="I1365" i="12"/>
  <c r="F1365" i="12"/>
  <c r="J1364" i="12"/>
  <c r="I1364" i="12"/>
  <c r="F1364" i="12"/>
  <c r="J1363" i="12"/>
  <c r="I1363" i="12"/>
  <c r="F1363" i="12"/>
  <c r="J1362" i="12"/>
  <c r="I1362" i="12"/>
  <c r="F1362" i="12"/>
  <c r="J1361" i="12"/>
  <c r="I1361" i="12"/>
  <c r="F1361" i="12"/>
  <c r="J1360" i="12"/>
  <c r="I1360" i="12"/>
  <c r="F1360" i="12"/>
  <c r="J1359" i="12"/>
  <c r="I1359" i="12"/>
  <c r="F1359" i="12"/>
  <c r="J1358" i="12"/>
  <c r="I1358" i="12"/>
  <c r="F1358" i="12"/>
  <c r="J1357" i="12"/>
  <c r="I1357" i="12"/>
  <c r="F1357" i="12"/>
  <c r="J1356" i="12"/>
  <c r="I1356" i="12"/>
  <c r="F1356" i="12"/>
  <c r="J1355" i="12"/>
  <c r="I1355" i="12"/>
  <c r="F1355" i="12"/>
  <c r="J1354" i="12"/>
  <c r="I1354" i="12"/>
  <c r="F1354" i="12"/>
  <c r="J1353" i="12"/>
  <c r="I1353" i="12"/>
  <c r="F1353" i="12"/>
  <c r="J1352" i="12"/>
  <c r="I1352" i="12"/>
  <c r="F1352" i="12"/>
  <c r="J1351" i="12"/>
  <c r="I1351" i="12"/>
  <c r="F1351" i="12"/>
  <c r="J1350" i="12"/>
  <c r="I1350" i="12"/>
  <c r="F1350" i="12"/>
  <c r="J1349" i="12"/>
  <c r="I1349" i="12"/>
  <c r="F1349" i="12"/>
  <c r="J1348" i="12"/>
  <c r="I1348" i="12"/>
  <c r="F1348" i="12"/>
  <c r="J1347" i="12"/>
  <c r="I1347" i="12"/>
  <c r="F1347" i="12"/>
  <c r="J1346" i="12"/>
  <c r="I1346" i="12"/>
  <c r="F1346" i="12"/>
  <c r="J1345" i="12"/>
  <c r="I1345" i="12"/>
  <c r="F1345" i="12"/>
  <c r="J1344" i="12"/>
  <c r="I1344" i="12"/>
  <c r="F1344" i="12"/>
  <c r="J1343" i="12"/>
  <c r="I1343" i="12"/>
  <c r="F1343" i="12"/>
  <c r="J1342" i="12"/>
  <c r="I1342" i="12"/>
  <c r="F1342" i="12"/>
  <c r="J1341" i="12"/>
  <c r="I1341" i="12"/>
  <c r="F1341" i="12"/>
  <c r="J1340" i="12"/>
  <c r="I1340" i="12"/>
  <c r="F1340" i="12"/>
  <c r="J1339" i="12"/>
  <c r="I1339" i="12"/>
  <c r="F1339" i="12"/>
  <c r="I1338" i="12"/>
  <c r="E1338" i="12"/>
  <c r="F1338" i="12" s="1"/>
  <c r="D1331" i="12" s="1"/>
  <c r="C1335" i="12"/>
  <c r="J1328" i="12"/>
  <c r="I1328" i="12"/>
  <c r="F1328" i="12"/>
  <c r="J1327" i="12"/>
  <c r="I1327" i="12"/>
  <c r="F1327" i="12"/>
  <c r="J1326" i="12"/>
  <c r="I1326" i="12"/>
  <c r="F1326" i="12"/>
  <c r="J1325" i="12"/>
  <c r="I1325" i="12"/>
  <c r="F1325" i="12"/>
  <c r="J1324" i="12"/>
  <c r="I1324" i="12"/>
  <c r="F1324" i="12"/>
  <c r="J1323" i="12"/>
  <c r="I1323" i="12"/>
  <c r="F1323" i="12"/>
  <c r="J1322" i="12"/>
  <c r="I1322" i="12"/>
  <c r="F1322" i="12"/>
  <c r="J1321" i="12"/>
  <c r="I1321" i="12"/>
  <c r="F1321" i="12"/>
  <c r="J1320" i="12"/>
  <c r="I1320" i="12"/>
  <c r="F1320" i="12"/>
  <c r="J1319" i="12"/>
  <c r="I1319" i="12"/>
  <c r="F1319" i="12"/>
  <c r="J1318" i="12"/>
  <c r="I1318" i="12"/>
  <c r="F1318" i="12"/>
  <c r="J1317" i="12"/>
  <c r="I1317" i="12"/>
  <c r="F1317" i="12"/>
  <c r="J1316" i="12"/>
  <c r="I1316" i="12"/>
  <c r="F1316" i="12"/>
  <c r="J1315" i="12"/>
  <c r="I1315" i="12"/>
  <c r="F1315" i="12"/>
  <c r="J1314" i="12"/>
  <c r="I1314" i="12"/>
  <c r="F1314" i="12"/>
  <c r="J1313" i="12"/>
  <c r="I1313" i="12"/>
  <c r="F1313" i="12"/>
  <c r="J1312" i="12"/>
  <c r="I1312" i="12"/>
  <c r="F1312" i="12"/>
  <c r="J1311" i="12"/>
  <c r="I1311" i="12"/>
  <c r="F1311" i="12"/>
  <c r="J1310" i="12"/>
  <c r="I1310" i="12"/>
  <c r="F1310" i="12"/>
  <c r="J1309" i="12"/>
  <c r="I1309" i="12"/>
  <c r="F1309" i="12"/>
  <c r="J1308" i="12"/>
  <c r="I1308" i="12"/>
  <c r="F1308" i="12"/>
  <c r="J1307" i="12"/>
  <c r="I1307" i="12"/>
  <c r="F1307" i="12"/>
  <c r="J1306" i="12"/>
  <c r="I1306" i="12"/>
  <c r="F1306" i="12"/>
  <c r="J1305" i="12"/>
  <c r="I1305" i="12"/>
  <c r="F1305" i="12"/>
  <c r="J1304" i="12"/>
  <c r="I1304" i="12"/>
  <c r="F1304" i="12"/>
  <c r="J1303" i="12"/>
  <c r="I1303" i="12"/>
  <c r="F1303" i="12"/>
  <c r="J1302" i="12"/>
  <c r="I1302" i="12"/>
  <c r="F1302" i="12"/>
  <c r="J1301" i="12"/>
  <c r="I1301" i="12"/>
  <c r="F1301" i="12"/>
  <c r="J1300" i="12"/>
  <c r="I1300" i="12"/>
  <c r="F1300" i="12"/>
  <c r="J1299" i="12"/>
  <c r="I1299" i="12"/>
  <c r="F1299" i="12"/>
  <c r="J1298" i="12"/>
  <c r="I1298" i="12"/>
  <c r="F1298" i="12"/>
  <c r="J1297" i="12"/>
  <c r="I1297" i="12"/>
  <c r="F1297" i="12"/>
  <c r="J1296" i="12"/>
  <c r="I1296" i="12"/>
  <c r="F1296" i="12"/>
  <c r="J1295" i="12"/>
  <c r="I1295" i="12"/>
  <c r="F1295" i="12"/>
  <c r="I1294" i="12"/>
  <c r="E1294" i="12"/>
  <c r="F1294" i="12" s="1"/>
  <c r="C1291" i="12"/>
  <c r="J1284" i="12"/>
  <c r="I1284" i="12"/>
  <c r="F1284" i="12"/>
  <c r="J1283" i="12"/>
  <c r="I1283" i="12"/>
  <c r="F1283" i="12"/>
  <c r="J1282" i="12"/>
  <c r="I1282" i="12"/>
  <c r="F1282" i="12"/>
  <c r="J1281" i="12"/>
  <c r="I1281" i="12"/>
  <c r="F1281" i="12"/>
  <c r="J1280" i="12"/>
  <c r="I1280" i="12"/>
  <c r="F1280" i="12"/>
  <c r="J1279" i="12"/>
  <c r="I1279" i="12"/>
  <c r="F1279" i="12"/>
  <c r="J1278" i="12"/>
  <c r="I1278" i="12"/>
  <c r="F1278" i="12"/>
  <c r="J1277" i="12"/>
  <c r="I1277" i="12"/>
  <c r="F1277" i="12"/>
  <c r="J1276" i="12"/>
  <c r="I1276" i="12"/>
  <c r="F1276" i="12"/>
  <c r="J1275" i="12"/>
  <c r="I1275" i="12"/>
  <c r="F1275" i="12"/>
  <c r="J1274" i="12"/>
  <c r="I1274" i="12"/>
  <c r="F1274" i="12"/>
  <c r="J1273" i="12"/>
  <c r="I1273" i="12"/>
  <c r="F1273" i="12"/>
  <c r="J1272" i="12"/>
  <c r="I1272" i="12"/>
  <c r="F1272" i="12"/>
  <c r="J1271" i="12"/>
  <c r="I1271" i="12"/>
  <c r="F1271" i="12"/>
  <c r="J1270" i="12"/>
  <c r="I1270" i="12"/>
  <c r="F1270" i="12"/>
  <c r="J1269" i="12"/>
  <c r="I1269" i="12"/>
  <c r="F1269" i="12"/>
  <c r="J1268" i="12"/>
  <c r="I1268" i="12"/>
  <c r="F1268" i="12"/>
  <c r="J1267" i="12"/>
  <c r="I1267" i="12"/>
  <c r="F1267" i="12"/>
  <c r="J1266" i="12"/>
  <c r="I1266" i="12"/>
  <c r="F1266" i="12"/>
  <c r="J1265" i="12"/>
  <c r="I1265" i="12"/>
  <c r="F1265" i="12"/>
  <c r="J1264" i="12"/>
  <c r="I1264" i="12"/>
  <c r="F1264" i="12"/>
  <c r="J1263" i="12"/>
  <c r="I1263" i="12"/>
  <c r="F1263" i="12"/>
  <c r="J1262" i="12"/>
  <c r="I1262" i="12"/>
  <c r="F1262" i="12"/>
  <c r="J1261" i="12"/>
  <c r="I1261" i="12"/>
  <c r="F1261" i="12"/>
  <c r="J1260" i="12"/>
  <c r="I1260" i="12"/>
  <c r="F1260" i="12"/>
  <c r="J1259" i="12"/>
  <c r="I1259" i="12"/>
  <c r="F1259" i="12"/>
  <c r="J1258" i="12"/>
  <c r="I1258" i="12"/>
  <c r="F1258" i="12"/>
  <c r="J1257" i="12"/>
  <c r="I1257" i="12"/>
  <c r="F1257" i="12"/>
  <c r="J1256" i="12"/>
  <c r="I1256" i="12"/>
  <c r="F1256" i="12"/>
  <c r="J1255" i="12"/>
  <c r="I1255" i="12"/>
  <c r="F1255" i="12"/>
  <c r="J1254" i="12"/>
  <c r="I1254" i="12"/>
  <c r="F1254" i="12"/>
  <c r="J1253" i="12"/>
  <c r="I1253" i="12"/>
  <c r="F1253" i="12"/>
  <c r="J1252" i="12"/>
  <c r="I1252" i="12"/>
  <c r="F1252" i="12"/>
  <c r="J1251" i="12"/>
  <c r="I1251" i="12"/>
  <c r="F1251" i="12"/>
  <c r="I1250" i="12"/>
  <c r="E1250" i="12"/>
  <c r="F1250" i="12" s="1"/>
  <c r="D1243" i="12" s="1"/>
  <c r="C1247" i="12"/>
  <c r="J1240" i="12"/>
  <c r="I1240" i="12"/>
  <c r="F1240" i="12"/>
  <c r="J1239" i="12"/>
  <c r="I1239" i="12"/>
  <c r="F1239" i="12"/>
  <c r="J1238" i="12"/>
  <c r="I1238" i="12"/>
  <c r="F1238" i="12"/>
  <c r="J1237" i="12"/>
  <c r="I1237" i="12"/>
  <c r="F1237" i="12"/>
  <c r="J1236" i="12"/>
  <c r="I1236" i="12"/>
  <c r="F1236" i="12"/>
  <c r="J1235" i="12"/>
  <c r="I1235" i="12"/>
  <c r="F1235" i="12"/>
  <c r="J1234" i="12"/>
  <c r="I1234" i="12"/>
  <c r="F1234" i="12"/>
  <c r="J1233" i="12"/>
  <c r="I1233" i="12"/>
  <c r="F1233" i="12"/>
  <c r="J1232" i="12"/>
  <c r="I1232" i="12"/>
  <c r="F1232" i="12"/>
  <c r="J1231" i="12"/>
  <c r="I1231" i="12"/>
  <c r="F1231" i="12"/>
  <c r="J1230" i="12"/>
  <c r="I1230" i="12"/>
  <c r="F1230" i="12"/>
  <c r="J1229" i="12"/>
  <c r="I1229" i="12"/>
  <c r="F1229" i="12"/>
  <c r="J1228" i="12"/>
  <c r="I1228" i="12"/>
  <c r="F1228" i="12"/>
  <c r="J1227" i="12"/>
  <c r="I1227" i="12"/>
  <c r="F1227" i="12"/>
  <c r="J1226" i="12"/>
  <c r="I1226" i="12"/>
  <c r="F1226" i="12"/>
  <c r="J1225" i="12"/>
  <c r="I1225" i="12"/>
  <c r="F1225" i="12"/>
  <c r="J1224" i="12"/>
  <c r="I1224" i="12"/>
  <c r="F1224" i="12"/>
  <c r="J1223" i="12"/>
  <c r="I1223" i="12"/>
  <c r="F1223" i="12"/>
  <c r="J1222" i="12"/>
  <c r="I1222" i="12"/>
  <c r="F1222" i="12"/>
  <c r="J1221" i="12"/>
  <c r="I1221" i="12"/>
  <c r="F1221" i="12"/>
  <c r="J1220" i="12"/>
  <c r="I1220" i="12"/>
  <c r="F1220" i="12"/>
  <c r="J1219" i="12"/>
  <c r="I1219" i="12"/>
  <c r="F1219" i="12"/>
  <c r="J1218" i="12"/>
  <c r="I1218" i="12"/>
  <c r="F1218" i="12"/>
  <c r="J1217" i="12"/>
  <c r="I1217" i="12"/>
  <c r="F1217" i="12"/>
  <c r="J1216" i="12"/>
  <c r="I1216" i="12"/>
  <c r="F1216" i="12"/>
  <c r="J1215" i="12"/>
  <c r="I1215" i="12"/>
  <c r="F1215" i="12"/>
  <c r="J1214" i="12"/>
  <c r="I1214" i="12"/>
  <c r="F1214" i="12"/>
  <c r="J1213" i="12"/>
  <c r="I1213" i="12"/>
  <c r="F1213" i="12"/>
  <c r="J1212" i="12"/>
  <c r="I1212" i="12"/>
  <c r="F1212" i="12"/>
  <c r="J1211" i="12"/>
  <c r="I1211" i="12"/>
  <c r="F1211" i="12"/>
  <c r="J1210" i="12"/>
  <c r="I1210" i="12"/>
  <c r="F1210" i="12"/>
  <c r="J1209" i="12"/>
  <c r="I1209" i="12"/>
  <c r="F1209" i="12"/>
  <c r="J1208" i="12"/>
  <c r="I1208" i="12"/>
  <c r="F1208" i="12"/>
  <c r="J1207" i="12"/>
  <c r="I1207" i="12"/>
  <c r="F1207" i="12"/>
  <c r="I1206" i="12"/>
  <c r="E1206" i="12"/>
  <c r="F1206" i="12" s="1"/>
  <c r="C1203" i="12"/>
  <c r="J1196" i="12"/>
  <c r="I1196" i="12"/>
  <c r="F1196" i="12"/>
  <c r="J1195" i="12"/>
  <c r="I1195" i="12"/>
  <c r="F1195" i="12"/>
  <c r="J1194" i="12"/>
  <c r="I1194" i="12"/>
  <c r="F1194" i="12"/>
  <c r="J1193" i="12"/>
  <c r="I1193" i="12"/>
  <c r="F1193" i="12"/>
  <c r="J1192" i="12"/>
  <c r="I1192" i="12"/>
  <c r="F1192" i="12"/>
  <c r="J1191" i="12"/>
  <c r="I1191" i="12"/>
  <c r="F1191" i="12"/>
  <c r="J1190" i="12"/>
  <c r="I1190" i="12"/>
  <c r="F1190" i="12"/>
  <c r="J1189" i="12"/>
  <c r="I1189" i="12"/>
  <c r="F1189" i="12"/>
  <c r="J1188" i="12"/>
  <c r="I1188" i="12"/>
  <c r="F1188" i="12"/>
  <c r="J1187" i="12"/>
  <c r="I1187" i="12"/>
  <c r="F1187" i="12"/>
  <c r="J1186" i="12"/>
  <c r="I1186" i="12"/>
  <c r="F1186" i="12"/>
  <c r="J1185" i="12"/>
  <c r="I1185" i="12"/>
  <c r="F1185" i="12"/>
  <c r="J1184" i="12"/>
  <c r="I1184" i="12"/>
  <c r="F1184" i="12"/>
  <c r="J1183" i="12"/>
  <c r="I1183" i="12"/>
  <c r="F1183" i="12"/>
  <c r="J1182" i="12"/>
  <c r="I1182" i="12"/>
  <c r="F1182" i="12"/>
  <c r="J1181" i="12"/>
  <c r="I1181" i="12"/>
  <c r="F1181" i="12"/>
  <c r="J1180" i="12"/>
  <c r="I1180" i="12"/>
  <c r="F1180" i="12"/>
  <c r="J1179" i="12"/>
  <c r="I1179" i="12"/>
  <c r="F1179" i="12"/>
  <c r="J1178" i="12"/>
  <c r="I1178" i="12"/>
  <c r="F1178" i="12"/>
  <c r="J1177" i="12"/>
  <c r="I1177" i="12"/>
  <c r="F1177" i="12"/>
  <c r="J1176" i="12"/>
  <c r="I1176" i="12"/>
  <c r="F1176" i="12"/>
  <c r="J1175" i="12"/>
  <c r="I1175" i="12"/>
  <c r="F1175" i="12"/>
  <c r="J1174" i="12"/>
  <c r="I1174" i="12"/>
  <c r="F1174" i="12"/>
  <c r="J1173" i="12"/>
  <c r="I1173" i="12"/>
  <c r="F1173" i="12"/>
  <c r="J1172" i="12"/>
  <c r="I1172" i="12"/>
  <c r="F1172" i="12"/>
  <c r="J1171" i="12"/>
  <c r="I1171" i="12"/>
  <c r="F1171" i="12"/>
  <c r="J1170" i="12"/>
  <c r="I1170" i="12"/>
  <c r="F1170" i="12"/>
  <c r="J1169" i="12"/>
  <c r="I1169" i="12"/>
  <c r="F1169" i="12"/>
  <c r="J1168" i="12"/>
  <c r="I1168" i="12"/>
  <c r="F1168" i="12"/>
  <c r="J1167" i="12"/>
  <c r="I1167" i="12"/>
  <c r="F1167" i="12"/>
  <c r="J1166" i="12"/>
  <c r="I1166" i="12"/>
  <c r="F1166" i="12"/>
  <c r="J1165" i="12"/>
  <c r="I1165" i="12"/>
  <c r="F1165" i="12"/>
  <c r="J1164" i="12"/>
  <c r="I1164" i="12"/>
  <c r="F1164" i="12"/>
  <c r="J1163" i="12"/>
  <c r="I1163" i="12"/>
  <c r="F1163" i="12"/>
  <c r="I1162" i="12"/>
  <c r="E1162" i="12"/>
  <c r="F1162" i="12" s="1"/>
  <c r="C1159" i="12"/>
  <c r="J1152" i="12"/>
  <c r="I1152" i="12"/>
  <c r="F1152" i="12"/>
  <c r="J1151" i="12"/>
  <c r="I1151" i="12"/>
  <c r="F1151" i="12"/>
  <c r="J1150" i="12"/>
  <c r="I1150" i="12"/>
  <c r="F1150" i="12"/>
  <c r="J1149" i="12"/>
  <c r="I1149" i="12"/>
  <c r="F1149" i="12"/>
  <c r="J1148" i="12"/>
  <c r="I1148" i="12"/>
  <c r="F1148" i="12"/>
  <c r="J1147" i="12"/>
  <c r="I1147" i="12"/>
  <c r="F1147" i="12"/>
  <c r="J1146" i="12"/>
  <c r="I1146" i="12"/>
  <c r="F1146" i="12"/>
  <c r="J1145" i="12"/>
  <c r="I1145" i="12"/>
  <c r="F1145" i="12"/>
  <c r="J1144" i="12"/>
  <c r="I1144" i="12"/>
  <c r="F1144" i="12"/>
  <c r="J1143" i="12"/>
  <c r="I1143" i="12"/>
  <c r="F1143" i="12"/>
  <c r="J1142" i="12"/>
  <c r="I1142" i="12"/>
  <c r="F1142" i="12"/>
  <c r="J1141" i="12"/>
  <c r="I1141" i="12"/>
  <c r="F1141" i="12"/>
  <c r="J1140" i="12"/>
  <c r="I1140" i="12"/>
  <c r="F1140" i="12"/>
  <c r="J1139" i="12"/>
  <c r="I1139" i="12"/>
  <c r="F1139" i="12"/>
  <c r="J1138" i="12"/>
  <c r="I1138" i="12"/>
  <c r="F1138" i="12"/>
  <c r="J1137" i="12"/>
  <c r="I1137" i="12"/>
  <c r="F1137" i="12"/>
  <c r="J1136" i="12"/>
  <c r="I1136" i="12"/>
  <c r="F1136" i="12"/>
  <c r="J1135" i="12"/>
  <c r="I1135" i="12"/>
  <c r="F1135" i="12"/>
  <c r="J1134" i="12"/>
  <c r="I1134" i="12"/>
  <c r="F1134" i="12"/>
  <c r="J1133" i="12"/>
  <c r="I1133" i="12"/>
  <c r="F1133" i="12"/>
  <c r="J1132" i="12"/>
  <c r="I1132" i="12"/>
  <c r="F1132" i="12"/>
  <c r="J1131" i="12"/>
  <c r="I1131" i="12"/>
  <c r="F1131" i="12"/>
  <c r="J1130" i="12"/>
  <c r="I1130" i="12"/>
  <c r="F1130" i="12"/>
  <c r="J1129" i="12"/>
  <c r="I1129" i="12"/>
  <c r="F1129" i="12"/>
  <c r="J1128" i="12"/>
  <c r="I1128" i="12"/>
  <c r="F1128" i="12"/>
  <c r="J1127" i="12"/>
  <c r="I1127" i="12"/>
  <c r="F1127" i="12"/>
  <c r="J1126" i="12"/>
  <c r="I1126" i="12"/>
  <c r="F1126" i="12"/>
  <c r="J1125" i="12"/>
  <c r="I1125" i="12"/>
  <c r="F1125" i="12"/>
  <c r="J1124" i="12"/>
  <c r="I1124" i="12"/>
  <c r="F1124" i="12"/>
  <c r="J1123" i="12"/>
  <c r="I1123" i="12"/>
  <c r="F1123" i="12"/>
  <c r="J1122" i="12"/>
  <c r="I1122" i="12"/>
  <c r="F1122" i="12"/>
  <c r="J1121" i="12"/>
  <c r="I1121" i="12"/>
  <c r="F1121" i="12"/>
  <c r="J1120" i="12"/>
  <c r="I1120" i="12"/>
  <c r="F1120" i="12"/>
  <c r="J1119" i="12"/>
  <c r="I1119" i="12"/>
  <c r="F1119" i="12"/>
  <c r="I1118" i="12"/>
  <c r="E1118" i="12"/>
  <c r="F1118" i="12" s="1"/>
  <c r="C1115" i="12"/>
  <c r="J1108" i="12"/>
  <c r="I1108" i="12"/>
  <c r="F1108" i="12"/>
  <c r="J1107" i="12"/>
  <c r="I1107" i="12"/>
  <c r="F1107" i="12"/>
  <c r="J1106" i="12"/>
  <c r="I1106" i="12"/>
  <c r="F1106" i="12"/>
  <c r="J1105" i="12"/>
  <c r="I1105" i="12"/>
  <c r="F1105" i="12"/>
  <c r="J1104" i="12"/>
  <c r="I1104" i="12"/>
  <c r="F1104" i="12"/>
  <c r="J1103" i="12"/>
  <c r="I1103" i="12"/>
  <c r="F1103" i="12"/>
  <c r="J1102" i="12"/>
  <c r="I1102" i="12"/>
  <c r="F1102" i="12"/>
  <c r="J1101" i="12"/>
  <c r="I1101" i="12"/>
  <c r="F1101" i="12"/>
  <c r="J1100" i="12"/>
  <c r="I1100" i="12"/>
  <c r="F1100" i="12"/>
  <c r="J1099" i="12"/>
  <c r="I1099" i="12"/>
  <c r="F1099" i="12"/>
  <c r="J1098" i="12"/>
  <c r="I1098" i="12"/>
  <c r="F1098" i="12"/>
  <c r="J1097" i="12"/>
  <c r="I1097" i="12"/>
  <c r="F1097" i="12"/>
  <c r="J1096" i="12"/>
  <c r="I1096" i="12"/>
  <c r="F1096" i="12"/>
  <c r="J1095" i="12"/>
  <c r="I1095" i="12"/>
  <c r="F1095" i="12"/>
  <c r="J1094" i="12"/>
  <c r="I1094" i="12"/>
  <c r="F1094" i="12"/>
  <c r="J1093" i="12"/>
  <c r="I1093" i="12"/>
  <c r="F1093" i="12"/>
  <c r="J1092" i="12"/>
  <c r="I1092" i="12"/>
  <c r="F1092" i="12"/>
  <c r="J1091" i="12"/>
  <c r="I1091" i="12"/>
  <c r="F1091" i="12"/>
  <c r="J1090" i="12"/>
  <c r="I1090" i="12"/>
  <c r="F1090" i="12"/>
  <c r="J1089" i="12"/>
  <c r="I1089" i="12"/>
  <c r="F1089" i="12"/>
  <c r="J1088" i="12"/>
  <c r="I1088" i="12"/>
  <c r="F1088" i="12"/>
  <c r="J1087" i="12"/>
  <c r="I1087" i="12"/>
  <c r="F1087" i="12"/>
  <c r="J1086" i="12"/>
  <c r="I1086" i="12"/>
  <c r="F1086" i="12"/>
  <c r="J1085" i="12"/>
  <c r="I1085" i="12"/>
  <c r="F1085" i="12"/>
  <c r="J1084" i="12"/>
  <c r="I1084" i="12"/>
  <c r="F1084" i="12"/>
  <c r="J1083" i="12"/>
  <c r="I1083" i="12"/>
  <c r="F1083" i="12"/>
  <c r="J1082" i="12"/>
  <c r="I1082" i="12"/>
  <c r="F1082" i="12"/>
  <c r="J1081" i="12"/>
  <c r="I1081" i="12"/>
  <c r="F1081" i="12"/>
  <c r="J1080" i="12"/>
  <c r="I1080" i="12"/>
  <c r="F1080" i="12"/>
  <c r="J1079" i="12"/>
  <c r="I1079" i="12"/>
  <c r="F1079" i="12"/>
  <c r="J1078" i="12"/>
  <c r="I1078" i="12"/>
  <c r="F1078" i="12"/>
  <c r="J1077" i="12"/>
  <c r="I1077" i="12"/>
  <c r="F1077" i="12"/>
  <c r="J1076" i="12"/>
  <c r="I1076" i="12"/>
  <c r="F1076" i="12"/>
  <c r="J1075" i="12"/>
  <c r="I1075" i="12"/>
  <c r="F1075" i="12"/>
  <c r="I1074" i="12"/>
  <c r="F1074" i="12"/>
  <c r="D1067" i="12" s="1"/>
  <c r="E1074" i="12"/>
  <c r="C1071" i="12"/>
  <c r="J1064" i="12"/>
  <c r="I1064" i="12"/>
  <c r="F1064" i="12"/>
  <c r="J1063" i="12"/>
  <c r="I1063" i="12"/>
  <c r="F1063" i="12"/>
  <c r="J1062" i="12"/>
  <c r="I1062" i="12"/>
  <c r="F1062" i="12"/>
  <c r="J1061" i="12"/>
  <c r="I1061" i="12"/>
  <c r="F1061" i="12"/>
  <c r="J1060" i="12"/>
  <c r="I1060" i="12"/>
  <c r="F1060" i="12"/>
  <c r="J1059" i="12"/>
  <c r="I1059" i="12"/>
  <c r="F1059" i="12"/>
  <c r="J1058" i="12"/>
  <c r="I1058" i="12"/>
  <c r="F1058" i="12"/>
  <c r="J1057" i="12"/>
  <c r="I1057" i="12"/>
  <c r="F1057" i="12"/>
  <c r="J1056" i="12"/>
  <c r="I1056" i="12"/>
  <c r="F1056" i="12"/>
  <c r="J1055" i="12"/>
  <c r="I1055" i="12"/>
  <c r="F1055" i="12"/>
  <c r="J1054" i="12"/>
  <c r="I1054" i="12"/>
  <c r="F1054" i="12"/>
  <c r="J1053" i="12"/>
  <c r="I1053" i="12"/>
  <c r="F1053" i="12"/>
  <c r="J1052" i="12"/>
  <c r="I1052" i="12"/>
  <c r="F1052" i="12"/>
  <c r="J1051" i="12"/>
  <c r="I1051" i="12"/>
  <c r="F1051" i="12"/>
  <c r="J1050" i="12"/>
  <c r="I1050" i="12"/>
  <c r="F1050" i="12"/>
  <c r="J1049" i="12"/>
  <c r="I1049" i="12"/>
  <c r="F1049" i="12"/>
  <c r="J1048" i="12"/>
  <c r="I1048" i="12"/>
  <c r="F1048" i="12"/>
  <c r="J1047" i="12"/>
  <c r="I1047" i="12"/>
  <c r="F1047" i="12"/>
  <c r="J1046" i="12"/>
  <c r="I1046" i="12"/>
  <c r="F1046" i="12"/>
  <c r="J1045" i="12"/>
  <c r="I1045" i="12"/>
  <c r="F1045" i="12"/>
  <c r="J1044" i="12"/>
  <c r="I1044" i="12"/>
  <c r="F1044" i="12"/>
  <c r="J1043" i="12"/>
  <c r="I1043" i="12"/>
  <c r="F1043" i="12"/>
  <c r="J1042" i="12"/>
  <c r="I1042" i="12"/>
  <c r="F1042" i="12"/>
  <c r="J1041" i="12"/>
  <c r="I1041" i="12"/>
  <c r="F1041" i="12"/>
  <c r="J1040" i="12"/>
  <c r="I1040" i="12"/>
  <c r="F1040" i="12"/>
  <c r="J1039" i="12"/>
  <c r="I1039" i="12"/>
  <c r="F1039" i="12"/>
  <c r="J1038" i="12"/>
  <c r="I1038" i="12"/>
  <c r="F1038" i="12"/>
  <c r="J1037" i="12"/>
  <c r="I1037" i="12"/>
  <c r="F1037" i="12"/>
  <c r="J1036" i="12"/>
  <c r="I1036" i="12"/>
  <c r="F1036" i="12"/>
  <c r="J1035" i="12"/>
  <c r="I1035" i="12"/>
  <c r="F1035" i="12"/>
  <c r="J1034" i="12"/>
  <c r="I1034" i="12"/>
  <c r="F1034" i="12"/>
  <c r="J1033" i="12"/>
  <c r="I1033" i="12"/>
  <c r="F1033" i="12"/>
  <c r="J1032" i="12"/>
  <c r="I1032" i="12"/>
  <c r="F1032" i="12"/>
  <c r="J1031" i="12"/>
  <c r="I1031" i="12"/>
  <c r="F1031" i="12"/>
  <c r="I1030" i="12"/>
  <c r="E1030" i="12"/>
  <c r="F1030" i="12" s="1"/>
  <c r="D1023" i="12" s="1"/>
  <c r="C1027" i="12"/>
  <c r="J1020" i="12"/>
  <c r="I1020" i="12"/>
  <c r="F1020" i="12"/>
  <c r="J1019" i="12"/>
  <c r="I1019" i="12"/>
  <c r="F1019" i="12"/>
  <c r="J1018" i="12"/>
  <c r="I1018" i="12"/>
  <c r="F1018" i="12"/>
  <c r="J1017" i="12"/>
  <c r="I1017" i="12"/>
  <c r="F1017" i="12"/>
  <c r="J1016" i="12"/>
  <c r="I1016" i="12"/>
  <c r="F1016" i="12"/>
  <c r="J1015" i="12"/>
  <c r="I1015" i="12"/>
  <c r="F1015" i="12"/>
  <c r="J1014" i="12"/>
  <c r="I1014" i="12"/>
  <c r="F1014" i="12"/>
  <c r="J1013" i="12"/>
  <c r="I1013" i="12"/>
  <c r="F1013" i="12"/>
  <c r="J1012" i="12"/>
  <c r="I1012" i="12"/>
  <c r="F1012" i="12"/>
  <c r="J1011" i="12"/>
  <c r="I1011" i="12"/>
  <c r="F1011" i="12"/>
  <c r="J1010" i="12"/>
  <c r="I1010" i="12"/>
  <c r="F1010" i="12"/>
  <c r="J1009" i="12"/>
  <c r="I1009" i="12"/>
  <c r="F1009" i="12"/>
  <c r="J1008" i="12"/>
  <c r="I1008" i="12"/>
  <c r="F1008" i="12"/>
  <c r="J1007" i="12"/>
  <c r="I1007" i="12"/>
  <c r="F1007" i="12"/>
  <c r="J1006" i="12"/>
  <c r="I1006" i="12"/>
  <c r="F1006" i="12"/>
  <c r="J1005" i="12"/>
  <c r="I1005" i="12"/>
  <c r="F1005" i="12"/>
  <c r="J1004" i="12"/>
  <c r="I1004" i="12"/>
  <c r="F1004" i="12"/>
  <c r="J1003" i="12"/>
  <c r="I1003" i="12"/>
  <c r="F1003" i="12"/>
  <c r="J1002" i="12"/>
  <c r="I1002" i="12"/>
  <c r="F1002" i="12"/>
  <c r="J1001" i="12"/>
  <c r="I1001" i="12"/>
  <c r="F1001" i="12"/>
  <c r="J1000" i="12"/>
  <c r="I1000" i="12"/>
  <c r="F1000" i="12"/>
  <c r="J999" i="12"/>
  <c r="I999" i="12"/>
  <c r="F999" i="12"/>
  <c r="J998" i="12"/>
  <c r="I998" i="12"/>
  <c r="F998" i="12"/>
  <c r="J997" i="12"/>
  <c r="I997" i="12"/>
  <c r="F997" i="12"/>
  <c r="J996" i="12"/>
  <c r="I996" i="12"/>
  <c r="F996" i="12"/>
  <c r="J995" i="12"/>
  <c r="I995" i="12"/>
  <c r="F995" i="12"/>
  <c r="J994" i="12"/>
  <c r="I994" i="12"/>
  <c r="F994" i="12"/>
  <c r="J993" i="12"/>
  <c r="I993" i="12"/>
  <c r="F993" i="12"/>
  <c r="J992" i="12"/>
  <c r="I992" i="12"/>
  <c r="F992" i="12"/>
  <c r="J991" i="12"/>
  <c r="I991" i="12"/>
  <c r="F991" i="12"/>
  <c r="J990" i="12"/>
  <c r="I990" i="12"/>
  <c r="F990" i="12"/>
  <c r="J989" i="12"/>
  <c r="I989" i="12"/>
  <c r="F989" i="12"/>
  <c r="J988" i="12"/>
  <c r="I988" i="12"/>
  <c r="F988" i="12"/>
  <c r="J987" i="12"/>
  <c r="I987" i="12"/>
  <c r="F987" i="12"/>
  <c r="I986" i="12"/>
  <c r="E986" i="12"/>
  <c r="F986" i="12" s="1"/>
  <c r="D979" i="12" s="1"/>
  <c r="K24" i="22" s="1"/>
  <c r="Q24" i="22" s="1"/>
  <c r="C983" i="12"/>
  <c r="J976" i="12"/>
  <c r="I976" i="12"/>
  <c r="F976" i="12"/>
  <c r="J975" i="12"/>
  <c r="I975" i="12"/>
  <c r="F975" i="12"/>
  <c r="J974" i="12"/>
  <c r="I974" i="12"/>
  <c r="F974" i="12"/>
  <c r="J973" i="12"/>
  <c r="I973" i="12"/>
  <c r="F973" i="12"/>
  <c r="J972" i="12"/>
  <c r="I972" i="12"/>
  <c r="F972" i="12"/>
  <c r="J971" i="12"/>
  <c r="I971" i="12"/>
  <c r="F971" i="12"/>
  <c r="J970" i="12"/>
  <c r="I970" i="12"/>
  <c r="F970" i="12"/>
  <c r="J969" i="12"/>
  <c r="I969" i="12"/>
  <c r="F969" i="12"/>
  <c r="J968" i="12"/>
  <c r="I968" i="12"/>
  <c r="F968" i="12"/>
  <c r="J967" i="12"/>
  <c r="I967" i="12"/>
  <c r="F967" i="12"/>
  <c r="J966" i="12"/>
  <c r="I966" i="12"/>
  <c r="F966" i="12"/>
  <c r="J965" i="12"/>
  <c r="I965" i="12"/>
  <c r="F965" i="12"/>
  <c r="J964" i="12"/>
  <c r="I964" i="12"/>
  <c r="F964" i="12"/>
  <c r="J963" i="12"/>
  <c r="I963" i="12"/>
  <c r="F963" i="12"/>
  <c r="J962" i="12"/>
  <c r="I962" i="12"/>
  <c r="F962" i="12"/>
  <c r="J961" i="12"/>
  <c r="I961" i="12"/>
  <c r="F961" i="12"/>
  <c r="J960" i="12"/>
  <c r="I960" i="12"/>
  <c r="F960" i="12"/>
  <c r="J959" i="12"/>
  <c r="I959" i="12"/>
  <c r="F959" i="12"/>
  <c r="J958" i="12"/>
  <c r="I958" i="12"/>
  <c r="F958" i="12"/>
  <c r="J957" i="12"/>
  <c r="I957" i="12"/>
  <c r="F957" i="12"/>
  <c r="J956" i="12"/>
  <c r="I956" i="12"/>
  <c r="F956" i="12"/>
  <c r="J955" i="12"/>
  <c r="I955" i="12"/>
  <c r="F955" i="12"/>
  <c r="J954" i="12"/>
  <c r="I954" i="12"/>
  <c r="F954" i="12"/>
  <c r="J953" i="12"/>
  <c r="I953" i="12"/>
  <c r="F953" i="12"/>
  <c r="J952" i="12"/>
  <c r="I952" i="12"/>
  <c r="F952" i="12"/>
  <c r="J951" i="12"/>
  <c r="I951" i="12"/>
  <c r="F951" i="12"/>
  <c r="J950" i="12"/>
  <c r="I950" i="12"/>
  <c r="F950" i="12"/>
  <c r="J949" i="12"/>
  <c r="I949" i="12"/>
  <c r="F949" i="12"/>
  <c r="J948" i="12"/>
  <c r="I948" i="12"/>
  <c r="F948" i="12"/>
  <c r="J947" i="12"/>
  <c r="I947" i="12"/>
  <c r="F947" i="12"/>
  <c r="J946" i="12"/>
  <c r="I946" i="12"/>
  <c r="F946" i="12"/>
  <c r="J945" i="12"/>
  <c r="I945" i="12"/>
  <c r="F945" i="12"/>
  <c r="J944" i="12"/>
  <c r="I944" i="12"/>
  <c r="F944" i="12"/>
  <c r="J943" i="12"/>
  <c r="I943" i="12"/>
  <c r="F943" i="12"/>
  <c r="I942" i="12"/>
  <c r="E942" i="12"/>
  <c r="F942" i="12" s="1"/>
  <c r="C939" i="12"/>
  <c r="J932" i="12"/>
  <c r="I932" i="12"/>
  <c r="F932" i="12"/>
  <c r="J931" i="12"/>
  <c r="I931" i="12"/>
  <c r="F931" i="12"/>
  <c r="J930" i="12"/>
  <c r="I930" i="12"/>
  <c r="F930" i="12"/>
  <c r="J929" i="12"/>
  <c r="I929" i="12"/>
  <c r="F929" i="12"/>
  <c r="J928" i="12"/>
  <c r="I928" i="12"/>
  <c r="F928" i="12"/>
  <c r="J927" i="12"/>
  <c r="I927" i="12"/>
  <c r="F927" i="12"/>
  <c r="J926" i="12"/>
  <c r="I926" i="12"/>
  <c r="F926" i="12"/>
  <c r="J925" i="12"/>
  <c r="I925" i="12"/>
  <c r="F925" i="12"/>
  <c r="J924" i="12"/>
  <c r="I924" i="12"/>
  <c r="F924" i="12"/>
  <c r="J923" i="12"/>
  <c r="I923" i="12"/>
  <c r="F923" i="12"/>
  <c r="J922" i="12"/>
  <c r="I922" i="12"/>
  <c r="F922" i="12"/>
  <c r="J921" i="12"/>
  <c r="I921" i="12"/>
  <c r="F921" i="12"/>
  <c r="J920" i="12"/>
  <c r="I920" i="12"/>
  <c r="F920" i="12"/>
  <c r="J919" i="12"/>
  <c r="I919" i="12"/>
  <c r="F919" i="12"/>
  <c r="J918" i="12"/>
  <c r="I918" i="12"/>
  <c r="F918" i="12"/>
  <c r="J917" i="12"/>
  <c r="I917" i="12"/>
  <c r="F917" i="12"/>
  <c r="J916" i="12"/>
  <c r="I916" i="12"/>
  <c r="F916" i="12"/>
  <c r="J915" i="12"/>
  <c r="I915" i="12"/>
  <c r="F915" i="12"/>
  <c r="J914" i="12"/>
  <c r="I914" i="12"/>
  <c r="F914" i="12"/>
  <c r="J913" i="12"/>
  <c r="I913" i="12"/>
  <c r="F913" i="12"/>
  <c r="J912" i="12"/>
  <c r="I912" i="12"/>
  <c r="F912" i="12"/>
  <c r="J911" i="12"/>
  <c r="I911" i="12"/>
  <c r="F911" i="12"/>
  <c r="J910" i="12"/>
  <c r="I910" i="12"/>
  <c r="F910" i="12"/>
  <c r="J909" i="12"/>
  <c r="I909" i="12"/>
  <c r="F909" i="12"/>
  <c r="J908" i="12"/>
  <c r="I908" i="12"/>
  <c r="F908" i="12"/>
  <c r="J907" i="12"/>
  <c r="I907" i="12"/>
  <c r="F907" i="12"/>
  <c r="J906" i="12"/>
  <c r="I906" i="12"/>
  <c r="F906" i="12"/>
  <c r="J905" i="12"/>
  <c r="I905" i="12"/>
  <c r="F905" i="12"/>
  <c r="J904" i="12"/>
  <c r="I904" i="12"/>
  <c r="F904" i="12"/>
  <c r="J903" i="12"/>
  <c r="I903" i="12"/>
  <c r="F903" i="12"/>
  <c r="J902" i="12"/>
  <c r="I902" i="12"/>
  <c r="F902" i="12"/>
  <c r="J901" i="12"/>
  <c r="I901" i="12"/>
  <c r="F901" i="12"/>
  <c r="J900" i="12"/>
  <c r="I900" i="12"/>
  <c r="F900" i="12"/>
  <c r="J899" i="12"/>
  <c r="I899" i="12"/>
  <c r="F899" i="12"/>
  <c r="I898" i="12"/>
  <c r="E898" i="12"/>
  <c r="F898" i="12" s="1"/>
  <c r="D674" i="12"/>
  <c r="D630" i="12"/>
  <c r="D586" i="12"/>
  <c r="D542" i="12"/>
  <c r="E679" i="12"/>
  <c r="E678" i="12"/>
  <c r="E635" i="12"/>
  <c r="E634" i="12"/>
  <c r="E591" i="12"/>
  <c r="E590" i="12"/>
  <c r="E547" i="12"/>
  <c r="D1155" i="12" l="1"/>
  <c r="D1287" i="12"/>
  <c r="D1419" i="12"/>
  <c r="D935" i="12"/>
  <c r="O27" i="22" s="1"/>
  <c r="D1507" i="12"/>
  <c r="D1111" i="12"/>
  <c r="D1199" i="12"/>
  <c r="D1375" i="12"/>
  <c r="D1463" i="12"/>
  <c r="D1551" i="12"/>
  <c r="D891" i="12"/>
  <c r="K27" i="22" s="1"/>
  <c r="E503" i="12" l="1"/>
  <c r="E504" i="12"/>
  <c r="E505" i="12"/>
  <c r="E506" i="12"/>
  <c r="E507" i="12"/>
  <c r="E508" i="12"/>
  <c r="E509" i="12"/>
  <c r="E510" i="12"/>
  <c r="E511" i="12"/>
  <c r="E512" i="12"/>
  <c r="E513" i="12"/>
  <c r="E459" i="12"/>
  <c r="E460" i="12"/>
  <c r="E461" i="12"/>
  <c r="E462" i="12"/>
  <c r="E463" i="12"/>
  <c r="E464" i="12"/>
  <c r="E465" i="12"/>
  <c r="E466" i="12"/>
  <c r="E467" i="12"/>
  <c r="E468" i="12"/>
  <c r="E469" i="12"/>
  <c r="E425" i="12"/>
  <c r="E424" i="12"/>
  <c r="E423" i="12"/>
  <c r="E422" i="12"/>
  <c r="E421" i="12"/>
  <c r="E420" i="12"/>
  <c r="E419" i="12"/>
  <c r="E418" i="12"/>
  <c r="E417" i="12"/>
  <c r="E416" i="12"/>
  <c r="E415" i="12"/>
  <c r="E371" i="12"/>
  <c r="E372" i="12"/>
  <c r="E373" i="12"/>
  <c r="E374" i="12"/>
  <c r="E375" i="12"/>
  <c r="E376" i="12"/>
  <c r="E377" i="12"/>
  <c r="E378" i="12"/>
  <c r="E379" i="12"/>
  <c r="E380" i="12"/>
  <c r="E381" i="12"/>
  <c r="D321" i="12"/>
  <c r="D277" i="12"/>
  <c r="D233" i="12"/>
  <c r="D189" i="12"/>
  <c r="D623" i="7"/>
  <c r="C624" i="7" s="1"/>
  <c r="D604" i="7"/>
  <c r="D585" i="7"/>
  <c r="C586" i="7" s="1"/>
  <c r="D566" i="7"/>
  <c r="C567" i="7" s="1"/>
  <c r="D547" i="7"/>
  <c r="C548" i="7" s="1"/>
  <c r="D528" i="7"/>
  <c r="C529" i="7" s="1"/>
  <c r="D509" i="7"/>
  <c r="C510" i="7" s="1"/>
  <c r="D490" i="7"/>
  <c r="C491" i="7" s="1"/>
  <c r="D471" i="7"/>
  <c r="D452" i="7"/>
  <c r="C453" i="7" s="1"/>
  <c r="D433" i="7"/>
  <c r="C434" i="7" s="1"/>
  <c r="D414" i="7"/>
  <c r="C415" i="7" s="1"/>
  <c r="D395" i="7"/>
  <c r="D376" i="7"/>
  <c r="C377" i="7" s="1"/>
  <c r="D357" i="7"/>
  <c r="C358" i="7" s="1"/>
  <c r="D338" i="7"/>
  <c r="C339" i="7" s="1"/>
  <c r="D317" i="7"/>
  <c r="D298" i="7"/>
  <c r="C299" i="7" s="1"/>
  <c r="D279" i="7"/>
  <c r="C280" i="7" s="1"/>
  <c r="D260" i="7"/>
  <c r="C261" i="7" s="1"/>
  <c r="D241" i="7"/>
  <c r="D222" i="7"/>
  <c r="C223" i="7" s="1"/>
  <c r="D203" i="7"/>
  <c r="K636" i="7"/>
  <c r="J636" i="7"/>
  <c r="F636" i="7"/>
  <c r="G636" i="7" s="1"/>
  <c r="K635" i="7"/>
  <c r="J635" i="7"/>
  <c r="G635" i="7"/>
  <c r="K634" i="7"/>
  <c r="J634" i="7"/>
  <c r="G634" i="7"/>
  <c r="E634" i="7"/>
  <c r="K633" i="7"/>
  <c r="J633" i="7"/>
  <c r="G633" i="7"/>
  <c r="E633" i="7"/>
  <c r="K632" i="7"/>
  <c r="J632" i="7"/>
  <c r="G632" i="7"/>
  <c r="E632" i="7"/>
  <c r="K631" i="7"/>
  <c r="J631" i="7"/>
  <c r="G631" i="7"/>
  <c r="K630" i="7"/>
  <c r="J630" i="7"/>
  <c r="G630" i="7"/>
  <c r="K629" i="7"/>
  <c r="J629" i="7"/>
  <c r="E629" i="7"/>
  <c r="G629" i="7" s="1"/>
  <c r="K628" i="7"/>
  <c r="J628" i="7"/>
  <c r="E628" i="7"/>
  <c r="G628" i="7" s="1"/>
  <c r="J627" i="7"/>
  <c r="G627" i="7"/>
  <c r="K617" i="7"/>
  <c r="J617" i="7"/>
  <c r="G617" i="7"/>
  <c r="F617" i="7"/>
  <c r="K616" i="7"/>
  <c r="J616" i="7"/>
  <c r="G616" i="7"/>
  <c r="K615" i="7"/>
  <c r="J615" i="7"/>
  <c r="E615" i="7"/>
  <c r="G615" i="7" s="1"/>
  <c r="K614" i="7"/>
  <c r="J614" i="7"/>
  <c r="E614" i="7"/>
  <c r="G614" i="7" s="1"/>
  <c r="K613" i="7"/>
  <c r="J613" i="7"/>
  <c r="E613" i="7"/>
  <c r="G613" i="7" s="1"/>
  <c r="K612" i="7"/>
  <c r="J612" i="7"/>
  <c r="G612" i="7"/>
  <c r="K611" i="7"/>
  <c r="J611" i="7"/>
  <c r="G611" i="7"/>
  <c r="K610" i="7"/>
  <c r="J610" i="7"/>
  <c r="E610" i="7"/>
  <c r="G610" i="7" s="1"/>
  <c r="K609" i="7"/>
  <c r="J609" i="7"/>
  <c r="E609" i="7"/>
  <c r="G609" i="7" s="1"/>
  <c r="J608" i="7"/>
  <c r="G608" i="7"/>
  <c r="C605" i="7"/>
  <c r="K598" i="7"/>
  <c r="J598" i="7"/>
  <c r="F598" i="7"/>
  <c r="G598" i="7" s="1"/>
  <c r="K597" i="7"/>
  <c r="J597" i="7"/>
  <c r="G597" i="7"/>
  <c r="K596" i="7"/>
  <c r="J596" i="7"/>
  <c r="E596" i="7"/>
  <c r="G596" i="7" s="1"/>
  <c r="K595" i="7"/>
  <c r="J595" i="7"/>
  <c r="E595" i="7"/>
  <c r="G595" i="7" s="1"/>
  <c r="K594" i="7"/>
  <c r="J594" i="7"/>
  <c r="E594" i="7"/>
  <c r="G594" i="7" s="1"/>
  <c r="K593" i="7"/>
  <c r="J593" i="7"/>
  <c r="G593" i="7"/>
  <c r="K592" i="7"/>
  <c r="J592" i="7"/>
  <c r="G592" i="7"/>
  <c r="K591" i="7"/>
  <c r="J591" i="7"/>
  <c r="E591" i="7"/>
  <c r="G591" i="7" s="1"/>
  <c r="K590" i="7"/>
  <c r="J590" i="7"/>
  <c r="E590" i="7"/>
  <c r="G590" i="7" s="1"/>
  <c r="J589" i="7"/>
  <c r="G589" i="7"/>
  <c r="K579" i="7"/>
  <c r="J579" i="7"/>
  <c r="F579" i="7"/>
  <c r="G579" i="7" s="1"/>
  <c r="K578" i="7"/>
  <c r="J578" i="7"/>
  <c r="G578" i="7"/>
  <c r="K577" i="7"/>
  <c r="J577" i="7"/>
  <c r="E577" i="7"/>
  <c r="G577" i="7" s="1"/>
  <c r="K576" i="7"/>
  <c r="J576" i="7"/>
  <c r="E576" i="7"/>
  <c r="G576" i="7" s="1"/>
  <c r="K575" i="7"/>
  <c r="J575" i="7"/>
  <c r="E575" i="7"/>
  <c r="G575" i="7" s="1"/>
  <c r="K574" i="7"/>
  <c r="J574" i="7"/>
  <c r="G574" i="7"/>
  <c r="K573" i="7"/>
  <c r="J573" i="7"/>
  <c r="G573" i="7"/>
  <c r="K572" i="7"/>
  <c r="J572" i="7"/>
  <c r="E572" i="7"/>
  <c r="G572" i="7" s="1"/>
  <c r="K571" i="7"/>
  <c r="J571" i="7"/>
  <c r="E571" i="7"/>
  <c r="G571" i="7" s="1"/>
  <c r="J570" i="7"/>
  <c r="G570" i="7"/>
  <c r="K560" i="7"/>
  <c r="J560" i="7"/>
  <c r="F560" i="7"/>
  <c r="G560" i="7" s="1"/>
  <c r="K559" i="7"/>
  <c r="J559" i="7"/>
  <c r="G559" i="7"/>
  <c r="K558" i="7"/>
  <c r="J558" i="7"/>
  <c r="E558" i="7"/>
  <c r="G558" i="7" s="1"/>
  <c r="K557" i="7"/>
  <c r="J557" i="7"/>
  <c r="E557" i="7"/>
  <c r="G557" i="7" s="1"/>
  <c r="K556" i="7"/>
  <c r="J556" i="7"/>
  <c r="E556" i="7"/>
  <c r="G556" i="7" s="1"/>
  <c r="K555" i="7"/>
  <c r="J555" i="7"/>
  <c r="G555" i="7"/>
  <c r="K554" i="7"/>
  <c r="J554" i="7"/>
  <c r="G554" i="7"/>
  <c r="K553" i="7"/>
  <c r="J553" i="7"/>
  <c r="E553" i="7"/>
  <c r="G553" i="7" s="1"/>
  <c r="K552" i="7"/>
  <c r="J552" i="7"/>
  <c r="E552" i="7"/>
  <c r="G552" i="7" s="1"/>
  <c r="J551" i="7"/>
  <c r="G551" i="7"/>
  <c r="K541" i="7"/>
  <c r="J541" i="7"/>
  <c r="F541" i="7"/>
  <c r="G541" i="7" s="1"/>
  <c r="K540" i="7"/>
  <c r="J540" i="7"/>
  <c r="G540" i="7"/>
  <c r="K539" i="7"/>
  <c r="J539" i="7"/>
  <c r="E539" i="7"/>
  <c r="G539" i="7" s="1"/>
  <c r="K538" i="7"/>
  <c r="J538" i="7"/>
  <c r="E538" i="7"/>
  <c r="G538" i="7" s="1"/>
  <c r="K537" i="7"/>
  <c r="J537" i="7"/>
  <c r="E537" i="7"/>
  <c r="G537" i="7" s="1"/>
  <c r="K536" i="7"/>
  <c r="J536" i="7"/>
  <c r="G536" i="7"/>
  <c r="K535" i="7"/>
  <c r="J535" i="7"/>
  <c r="G535" i="7"/>
  <c r="K534" i="7"/>
  <c r="J534" i="7"/>
  <c r="E534" i="7"/>
  <c r="G534" i="7" s="1"/>
  <c r="K533" i="7"/>
  <c r="J533" i="7"/>
  <c r="E533" i="7"/>
  <c r="G533" i="7" s="1"/>
  <c r="J532" i="7"/>
  <c r="G532" i="7"/>
  <c r="K522" i="7"/>
  <c r="J522" i="7"/>
  <c r="F522" i="7"/>
  <c r="G522" i="7" s="1"/>
  <c r="K521" i="7"/>
  <c r="J521" i="7"/>
  <c r="G521" i="7"/>
  <c r="K520" i="7"/>
  <c r="J520" i="7"/>
  <c r="G520" i="7"/>
  <c r="E520" i="7"/>
  <c r="K519" i="7"/>
  <c r="J519" i="7"/>
  <c r="G519" i="7"/>
  <c r="E519" i="7"/>
  <c r="K518" i="7"/>
  <c r="J518" i="7"/>
  <c r="G518" i="7"/>
  <c r="E518" i="7"/>
  <c r="K517" i="7"/>
  <c r="J517" i="7"/>
  <c r="G517" i="7"/>
  <c r="K516" i="7"/>
  <c r="J516" i="7"/>
  <c r="G516" i="7"/>
  <c r="K515" i="7"/>
  <c r="J515" i="7"/>
  <c r="E515" i="7"/>
  <c r="G515" i="7" s="1"/>
  <c r="K514" i="7"/>
  <c r="J514" i="7"/>
  <c r="E514" i="7"/>
  <c r="G514" i="7" s="1"/>
  <c r="J513" i="7"/>
  <c r="G513" i="7"/>
  <c r="K503" i="7"/>
  <c r="J503" i="7"/>
  <c r="F503" i="7"/>
  <c r="G503" i="7" s="1"/>
  <c r="K502" i="7"/>
  <c r="J502" i="7"/>
  <c r="G502" i="7"/>
  <c r="K501" i="7"/>
  <c r="J501" i="7"/>
  <c r="E501" i="7"/>
  <c r="G501" i="7" s="1"/>
  <c r="K500" i="7"/>
  <c r="J500" i="7"/>
  <c r="E500" i="7"/>
  <c r="G500" i="7" s="1"/>
  <c r="K499" i="7"/>
  <c r="J499" i="7"/>
  <c r="E499" i="7"/>
  <c r="G499" i="7" s="1"/>
  <c r="K498" i="7"/>
  <c r="J498" i="7"/>
  <c r="G498" i="7"/>
  <c r="K497" i="7"/>
  <c r="J497" i="7"/>
  <c r="G497" i="7"/>
  <c r="K496" i="7"/>
  <c r="J496" i="7"/>
  <c r="E496" i="7"/>
  <c r="G496" i="7" s="1"/>
  <c r="K495" i="7"/>
  <c r="J495" i="7"/>
  <c r="E495" i="7"/>
  <c r="G495" i="7" s="1"/>
  <c r="J494" i="7"/>
  <c r="G494" i="7"/>
  <c r="K484" i="7"/>
  <c r="J484" i="7"/>
  <c r="F484" i="7"/>
  <c r="G484" i="7" s="1"/>
  <c r="K483" i="7"/>
  <c r="J483" i="7"/>
  <c r="G483" i="7"/>
  <c r="K482" i="7"/>
  <c r="J482" i="7"/>
  <c r="E482" i="7"/>
  <c r="G482" i="7" s="1"/>
  <c r="K481" i="7"/>
  <c r="J481" i="7"/>
  <c r="E481" i="7"/>
  <c r="G481" i="7" s="1"/>
  <c r="K480" i="7"/>
  <c r="J480" i="7"/>
  <c r="E480" i="7"/>
  <c r="G480" i="7" s="1"/>
  <c r="K479" i="7"/>
  <c r="J479" i="7"/>
  <c r="G479" i="7"/>
  <c r="K478" i="7"/>
  <c r="J478" i="7"/>
  <c r="G478" i="7"/>
  <c r="K477" i="7"/>
  <c r="J477" i="7"/>
  <c r="E477" i="7"/>
  <c r="G477" i="7" s="1"/>
  <c r="K476" i="7"/>
  <c r="J476" i="7"/>
  <c r="E476" i="7"/>
  <c r="G476" i="7" s="1"/>
  <c r="J475" i="7"/>
  <c r="G475" i="7"/>
  <c r="C472" i="7"/>
  <c r="K465" i="7"/>
  <c r="J465" i="7"/>
  <c r="F465" i="7"/>
  <c r="G465" i="7" s="1"/>
  <c r="K464" i="7"/>
  <c r="J464" i="7"/>
  <c r="G464" i="7"/>
  <c r="K463" i="7"/>
  <c r="J463" i="7"/>
  <c r="E463" i="7"/>
  <c r="G463" i="7" s="1"/>
  <c r="K462" i="7"/>
  <c r="J462" i="7"/>
  <c r="E462" i="7"/>
  <c r="G462" i="7" s="1"/>
  <c r="K461" i="7"/>
  <c r="J461" i="7"/>
  <c r="E461" i="7"/>
  <c r="G461" i="7" s="1"/>
  <c r="K460" i="7"/>
  <c r="J460" i="7"/>
  <c r="G460" i="7"/>
  <c r="K459" i="7"/>
  <c r="J459" i="7"/>
  <c r="G459" i="7"/>
  <c r="K458" i="7"/>
  <c r="J458" i="7"/>
  <c r="E458" i="7"/>
  <c r="G458" i="7" s="1"/>
  <c r="K457" i="7"/>
  <c r="J457" i="7"/>
  <c r="E457" i="7"/>
  <c r="G457" i="7" s="1"/>
  <c r="J456" i="7"/>
  <c r="G456" i="7"/>
  <c r="K446" i="7"/>
  <c r="J446" i="7"/>
  <c r="F446" i="7"/>
  <c r="G446" i="7" s="1"/>
  <c r="K445" i="7"/>
  <c r="J445" i="7"/>
  <c r="G445" i="7"/>
  <c r="K444" i="7"/>
  <c r="J444" i="7"/>
  <c r="E444" i="7"/>
  <c r="G444" i="7" s="1"/>
  <c r="K443" i="7"/>
  <c r="J443" i="7"/>
  <c r="E443" i="7"/>
  <c r="G443" i="7" s="1"/>
  <c r="K442" i="7"/>
  <c r="J442" i="7"/>
  <c r="E442" i="7"/>
  <c r="G442" i="7" s="1"/>
  <c r="K441" i="7"/>
  <c r="J441" i="7"/>
  <c r="G441" i="7"/>
  <c r="K440" i="7"/>
  <c r="J440" i="7"/>
  <c r="G440" i="7"/>
  <c r="K439" i="7"/>
  <c r="J439" i="7"/>
  <c r="E439" i="7"/>
  <c r="G439" i="7" s="1"/>
  <c r="K438" i="7"/>
  <c r="J438" i="7"/>
  <c r="E438" i="7"/>
  <c r="G438" i="7" s="1"/>
  <c r="J437" i="7"/>
  <c r="G437" i="7"/>
  <c r="K427" i="7"/>
  <c r="J427" i="7"/>
  <c r="F427" i="7"/>
  <c r="G427" i="7" s="1"/>
  <c r="K426" i="7"/>
  <c r="J426" i="7"/>
  <c r="G426" i="7"/>
  <c r="K425" i="7"/>
  <c r="J425" i="7"/>
  <c r="E425" i="7"/>
  <c r="G425" i="7" s="1"/>
  <c r="K424" i="7"/>
  <c r="J424" i="7"/>
  <c r="E424" i="7"/>
  <c r="G424" i="7" s="1"/>
  <c r="K423" i="7"/>
  <c r="J423" i="7"/>
  <c r="E423" i="7"/>
  <c r="G423" i="7" s="1"/>
  <c r="K422" i="7"/>
  <c r="J422" i="7"/>
  <c r="G422" i="7"/>
  <c r="K421" i="7"/>
  <c r="J421" i="7"/>
  <c r="G421" i="7"/>
  <c r="K420" i="7"/>
  <c r="J420" i="7"/>
  <c r="E420" i="7"/>
  <c r="G420" i="7" s="1"/>
  <c r="K419" i="7"/>
  <c r="J419" i="7"/>
  <c r="E419" i="7"/>
  <c r="G419" i="7" s="1"/>
  <c r="J418" i="7"/>
  <c r="G418" i="7"/>
  <c r="K408" i="7"/>
  <c r="J408" i="7"/>
  <c r="F408" i="7"/>
  <c r="G408" i="7" s="1"/>
  <c r="K407" i="7"/>
  <c r="J407" i="7"/>
  <c r="G407" i="7"/>
  <c r="K406" i="7"/>
  <c r="J406" i="7"/>
  <c r="E406" i="7"/>
  <c r="G406" i="7" s="1"/>
  <c r="K405" i="7"/>
  <c r="J405" i="7"/>
  <c r="E405" i="7"/>
  <c r="G405" i="7" s="1"/>
  <c r="K404" i="7"/>
  <c r="J404" i="7"/>
  <c r="E404" i="7"/>
  <c r="G404" i="7" s="1"/>
  <c r="K403" i="7"/>
  <c r="J403" i="7"/>
  <c r="G403" i="7"/>
  <c r="K402" i="7"/>
  <c r="J402" i="7"/>
  <c r="G402" i="7"/>
  <c r="K401" i="7"/>
  <c r="J401" i="7"/>
  <c r="E401" i="7"/>
  <c r="G401" i="7" s="1"/>
  <c r="K400" i="7"/>
  <c r="J400" i="7"/>
  <c r="E400" i="7"/>
  <c r="G400" i="7" s="1"/>
  <c r="J399" i="7"/>
  <c r="G399" i="7"/>
  <c r="C396" i="7"/>
  <c r="K389" i="7"/>
  <c r="J389" i="7"/>
  <c r="F389" i="7"/>
  <c r="G389" i="7" s="1"/>
  <c r="K388" i="7"/>
  <c r="J388" i="7"/>
  <c r="G388" i="7"/>
  <c r="K387" i="7"/>
  <c r="J387" i="7"/>
  <c r="E387" i="7"/>
  <c r="G387" i="7" s="1"/>
  <c r="K386" i="7"/>
  <c r="J386" i="7"/>
  <c r="E386" i="7"/>
  <c r="G386" i="7" s="1"/>
  <c r="K385" i="7"/>
  <c r="J385" i="7"/>
  <c r="E385" i="7"/>
  <c r="G385" i="7" s="1"/>
  <c r="K384" i="7"/>
  <c r="J384" i="7"/>
  <c r="G384" i="7"/>
  <c r="K383" i="7"/>
  <c r="J383" i="7"/>
  <c r="G383" i="7"/>
  <c r="K382" i="7"/>
  <c r="J382" i="7"/>
  <c r="E382" i="7"/>
  <c r="G382" i="7" s="1"/>
  <c r="K381" i="7"/>
  <c r="J381" i="7"/>
  <c r="E381" i="7"/>
  <c r="G381" i="7" s="1"/>
  <c r="J380" i="7"/>
  <c r="G380" i="7"/>
  <c r="K370" i="7"/>
  <c r="J370" i="7"/>
  <c r="F370" i="7"/>
  <c r="G370" i="7" s="1"/>
  <c r="K369" i="7"/>
  <c r="J369" i="7"/>
  <c r="G369" i="7"/>
  <c r="K368" i="7"/>
  <c r="J368" i="7"/>
  <c r="E368" i="7"/>
  <c r="G368" i="7" s="1"/>
  <c r="K367" i="7"/>
  <c r="J367" i="7"/>
  <c r="E367" i="7"/>
  <c r="G367" i="7" s="1"/>
  <c r="K366" i="7"/>
  <c r="J366" i="7"/>
  <c r="E366" i="7"/>
  <c r="G366" i="7" s="1"/>
  <c r="K365" i="7"/>
  <c r="J365" i="7"/>
  <c r="G365" i="7"/>
  <c r="K364" i="7"/>
  <c r="J364" i="7"/>
  <c r="G364" i="7"/>
  <c r="K363" i="7"/>
  <c r="J363" i="7"/>
  <c r="E363" i="7"/>
  <c r="G363" i="7" s="1"/>
  <c r="K362" i="7"/>
  <c r="J362" i="7"/>
  <c r="E362" i="7"/>
  <c r="G362" i="7" s="1"/>
  <c r="J361" i="7"/>
  <c r="G361" i="7"/>
  <c r="K351" i="7"/>
  <c r="J351" i="7"/>
  <c r="F351" i="7"/>
  <c r="G351" i="7" s="1"/>
  <c r="K350" i="7"/>
  <c r="J350" i="7"/>
  <c r="G350" i="7"/>
  <c r="K349" i="7"/>
  <c r="J349" i="7"/>
  <c r="E349" i="7"/>
  <c r="G349" i="7" s="1"/>
  <c r="K348" i="7"/>
  <c r="J348" i="7"/>
  <c r="E348" i="7"/>
  <c r="G348" i="7" s="1"/>
  <c r="K347" i="7"/>
  <c r="J347" i="7"/>
  <c r="E347" i="7"/>
  <c r="G347" i="7" s="1"/>
  <c r="K346" i="7"/>
  <c r="J346" i="7"/>
  <c r="G346" i="7"/>
  <c r="K345" i="7"/>
  <c r="J345" i="7"/>
  <c r="G345" i="7"/>
  <c r="K344" i="7"/>
  <c r="J344" i="7"/>
  <c r="E344" i="7"/>
  <c r="G344" i="7" s="1"/>
  <c r="K343" i="7"/>
  <c r="J343" i="7"/>
  <c r="E343" i="7"/>
  <c r="G343" i="7" s="1"/>
  <c r="J342" i="7"/>
  <c r="G342" i="7"/>
  <c r="K330" i="7"/>
  <c r="J330" i="7"/>
  <c r="F330" i="7"/>
  <c r="G330" i="7" s="1"/>
  <c r="K329" i="7"/>
  <c r="J329" i="7"/>
  <c r="G329" i="7"/>
  <c r="K328" i="7"/>
  <c r="J328" i="7"/>
  <c r="E328" i="7"/>
  <c r="G328" i="7" s="1"/>
  <c r="K327" i="7"/>
  <c r="J327" i="7"/>
  <c r="E327" i="7"/>
  <c r="G327" i="7" s="1"/>
  <c r="K326" i="7"/>
  <c r="J326" i="7"/>
  <c r="E326" i="7"/>
  <c r="G326" i="7" s="1"/>
  <c r="K325" i="7"/>
  <c r="J325" i="7"/>
  <c r="G325" i="7"/>
  <c r="K324" i="7"/>
  <c r="J324" i="7"/>
  <c r="G324" i="7"/>
  <c r="K323" i="7"/>
  <c r="J323" i="7"/>
  <c r="E323" i="7"/>
  <c r="G323" i="7" s="1"/>
  <c r="K322" i="7"/>
  <c r="J322" i="7"/>
  <c r="E322" i="7"/>
  <c r="G322" i="7" s="1"/>
  <c r="J321" i="7"/>
  <c r="G321" i="7"/>
  <c r="C318" i="7"/>
  <c r="K311" i="7"/>
  <c r="J311" i="7"/>
  <c r="F311" i="7"/>
  <c r="G311" i="7" s="1"/>
  <c r="K310" i="7"/>
  <c r="J310" i="7"/>
  <c r="G310" i="7"/>
  <c r="K309" i="7"/>
  <c r="J309" i="7"/>
  <c r="E309" i="7"/>
  <c r="G309" i="7" s="1"/>
  <c r="K308" i="7"/>
  <c r="J308" i="7"/>
  <c r="E308" i="7"/>
  <c r="G308" i="7" s="1"/>
  <c r="K307" i="7"/>
  <c r="J307" i="7"/>
  <c r="E307" i="7"/>
  <c r="G307" i="7" s="1"/>
  <c r="K306" i="7"/>
  <c r="J306" i="7"/>
  <c r="G306" i="7"/>
  <c r="K305" i="7"/>
  <c r="J305" i="7"/>
  <c r="G305" i="7"/>
  <c r="K304" i="7"/>
  <c r="J304" i="7"/>
  <c r="E304" i="7"/>
  <c r="G304" i="7" s="1"/>
  <c r="K303" i="7"/>
  <c r="J303" i="7"/>
  <c r="E303" i="7"/>
  <c r="G303" i="7" s="1"/>
  <c r="J302" i="7"/>
  <c r="G302" i="7"/>
  <c r="K292" i="7"/>
  <c r="J292" i="7"/>
  <c r="F292" i="7"/>
  <c r="G292" i="7" s="1"/>
  <c r="K291" i="7"/>
  <c r="J291" i="7"/>
  <c r="G291" i="7"/>
  <c r="K290" i="7"/>
  <c r="J290" i="7"/>
  <c r="E290" i="7"/>
  <c r="G290" i="7" s="1"/>
  <c r="K289" i="7"/>
  <c r="J289" i="7"/>
  <c r="E289" i="7"/>
  <c r="G289" i="7" s="1"/>
  <c r="K288" i="7"/>
  <c r="J288" i="7"/>
  <c r="E288" i="7"/>
  <c r="G288" i="7" s="1"/>
  <c r="K287" i="7"/>
  <c r="J287" i="7"/>
  <c r="G287" i="7"/>
  <c r="K286" i="7"/>
  <c r="J286" i="7"/>
  <c r="G286" i="7"/>
  <c r="K285" i="7"/>
  <c r="J285" i="7"/>
  <c r="E285" i="7"/>
  <c r="G285" i="7" s="1"/>
  <c r="K284" i="7"/>
  <c r="J284" i="7"/>
  <c r="E284" i="7"/>
  <c r="G284" i="7" s="1"/>
  <c r="J283" i="7"/>
  <c r="G283" i="7"/>
  <c r="K273" i="7"/>
  <c r="J273" i="7"/>
  <c r="F273" i="7"/>
  <c r="G273" i="7" s="1"/>
  <c r="K272" i="7"/>
  <c r="J272" i="7"/>
  <c r="G272" i="7"/>
  <c r="K271" i="7"/>
  <c r="J271" i="7"/>
  <c r="E271" i="7"/>
  <c r="G271" i="7" s="1"/>
  <c r="K270" i="7"/>
  <c r="J270" i="7"/>
  <c r="E270" i="7"/>
  <c r="G270" i="7" s="1"/>
  <c r="K269" i="7"/>
  <c r="J269" i="7"/>
  <c r="E269" i="7"/>
  <c r="G269" i="7" s="1"/>
  <c r="K268" i="7"/>
  <c r="J268" i="7"/>
  <c r="G268" i="7"/>
  <c r="K267" i="7"/>
  <c r="J267" i="7"/>
  <c r="G267" i="7"/>
  <c r="K266" i="7"/>
  <c r="J266" i="7"/>
  <c r="E266" i="7"/>
  <c r="G266" i="7" s="1"/>
  <c r="K265" i="7"/>
  <c r="J265" i="7"/>
  <c r="E265" i="7"/>
  <c r="G265" i="7" s="1"/>
  <c r="J264" i="7"/>
  <c r="G264" i="7"/>
  <c r="K254" i="7"/>
  <c r="J254" i="7"/>
  <c r="F254" i="7"/>
  <c r="G254" i="7" s="1"/>
  <c r="K253" i="7"/>
  <c r="J253" i="7"/>
  <c r="G253" i="7"/>
  <c r="K252" i="7"/>
  <c r="J252" i="7"/>
  <c r="E252" i="7"/>
  <c r="G252" i="7" s="1"/>
  <c r="K251" i="7"/>
  <c r="J251" i="7"/>
  <c r="E251" i="7"/>
  <c r="G251" i="7" s="1"/>
  <c r="K250" i="7"/>
  <c r="J250" i="7"/>
  <c r="E250" i="7"/>
  <c r="G250" i="7" s="1"/>
  <c r="K249" i="7"/>
  <c r="J249" i="7"/>
  <c r="G249" i="7"/>
  <c r="K248" i="7"/>
  <c r="J248" i="7"/>
  <c r="G248" i="7"/>
  <c r="K247" i="7"/>
  <c r="J247" i="7"/>
  <c r="E247" i="7"/>
  <c r="G247" i="7" s="1"/>
  <c r="K246" i="7"/>
  <c r="J246" i="7"/>
  <c r="E246" i="7"/>
  <c r="G246" i="7" s="1"/>
  <c r="J245" i="7"/>
  <c r="G245" i="7"/>
  <c r="C242" i="7"/>
  <c r="K235" i="7"/>
  <c r="J235" i="7"/>
  <c r="F235" i="7"/>
  <c r="G235" i="7" s="1"/>
  <c r="K234" i="7"/>
  <c r="J234" i="7"/>
  <c r="G234" i="7"/>
  <c r="K233" i="7"/>
  <c r="J233" i="7"/>
  <c r="E233" i="7"/>
  <c r="G233" i="7" s="1"/>
  <c r="K232" i="7"/>
  <c r="J232" i="7"/>
  <c r="E232" i="7"/>
  <c r="G232" i="7" s="1"/>
  <c r="K231" i="7"/>
  <c r="J231" i="7"/>
  <c r="E231" i="7"/>
  <c r="G231" i="7" s="1"/>
  <c r="K230" i="7"/>
  <c r="J230" i="7"/>
  <c r="G230" i="7"/>
  <c r="K229" i="7"/>
  <c r="J229" i="7"/>
  <c r="G229" i="7"/>
  <c r="K228" i="7"/>
  <c r="J228" i="7"/>
  <c r="E228" i="7"/>
  <c r="G228" i="7" s="1"/>
  <c r="K227" i="7"/>
  <c r="J227" i="7"/>
  <c r="E227" i="7"/>
  <c r="G227" i="7" s="1"/>
  <c r="J226" i="7"/>
  <c r="G226" i="7"/>
  <c r="D184" i="7"/>
  <c r="D165" i="7"/>
  <c r="D146" i="7"/>
  <c r="D127" i="7"/>
  <c r="D108" i="7"/>
  <c r="D89" i="7"/>
  <c r="D70" i="7"/>
  <c r="D32" i="7"/>
  <c r="D51" i="7"/>
  <c r="D13" i="7"/>
  <c r="D145" i="12"/>
  <c r="D101" i="12"/>
  <c r="D57" i="12"/>
  <c r="D13" i="12"/>
  <c r="D620" i="7" l="1"/>
  <c r="O22" i="22" s="1"/>
  <c r="D506" i="7"/>
  <c r="I21" i="22" s="1"/>
  <c r="D582" i="7"/>
  <c r="K22" i="22" s="1"/>
  <c r="D257" i="7"/>
  <c r="D525" i="7"/>
  <c r="K21" i="22" s="1"/>
  <c r="D487" i="7"/>
  <c r="O20" i="22" s="1"/>
  <c r="D544" i="7"/>
  <c r="M21" i="22" s="1"/>
  <c r="D468" i="7"/>
  <c r="M20" i="22" s="1"/>
  <c r="D430" i="7"/>
  <c r="I20" i="22" s="1"/>
  <c r="D392" i="7"/>
  <c r="K18" i="22" s="1"/>
  <c r="Q18" i="22" s="1"/>
  <c r="D373" i="7"/>
  <c r="M17" i="22" s="1"/>
  <c r="D354" i="7"/>
  <c r="K17" i="22" s="1"/>
  <c r="D335" i="7"/>
  <c r="K16" i="22" s="1"/>
  <c r="Q16" i="22" s="1"/>
  <c r="D314" i="7"/>
  <c r="M15" i="22" s="1"/>
  <c r="D295" i="7"/>
  <c r="K15" i="22" s="1"/>
  <c r="D276" i="7"/>
  <c r="I15" i="22" s="1"/>
  <c r="D238" i="7"/>
  <c r="O14" i="22" s="1"/>
  <c r="D219" i="7"/>
  <c r="M14" i="22" s="1"/>
  <c r="D563" i="7"/>
  <c r="O21" i="22" s="1"/>
  <c r="D601" i="7"/>
  <c r="M22" i="22" s="1"/>
  <c r="Q22" i="22" s="1"/>
  <c r="D411" i="7"/>
  <c r="K19" i="22" s="1"/>
  <c r="Q19" i="22" s="1"/>
  <c r="D449" i="7"/>
  <c r="K20" i="22" s="1"/>
  <c r="Q20" i="22" l="1"/>
  <c r="Q21" i="22"/>
  <c r="Q15" i="22"/>
  <c r="Q17" i="22"/>
  <c r="P26" i="22" l="1"/>
  <c r="P23" i="22"/>
  <c r="P14" i="22"/>
  <c r="P15" i="22"/>
  <c r="P16" i="22"/>
  <c r="P17" i="22"/>
  <c r="P18" i="22"/>
  <c r="P19" i="22"/>
  <c r="P20" i="22"/>
  <c r="P21" i="22"/>
  <c r="P22" i="22"/>
  <c r="P28" i="22" l="1"/>
  <c r="Q28" i="22"/>
  <c r="D27" i="38" l="1"/>
  <c r="P11" i="46" l="1"/>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26" i="46"/>
  <c r="Q26" i="46"/>
  <c r="P27" i="46"/>
  <c r="Q27" i="46"/>
  <c r="P28" i="46"/>
  <c r="Q28" i="46"/>
  <c r="P29" i="46"/>
  <c r="Q29" i="46"/>
  <c r="P30" i="46"/>
  <c r="Q30" i="46"/>
  <c r="P31" i="46"/>
  <c r="Q31" i="46"/>
  <c r="P32" i="46"/>
  <c r="Q32" i="46"/>
  <c r="P9" i="46"/>
  <c r="Q9" i="46"/>
  <c r="P10" i="46"/>
  <c r="Q10" i="46"/>
  <c r="C143" i="43" l="1"/>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04" i="7"/>
  <c r="C185" i="7"/>
  <c r="C166" i="7"/>
  <c r="C147" i="7"/>
  <c r="C128" i="7"/>
  <c r="C109" i="7"/>
  <c r="C90" i="7"/>
  <c r="C71" i="7"/>
  <c r="C52" i="7"/>
  <c r="C33"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P21" i="50"/>
  <c r="Q20" i="50"/>
  <c r="P20" i="50"/>
  <c r="Q19" i="50"/>
  <c r="P19" i="50"/>
  <c r="Q18" i="50"/>
  <c r="P18" i="50"/>
  <c r="P74" i="50" l="1"/>
  <c r="Q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Q13" i="47"/>
  <c r="P13" i="47"/>
  <c r="Q14" i="44"/>
  <c r="P14" i="44"/>
  <c r="Q13" i="44"/>
  <c r="P13" i="44"/>
  <c r="P10" i="44"/>
  <c r="Q10" i="44"/>
  <c r="P11" i="44"/>
  <c r="Q11" i="44"/>
  <c r="P12" i="44"/>
  <c r="Q12" i="44"/>
  <c r="P15" i="44"/>
  <c r="Q15" i="44"/>
  <c r="P13" i="49"/>
  <c r="Q13" i="49"/>
  <c r="P14" i="49"/>
  <c r="Q14" i="49"/>
  <c r="P15" i="49"/>
  <c r="Q15" i="49"/>
  <c r="P16" i="49"/>
  <c r="Q16" i="49"/>
  <c r="P17" i="49"/>
  <c r="Q17" i="49"/>
  <c r="P18" i="49"/>
  <c r="Q18" i="49"/>
  <c r="P23" i="49"/>
  <c r="Q23" i="49"/>
  <c r="P24" i="49"/>
  <c r="Q24" i="49"/>
  <c r="P25" i="49"/>
  <c r="Q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Q11" i="49"/>
  <c r="P11" i="49"/>
  <c r="Q10" i="49"/>
  <c r="P10" i="49"/>
  <c r="P70" i="49" l="1"/>
  <c r="Q70" i="49"/>
  <c r="I23" i="27" s="1"/>
  <c r="P11" i="34"/>
  <c r="Q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33" i="46"/>
  <c r="Q33" i="46"/>
  <c r="P34" i="46"/>
  <c r="Q34" i="46"/>
  <c r="P35" i="46"/>
  <c r="Q35" i="46"/>
  <c r="Q8" i="46"/>
  <c r="P8" i="46"/>
  <c r="Q20" i="31"/>
  <c r="P20" i="31"/>
  <c r="Q19" i="31"/>
  <c r="P19" i="31"/>
  <c r="Q18" i="31"/>
  <c r="P18" i="31"/>
  <c r="Q17" i="31"/>
  <c r="P17" i="31"/>
  <c r="Q16" i="31"/>
  <c r="P16" i="31"/>
  <c r="Q15" i="31"/>
  <c r="P15" i="31"/>
  <c r="Q14" i="31"/>
  <c r="P14" i="31"/>
  <c r="Q13" i="31"/>
  <c r="P13" i="31"/>
  <c r="Q12" i="31"/>
  <c r="P12" i="31"/>
  <c r="Q11" i="31"/>
  <c r="P11" i="31"/>
  <c r="Q10" i="31"/>
  <c r="P10" i="31"/>
  <c r="Q9" i="31"/>
  <c r="P9" i="31"/>
  <c r="P9" i="44"/>
  <c r="Q9" i="44"/>
  <c r="P16" i="44"/>
  <c r="Q16" i="44"/>
  <c r="P17" i="44"/>
  <c r="Q17" i="44"/>
  <c r="P18" i="44"/>
  <c r="Q18" i="44"/>
  <c r="P19" i="44"/>
  <c r="Q19" i="44"/>
  <c r="P20" i="44"/>
  <c r="Q20" i="44"/>
  <c r="P8" i="44"/>
  <c r="P10" i="24"/>
  <c r="Q10" i="24"/>
  <c r="P11" i="24"/>
  <c r="Q11" i="24"/>
  <c r="P12" i="24"/>
  <c r="Q12" i="24"/>
  <c r="P13" i="24"/>
  <c r="Q13" i="24"/>
  <c r="P14" i="24"/>
  <c r="Q14" i="24"/>
  <c r="P15" i="24"/>
  <c r="Q15" i="24"/>
  <c r="P16" i="24"/>
  <c r="Q16" i="24"/>
  <c r="P17" i="24"/>
  <c r="Q17" i="24"/>
  <c r="P18" i="24"/>
  <c r="Q18" i="24"/>
  <c r="P19" i="24"/>
  <c r="Q19" i="24"/>
  <c r="P20" i="24"/>
  <c r="Q20" i="24"/>
  <c r="P21" i="24"/>
  <c r="Q21" i="24"/>
  <c r="P22" i="24"/>
  <c r="Q22" i="24"/>
  <c r="P23" i="24"/>
  <c r="Q23" i="24"/>
  <c r="P24" i="24"/>
  <c r="Q24" i="24"/>
  <c r="P25" i="24"/>
  <c r="Q25" i="24"/>
  <c r="P26" i="24"/>
  <c r="Q26" i="24"/>
  <c r="P28" i="24"/>
  <c r="Q28" i="24"/>
  <c r="P29" i="24"/>
  <c r="Q29" i="24"/>
  <c r="P30" i="24"/>
  <c r="Q30" i="24"/>
  <c r="P31" i="24"/>
  <c r="Q31" i="24"/>
  <c r="P32" i="24"/>
  <c r="Q32" i="24"/>
  <c r="P33" i="24"/>
  <c r="Q33" i="24"/>
  <c r="P34" i="24"/>
  <c r="Q34" i="24"/>
  <c r="P35" i="24"/>
  <c r="Q35" i="24"/>
  <c r="P36" i="24"/>
  <c r="Q36" i="24"/>
  <c r="P37" i="24"/>
  <c r="Q37" i="24"/>
  <c r="P38" i="24"/>
  <c r="Q38" i="24"/>
  <c r="P9"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Q11" i="33"/>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5" i="33"/>
  <c r="Q25" i="33"/>
  <c r="P26" i="33"/>
  <c r="Q26" i="33"/>
  <c r="P27" i="33"/>
  <c r="Q27" i="33"/>
  <c r="P28" i="33"/>
  <c r="Q28" i="33"/>
  <c r="P29" i="33"/>
  <c r="Q29" i="33"/>
  <c r="P30" i="33"/>
  <c r="Q30" i="33"/>
  <c r="P31" i="33"/>
  <c r="Q31" i="33"/>
  <c r="P32" i="33"/>
  <c r="Q32" i="33"/>
  <c r="P33" i="33"/>
  <c r="Q33" i="33"/>
  <c r="P34" i="33"/>
  <c r="Q34" i="33"/>
  <c r="P35" i="33"/>
  <c r="Q35" i="33"/>
  <c r="Q10" i="33"/>
  <c r="P10" i="33"/>
  <c r="P8" i="45"/>
  <c r="Q8" i="45"/>
  <c r="P9" i="45"/>
  <c r="Q9" i="45"/>
  <c r="P10" i="45"/>
  <c r="Q10" i="45"/>
  <c r="P11" i="45"/>
  <c r="Q11" i="45"/>
  <c r="P12" i="45"/>
  <c r="Q12" i="45"/>
  <c r="P13" i="45"/>
  <c r="Q13" i="45"/>
  <c r="P14" i="45"/>
  <c r="Q14" i="45"/>
  <c r="P15" i="45"/>
  <c r="Q15" i="45"/>
  <c r="P16" i="45"/>
  <c r="Q16" i="45"/>
  <c r="P17" i="45"/>
  <c r="Q17" i="45"/>
  <c r="P18" i="45"/>
  <c r="Q18" i="45"/>
  <c r="P19" i="45"/>
  <c r="Q19" i="45"/>
  <c r="P20" i="45"/>
  <c r="Q20" i="45"/>
  <c r="P21" i="45"/>
  <c r="Q21" i="45"/>
  <c r="P22" i="45"/>
  <c r="Q22" i="45"/>
  <c r="P23" i="45"/>
  <c r="Q23" i="45"/>
  <c r="P24" i="45"/>
  <c r="Q24" i="45"/>
  <c r="P25" i="45"/>
  <c r="Q25" i="45"/>
  <c r="P26" i="45"/>
  <c r="Q26" i="45"/>
  <c r="P27" i="45"/>
  <c r="Q27" i="45"/>
  <c r="P28" i="45"/>
  <c r="Q28" i="45"/>
  <c r="P29" i="45"/>
  <c r="Q29" i="45"/>
  <c r="P30" i="45"/>
  <c r="Q30" i="45"/>
  <c r="P31" i="45"/>
  <c r="Q31" i="45"/>
  <c r="P32" i="45"/>
  <c r="Q32" i="45"/>
  <c r="P33" i="45"/>
  <c r="Q33" i="45"/>
  <c r="Q7" i="45"/>
  <c r="P7" i="45"/>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7" i="22"/>
  <c r="P27" i="22"/>
  <c r="P25" i="22"/>
  <c r="P13" i="22"/>
  <c r="P12" i="22"/>
  <c r="P11" i="22"/>
  <c r="P9" i="22"/>
  <c r="Q64" i="22"/>
  <c r="P64"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Q8" i="21"/>
  <c r="P8" i="21"/>
  <c r="P10" i="28"/>
  <c r="P11" i="28"/>
  <c r="P12" i="28"/>
  <c r="P13" i="28"/>
  <c r="P14" i="28"/>
  <c r="P15" i="28"/>
  <c r="P16" i="28"/>
  <c r="P17" i="28"/>
  <c r="P18" i="28"/>
  <c r="P19" i="28"/>
  <c r="P20" i="28"/>
  <c r="P21" i="28"/>
  <c r="P22" i="28"/>
  <c r="P23" i="28"/>
  <c r="P24" i="28"/>
  <c r="P25" i="28"/>
  <c r="P26" i="28"/>
  <c r="P27" i="28"/>
  <c r="P9" i="28"/>
  <c r="Q9" i="28"/>
  <c r="Q10" i="28"/>
  <c r="Q11" i="28"/>
  <c r="Q12" i="28"/>
  <c r="Q13" i="28"/>
  <c r="Q14" i="28"/>
  <c r="Q15" i="28"/>
  <c r="Q16" i="28"/>
  <c r="Q17" i="28"/>
  <c r="Q18" i="28"/>
  <c r="Q19" i="28"/>
  <c r="Q20" i="28"/>
  <c r="Q21" i="28"/>
  <c r="Q22" i="28"/>
  <c r="Q23" i="28"/>
  <c r="Q24" i="28"/>
  <c r="Q25" i="28"/>
  <c r="Q26" i="28"/>
  <c r="Q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F678"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F634"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F590"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I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D67" i="9" l="1"/>
  <c r="D86" i="9"/>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F420" i="8"/>
  <c r="G420" i="8" s="1"/>
  <c r="D124" i="9"/>
  <c r="D143" i="9"/>
  <c r="D200" i="9"/>
  <c r="D219" i="9"/>
  <c r="F180" i="8"/>
  <c r="G180" i="8" s="1"/>
  <c r="D96" i="43"/>
  <c r="D40" i="42"/>
  <c r="D160" i="42"/>
  <c r="D70" i="42"/>
  <c r="D41" i="40"/>
  <c r="D54" i="12"/>
  <c r="K9" i="22" s="1"/>
  <c r="D142" i="12"/>
  <c r="O9" i="22" s="1"/>
  <c r="D230" i="12"/>
  <c r="K23" i="22" s="1"/>
  <c r="D495" i="12"/>
  <c r="O27" i="24" s="1"/>
  <c r="D583" i="12"/>
  <c r="K25" i="22" s="1"/>
  <c r="D671" i="12"/>
  <c r="O25" i="22" s="1"/>
  <c r="D847" i="12"/>
  <c r="O26" i="22" s="1"/>
  <c r="D363" i="12"/>
  <c r="I27" i="24" s="1"/>
  <c r="D715" i="12"/>
  <c r="I26" i="22" s="1"/>
  <c r="D803" i="12"/>
  <c r="M26" i="22" s="1"/>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M12" i="22" s="1"/>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M11" i="22" s="1"/>
  <c r="D29" i="7"/>
  <c r="K11" i="22" s="1"/>
  <c r="D143" i="7"/>
  <c r="I13" i="22" s="1"/>
  <c r="D86" i="7"/>
  <c r="K12" i="22" s="1"/>
  <c r="D181" i="7"/>
  <c r="O13" i="22" s="1"/>
  <c r="D200"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M25" i="22" s="1"/>
  <c r="D539" i="12"/>
  <c r="I25" i="22" s="1"/>
  <c r="D98" i="12"/>
  <c r="M9" i="22" s="1"/>
  <c r="D186" i="12"/>
  <c r="I23" i="22" s="1"/>
  <c r="D274" i="12"/>
  <c r="M23" i="22" s="1"/>
  <c r="D407" i="12"/>
  <c r="K27" i="24" s="1"/>
  <c r="D318" i="12"/>
  <c r="O23" i="22" s="1"/>
  <c r="D451" i="12"/>
  <c r="M27" i="24" s="1"/>
  <c r="D759" i="12"/>
  <c r="K26" i="22" s="1"/>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62" i="7"/>
  <c r="M13" i="22" s="1"/>
  <c r="D124" i="7"/>
  <c r="O12" i="22" s="1"/>
  <c r="D67" i="7"/>
  <c r="I12" i="22" s="1"/>
  <c r="H36" i="46"/>
  <c r="I36" i="46"/>
  <c r="J36" i="46"/>
  <c r="K36" i="46"/>
  <c r="L36" i="46"/>
  <c r="M36" i="46"/>
  <c r="N36" i="46"/>
  <c r="O36" i="46"/>
  <c r="P36" i="46"/>
  <c r="Q36" i="46"/>
  <c r="I21" i="27" s="1"/>
  <c r="H34" i="45"/>
  <c r="I34" i="45"/>
  <c r="J34" i="45"/>
  <c r="K34" i="45"/>
  <c r="L34" i="45"/>
  <c r="M34" i="45"/>
  <c r="N34" i="45"/>
  <c r="O34" i="45"/>
  <c r="P34" i="45"/>
  <c r="Q34" i="45"/>
  <c r="I10" i="27" s="1"/>
  <c r="H47" i="21"/>
  <c r="I47" i="21"/>
  <c r="J47" i="21"/>
  <c r="K47" i="21"/>
  <c r="L47" i="21"/>
  <c r="M47" i="21"/>
  <c r="N47" i="21"/>
  <c r="O47" i="21"/>
  <c r="Q47" i="21"/>
  <c r="I5" i="27" s="1"/>
  <c r="P47" i="21"/>
  <c r="J65" i="22"/>
  <c r="L65" i="22"/>
  <c r="N65" i="22"/>
  <c r="P65" i="22"/>
  <c r="H65" i="22"/>
  <c r="Q27" i="24" l="1"/>
  <c r="Q12" i="22"/>
  <c r="Q23" i="22"/>
  <c r="M65" i="22"/>
  <c r="O65" i="22"/>
  <c r="Q26" i="22"/>
  <c r="Q25" i="22"/>
  <c r="I14" i="22"/>
  <c r="K14" i="22"/>
  <c r="K65" i="22" s="1"/>
  <c r="Q13" i="22"/>
  <c r="D70" i="8"/>
  <c r="D490" i="8"/>
  <c r="D250" i="8"/>
  <c r="D730" i="8"/>
  <c r="D130" i="8"/>
  <c r="D550" i="8"/>
  <c r="D910" i="8"/>
  <c r="D850" i="8"/>
  <c r="D790" i="8"/>
  <c r="D190" i="8"/>
  <c r="D430" i="8"/>
  <c r="D370" i="8"/>
  <c r="D670" i="8"/>
  <c r="D610" i="8"/>
  <c r="D310" i="8"/>
  <c r="Q14" i="22" l="1"/>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9" i="10"/>
  <c r="J28" i="10"/>
  <c r="J27" i="10"/>
  <c r="J26" i="10"/>
  <c r="J25" i="10"/>
  <c r="J24" i="10"/>
  <c r="J23" i="10"/>
  <c r="J22" i="10"/>
  <c r="J21" i="10"/>
  <c r="J20" i="10"/>
  <c r="J19" i="10"/>
  <c r="J18" i="10"/>
  <c r="J25" i="9"/>
  <c r="J24" i="9"/>
  <c r="J23" i="9"/>
  <c r="J22" i="9"/>
  <c r="J21" i="9"/>
  <c r="J20" i="9"/>
  <c r="J19" i="9"/>
  <c r="K66" i="8"/>
  <c r="K64" i="8"/>
  <c r="K63" i="8"/>
  <c r="K62"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Q43" i="48"/>
  <c r="I13" i="27" s="1"/>
  <c r="P43" i="48"/>
  <c r="O43" i="48"/>
  <c r="N43" i="48"/>
  <c r="M43" i="48"/>
  <c r="L43" i="48"/>
  <c r="K43" i="48"/>
  <c r="J43" i="48"/>
  <c r="I43" i="48"/>
  <c r="H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Q21" i="47"/>
  <c r="I11" i="27" s="1"/>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6" i="38"/>
  <c r="E16" i="38"/>
  <c r="D17" i="38"/>
  <c r="E17" i="38"/>
  <c r="D18" i="38"/>
  <c r="E18" i="38"/>
  <c r="D19" i="38"/>
  <c r="E19" i="38"/>
  <c r="D20" i="38"/>
  <c r="E20" i="38"/>
  <c r="D21" i="38"/>
  <c r="E21" i="38"/>
  <c r="D22" i="38"/>
  <c r="E22" i="38"/>
  <c r="D23" i="38"/>
  <c r="E23" i="38"/>
  <c r="D24" i="38"/>
  <c r="E24" i="38"/>
  <c r="D25" i="38"/>
  <c r="E25" i="38"/>
  <c r="D26" i="38"/>
  <c r="E26" i="38"/>
  <c r="E27"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P21" i="44"/>
  <c r="P27" i="23"/>
  <c r="Q27" i="23"/>
  <c r="I9" i="27" s="1"/>
  <c r="P36" i="33"/>
  <c r="Q36" i="33"/>
  <c r="I12" i="27" s="1"/>
  <c r="P21" i="31"/>
  <c r="Q21" i="31"/>
  <c r="I20" i="27" s="1"/>
  <c r="P39" i="24"/>
  <c r="P43" i="30"/>
  <c r="Q43" i="30"/>
  <c r="I8" i="27" s="1"/>
  <c r="P21" i="29"/>
  <c r="Q21" i="29"/>
  <c r="I7" i="27" s="1"/>
  <c r="P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39" i="24"/>
  <c r="N39" i="24"/>
  <c r="M39" i="24"/>
  <c r="L39" i="24"/>
  <c r="K39" i="24"/>
  <c r="J39" i="24"/>
  <c r="H39"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F315" i="38"/>
  <c r="AD315" i="38"/>
  <c r="AB315" i="38"/>
  <c r="E315" i="38"/>
  <c r="AP314" i="38"/>
  <c r="AO314" i="38"/>
  <c r="AN314" i="38"/>
  <c r="AL314" i="38"/>
  <c r="AK314" i="38"/>
  <c r="AJ314" i="38"/>
  <c r="AH314" i="38"/>
  <c r="AG314" i="38"/>
  <c r="AF314" i="38"/>
  <c r="AC314" i="38"/>
  <c r="AB314" i="38"/>
  <c r="E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F248" i="38"/>
  <c r="AD248" i="38"/>
  <c r="AB248" i="38"/>
  <c r="E248" i="38"/>
  <c r="AP247" i="38"/>
  <c r="AO247" i="38"/>
  <c r="AN247" i="38"/>
  <c r="AL247" i="38"/>
  <c r="AK247" i="38"/>
  <c r="AJ247" i="38"/>
  <c r="AH247" i="38"/>
  <c r="AG247" i="38"/>
  <c r="AF247" i="38"/>
  <c r="AC247" i="38"/>
  <c r="AB247" i="38"/>
  <c r="E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AI385" i="38"/>
  <c r="AK383" i="38"/>
  <c r="AP383" i="38"/>
  <c r="F387" i="38"/>
  <c r="H387"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AI317" i="38"/>
  <c r="AQ319" i="38"/>
  <c r="F316" i="38"/>
  <c r="J316" i="38" s="1"/>
  <c r="AI316" i="38"/>
  <c r="AQ318" i="38"/>
  <c r="F320" i="38"/>
  <c r="H320" i="38" s="1"/>
  <c r="AM321" i="38"/>
  <c r="AM319" i="38"/>
  <c r="AQ317" i="38"/>
  <c r="AE321" i="38"/>
  <c r="AQ322" i="38"/>
  <c r="AM323"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5" i="38"/>
  <c r="J245" i="38" s="1"/>
  <c r="AE245" i="38"/>
  <c r="AI246" i="38"/>
  <c r="AQ245" i="38"/>
  <c r="AE246" i="38"/>
  <c r="AQ248" i="38"/>
  <c r="AM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C244" i="38"/>
  <c r="AB244" i="38"/>
  <c r="E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H174" i="38" l="1"/>
  <c r="D328" i="38"/>
  <c r="J20" i="38"/>
  <c r="H347" i="38"/>
  <c r="H108" i="38"/>
  <c r="J463" i="38"/>
  <c r="J146" i="38"/>
  <c r="J333" i="38"/>
  <c r="G13" i="38"/>
  <c r="G12" i="38" s="1"/>
  <c r="I13" i="38"/>
  <c r="I12" i="38" s="1"/>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AR358" i="38"/>
  <c r="H373" i="38"/>
  <c r="J392" i="38"/>
  <c r="J394" i="38"/>
  <c r="H396" i="38"/>
  <c r="AR396" i="38"/>
  <c r="AR393" i="38"/>
  <c r="AR394" i="38"/>
  <c r="J387" i="38"/>
  <c r="AR392" i="38"/>
  <c r="H287" i="38"/>
  <c r="AR386" i="38"/>
  <c r="AR372" i="38"/>
  <c r="H368" i="38"/>
  <c r="H316" i="38"/>
  <c r="H378" i="38"/>
  <c r="H362" i="38"/>
  <c r="AR387" i="38"/>
  <c r="H351" i="38"/>
  <c r="AR356" i="38"/>
  <c r="AR365" i="38"/>
  <c r="H374" i="38"/>
  <c r="J371" i="38"/>
  <c r="H364" i="38"/>
  <c r="AR378"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J309" i="38"/>
  <c r="H302" i="38"/>
  <c r="H321" i="38"/>
  <c r="H275" i="38"/>
  <c r="AR274" i="38"/>
  <c r="AR307" i="38"/>
  <c r="J278" i="38"/>
  <c r="H319" i="38"/>
  <c r="H304" i="38"/>
  <c r="AR271" i="38"/>
  <c r="AR279" i="38"/>
  <c r="AR282" i="38"/>
  <c r="AR324" i="38"/>
  <c r="AR316" i="38"/>
  <c r="H324" i="38"/>
  <c r="J323" i="38"/>
  <c r="AR318"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H280" i="38"/>
  <c r="AR295" i="38"/>
  <c r="AR286" i="38"/>
  <c r="H239" i="38"/>
  <c r="H292" i="38"/>
  <c r="H237" i="38"/>
  <c r="J266" i="38"/>
  <c r="J301" i="38"/>
  <c r="AR291" i="38"/>
  <c r="AR281" i="38"/>
  <c r="H294" i="38"/>
  <c r="AR287" i="38"/>
  <c r="AR270" i="38"/>
  <c r="AR298"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AF47" i="38"/>
  <c r="AK47" i="38"/>
  <c r="AP47" i="38"/>
  <c r="H80" i="38"/>
  <c r="AR79" i="38"/>
  <c r="AR78" i="38"/>
  <c r="H87" i="38"/>
  <c r="H81" i="38"/>
  <c r="H72" i="38"/>
  <c r="AR80" i="38"/>
  <c r="AR74" i="38"/>
  <c r="AG47" i="38"/>
  <c r="AL47" i="38"/>
  <c r="H82" i="38"/>
  <c r="AR81" i="38"/>
  <c r="H74" i="38"/>
  <c r="AR73" i="38"/>
  <c r="AR82"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L243" i="38"/>
  <c r="AK267"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Q164" i="38"/>
  <c r="AR224" i="38"/>
  <c r="AE527" i="38"/>
  <c r="AM527" i="38"/>
  <c r="H165"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AQ267"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L222" i="38"/>
  <c r="AO397" i="38"/>
  <c r="AQ149" i="38"/>
  <c r="AR85" i="38"/>
  <c r="AE267" i="38"/>
  <c r="AQ398" i="38"/>
  <c r="AR489" i="38"/>
  <c r="AR88" i="38"/>
  <c r="AL106" i="38"/>
  <c r="AM164" i="38"/>
  <c r="AR330" i="38"/>
  <c r="AR165" i="38"/>
  <c r="AM149" i="38"/>
  <c r="AD106" i="38"/>
  <c r="F118" i="38"/>
  <c r="J118"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H235" i="38"/>
  <c r="AM223" i="38"/>
  <c r="J206" i="38"/>
  <c r="H206" i="38"/>
  <c r="AR200" i="38"/>
  <c r="J213" i="38"/>
  <c r="H213" i="38"/>
  <c r="AP106" i="38"/>
  <c r="E106" i="38"/>
  <c r="AN106"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H566" i="38"/>
  <c r="AN566" i="38"/>
  <c r="AJ106" i="38"/>
  <c r="AM106" i="38" s="1"/>
  <c r="AF106" i="38"/>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AQ222" i="38"/>
  <c r="AR118" i="38"/>
  <c r="AI327" i="38"/>
  <c r="AR267" i="38"/>
  <c r="AR527" i="38"/>
  <c r="AR500" i="38"/>
  <c r="J133" i="38"/>
  <c r="AM222" i="38"/>
  <c r="AR89" i="38"/>
  <c r="AQ106" i="38"/>
  <c r="AR133" i="38"/>
  <c r="AR83" i="38"/>
  <c r="H389" i="38"/>
  <c r="H190" i="38"/>
  <c r="AR389" i="38"/>
  <c r="AQ397" i="38"/>
  <c r="H118" i="38"/>
  <c r="AR96" i="38"/>
  <c r="AR526" i="38"/>
  <c r="AR499" i="38"/>
  <c r="AI12" i="38"/>
  <c r="J328" i="38"/>
  <c r="H328"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O21" i="44"/>
  <c r="N21" i="44"/>
  <c r="M21" i="44"/>
  <c r="L21" i="44"/>
  <c r="K21" i="44"/>
  <c r="J21" i="44"/>
  <c r="H21" i="44"/>
  <c r="H27" i="23"/>
  <c r="I27" i="23"/>
  <c r="J27" i="23"/>
  <c r="K27" i="23"/>
  <c r="L27" i="23"/>
  <c r="M27" i="23"/>
  <c r="N27" i="23"/>
  <c r="O27" i="23"/>
  <c r="O36" i="33"/>
  <c r="N36" i="33"/>
  <c r="M36" i="33"/>
  <c r="L36" i="33"/>
  <c r="K36" i="33"/>
  <c r="J36" i="33"/>
  <c r="I36" i="33"/>
  <c r="H36" i="33"/>
  <c r="O43" i="30"/>
  <c r="N43" i="30"/>
  <c r="M43" i="30"/>
  <c r="L43" i="30"/>
  <c r="K43" i="30"/>
  <c r="J43" i="30"/>
  <c r="I43" i="30"/>
  <c r="H43" i="30"/>
  <c r="O21" i="29"/>
  <c r="N21" i="29"/>
  <c r="M21" i="29"/>
  <c r="L21" i="29"/>
  <c r="K21" i="29"/>
  <c r="J21" i="29"/>
  <c r="I21" i="29"/>
  <c r="H21" i="29"/>
  <c r="O28" i="28"/>
  <c r="N28" i="28"/>
  <c r="M28" i="28"/>
  <c r="L28" i="28"/>
  <c r="K28" i="28"/>
  <c r="J28" i="28"/>
  <c r="I28" i="28"/>
  <c r="H28" i="28"/>
  <c r="D79" i="27" l="1"/>
  <c r="G17" i="8"/>
  <c r="E15" i="38" s="1"/>
  <c r="G59" i="8"/>
  <c r="G56" i="8"/>
  <c r="G65" i="8"/>
  <c r="G62" i="8"/>
  <c r="D56" i="27" l="1"/>
  <c r="D15" i="38"/>
  <c r="F15" i="38" s="1"/>
  <c r="E64" i="38"/>
  <c r="AB15" i="38"/>
  <c r="D55" i="27"/>
  <c r="D54" i="27"/>
  <c r="AD64" i="38"/>
  <c r="AD47" i="38" s="1"/>
  <c r="D53" i="27"/>
  <c r="AD15" i="38"/>
  <c r="F60" i="8"/>
  <c r="F61" i="8"/>
  <c r="D14" i="38"/>
  <c r="AB14" i="38"/>
  <c r="K26" i="7"/>
  <c r="H15" i="38" l="1"/>
  <c r="J15" i="38"/>
  <c r="AE15" i="38"/>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J26" i="9"/>
  <c r="J18" i="9"/>
  <c r="Y201" i="38" s="1"/>
  <c r="Y322" i="38" l="1"/>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Q28" i="28"/>
  <c r="I4" i="27" s="1"/>
  <c r="G26" i="7"/>
  <c r="AC201" i="38" s="1"/>
  <c r="Y526" i="38" l="1"/>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0" i="38" s="1"/>
  <c r="AR190" i="38" s="1"/>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AG158" i="38" s="1"/>
  <c r="E18" i="7"/>
  <c r="G18" i="7" s="1"/>
  <c r="J18" i="7"/>
  <c r="E19" i="7"/>
  <c r="G19" i="7" s="1"/>
  <c r="J19" i="7"/>
  <c r="G20" i="7"/>
  <c r="J20" i="7"/>
  <c r="G21" i="7"/>
  <c r="J21" i="7"/>
  <c r="E22" i="7"/>
  <c r="G22" i="7" s="1"/>
  <c r="J22" i="7"/>
  <c r="E23" i="7"/>
  <c r="G23" i="7" s="1"/>
  <c r="J23" i="7"/>
  <c r="E24" i="7"/>
  <c r="G24" i="7" s="1"/>
  <c r="J24" i="7"/>
  <c r="J26" i="7"/>
  <c r="D315" i="38" l="1"/>
  <c r="AG315" i="38"/>
  <c r="D248" i="38"/>
  <c r="AG248" i="38"/>
  <c r="D225" i="38"/>
  <c r="AG225" i="38"/>
  <c r="AG223" i="38" s="1"/>
  <c r="D171" i="38"/>
  <c r="AG171" i="38"/>
  <c r="AI158" i="38"/>
  <c r="AG149" i="38"/>
  <c r="AC248" i="38"/>
  <c r="AE248" i="38" s="1"/>
  <c r="AC171" i="38"/>
  <c r="AE171" i="38" s="1"/>
  <c r="AB158" i="38"/>
  <c r="AE158" i="38" s="1"/>
  <c r="D158" i="38"/>
  <c r="AC315" i="38"/>
  <c r="AF565" i="38"/>
  <c r="AI565" i="38" s="1"/>
  <c r="AF225" i="38"/>
  <c r="E561" i="38"/>
  <c r="E560" i="38" s="1"/>
  <c r="AB69" i="38"/>
  <c r="AB561" i="38"/>
  <c r="D561" i="38"/>
  <c r="D560" i="38" s="1"/>
  <c r="AC565" i="38"/>
  <c r="C103" i="27"/>
  <c r="F58" i="8"/>
  <c r="G58" i="8" s="1"/>
  <c r="C57" i="27"/>
  <c r="D10" i="7"/>
  <c r="AR158" i="38" l="1"/>
  <c r="F248" i="38"/>
  <c r="J248" i="38" s="1"/>
  <c r="AI149" i="38"/>
  <c r="AI171" i="38"/>
  <c r="AR171" i="38" s="1"/>
  <c r="AG164" i="38"/>
  <c r="AI164" i="38" s="1"/>
  <c r="F171" i="38"/>
  <c r="D164" i="38"/>
  <c r="F164" i="38" s="1"/>
  <c r="F225" i="38"/>
  <c r="D223" i="38"/>
  <c r="F223" i="38" s="1"/>
  <c r="AI248" i="38"/>
  <c r="AR248" i="38" s="1"/>
  <c r="AG243" i="38"/>
  <c r="AI243" i="38" s="1"/>
  <c r="AI315" i="38"/>
  <c r="AG312" i="38"/>
  <c r="AI312" i="38" s="1"/>
  <c r="F315" i="38"/>
  <c r="D5" i="7"/>
  <c r="C4" i="27" s="1"/>
  <c r="I11" i="22"/>
  <c r="Q11" i="22" s="1"/>
  <c r="AF560" i="38"/>
  <c r="AC164" i="38"/>
  <c r="AE164" i="38" s="1"/>
  <c r="AC243" i="38"/>
  <c r="F158" i="38"/>
  <c r="D149" i="38"/>
  <c r="AI225" i="38"/>
  <c r="AR225" i="38" s="1"/>
  <c r="AF223" i="38"/>
  <c r="AE315" i="38"/>
  <c r="AR315" i="38" s="1"/>
  <c r="AC312" i="38"/>
  <c r="F69" i="38"/>
  <c r="E47" i="38"/>
  <c r="AE69" i="38"/>
  <c r="AR69" i="38" s="1"/>
  <c r="F561" i="38"/>
  <c r="AE561" i="38"/>
  <c r="AR561" i="38" s="1"/>
  <c r="AB560" i="38"/>
  <c r="AC560" i="38"/>
  <c r="AE565" i="38"/>
  <c r="AR565" i="38" s="1"/>
  <c r="O29" i="34"/>
  <c r="N29" i="34"/>
  <c r="M29" i="34"/>
  <c r="L29" i="34"/>
  <c r="K29" i="34"/>
  <c r="J29" i="34"/>
  <c r="I29" i="34"/>
  <c r="H29" i="34"/>
  <c r="Q29" i="34"/>
  <c r="O21" i="31"/>
  <c r="N21" i="31"/>
  <c r="M21" i="31"/>
  <c r="L21" i="31"/>
  <c r="K21" i="31"/>
  <c r="J21" i="31"/>
  <c r="I21" i="31"/>
  <c r="H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7" i="12"/>
  <c r="F30" i="10"/>
  <c r="F29" i="10"/>
  <c r="F28" i="10"/>
  <c r="D100" i="27" s="1"/>
  <c r="F27" i="10"/>
  <c r="D317" i="38" s="1"/>
  <c r="F317" i="38" s="1"/>
  <c r="F26" i="10"/>
  <c r="D98" i="27" s="1"/>
  <c r="F25" i="10"/>
  <c r="D385" i="38" s="1"/>
  <c r="F24" i="10"/>
  <c r="F23" i="10"/>
  <c r="D95" i="27" s="1"/>
  <c r="F22" i="10"/>
  <c r="F21" i="10"/>
  <c r="D93" i="27" s="1"/>
  <c r="F20" i="10"/>
  <c r="F19" i="10"/>
  <c r="D349" i="38" s="1"/>
  <c r="F18" i="10"/>
  <c r="F17" i="10"/>
  <c r="F26" i="9"/>
  <c r="F25" i="9"/>
  <c r="F24" i="9"/>
  <c r="F23" i="9"/>
  <c r="F22" i="9"/>
  <c r="D74" i="27" s="1"/>
  <c r="F21" i="9"/>
  <c r="D73" i="27" s="1"/>
  <c r="F20" i="9"/>
  <c r="F19" i="9"/>
  <c r="F18" i="9"/>
  <c r="F17" i="9"/>
  <c r="F66" i="8"/>
  <c r="G66" i="8" s="1"/>
  <c r="G64" i="8"/>
  <c r="G63" i="8"/>
  <c r="G61" i="8"/>
  <c r="AJ64" i="38" s="1"/>
  <c r="T10" i="4"/>
  <c r="T31" i="4" s="1"/>
  <c r="J317" i="38" l="1"/>
  <c r="H317" i="38"/>
  <c r="D383" i="38"/>
  <c r="F383" i="38" s="1"/>
  <c r="F385" i="38"/>
  <c r="F349" i="38"/>
  <c r="E366" i="38"/>
  <c r="D366" i="38"/>
  <c r="AB28" i="38"/>
  <c r="D28" i="38"/>
  <c r="D94" i="27"/>
  <c r="D357" i="38"/>
  <c r="F357" i="38" s="1"/>
  <c r="AD244" i="38"/>
  <c r="D244" i="38"/>
  <c r="AD314" i="38"/>
  <c r="AE314" i="38" s="1"/>
  <c r="AR314" i="38" s="1"/>
  <c r="D314" i="38"/>
  <c r="AD247" i="38"/>
  <c r="AE247" i="38" s="1"/>
  <c r="AR247" i="38" s="1"/>
  <c r="D247" i="38"/>
  <c r="F247" i="38" s="1"/>
  <c r="D322" i="38"/>
  <c r="F322" i="38" s="1"/>
  <c r="H248" i="38"/>
  <c r="D106" i="38"/>
  <c r="F106" i="38" s="1"/>
  <c r="AR164" i="38"/>
  <c r="AG106" i="38"/>
  <c r="AG222" i="38"/>
  <c r="J315" i="38"/>
  <c r="H315" i="38"/>
  <c r="J223" i="38"/>
  <c r="H223" i="38"/>
  <c r="J225" i="38"/>
  <c r="H225" i="38"/>
  <c r="J164" i="38"/>
  <c r="H164" i="38"/>
  <c r="J171" i="38"/>
  <c r="H171" i="38"/>
  <c r="AI106" i="38"/>
  <c r="I22" i="27"/>
  <c r="Y162" i="38"/>
  <c r="Y149" i="38" s="1"/>
  <c r="Y106" i="38" s="1"/>
  <c r="AD317" i="38"/>
  <c r="AE317" i="38" s="1"/>
  <c r="AR317" i="38" s="1"/>
  <c r="D99" i="27"/>
  <c r="AP348" i="38"/>
  <c r="AQ348" i="38" s="1"/>
  <c r="E348" i="38"/>
  <c r="F348" i="38" s="1"/>
  <c r="F366" i="38"/>
  <c r="AB366" i="38"/>
  <c r="AC106" i="38"/>
  <c r="P29" i="34"/>
  <c r="F149" i="38"/>
  <c r="H158" i="38"/>
  <c r="J158" i="38"/>
  <c r="AD357" i="38"/>
  <c r="AE357" i="38" s="1"/>
  <c r="D102" i="27"/>
  <c r="AB322" i="38"/>
  <c r="D91" i="27"/>
  <c r="AD349" i="38"/>
  <c r="AE349" i="38" s="1"/>
  <c r="AR349" i="38" s="1"/>
  <c r="D92" i="27"/>
  <c r="AD366" i="38"/>
  <c r="D96" i="27"/>
  <c r="AO357" i="38"/>
  <c r="AQ357" i="38" s="1"/>
  <c r="D97" i="27"/>
  <c r="AJ385" i="38"/>
  <c r="D101" i="27"/>
  <c r="AD322" i="38"/>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H69" i="38"/>
  <c r="J561" i="38"/>
  <c r="H561" i="38"/>
  <c r="D69" i="27"/>
  <c r="AP45" i="38"/>
  <c r="F45" i="38"/>
  <c r="D72" i="27"/>
  <c r="AD14" i="38"/>
  <c r="E14" i="38"/>
  <c r="F14" i="38" s="1"/>
  <c r="D89" i="27"/>
  <c r="AB27" i="38"/>
  <c r="AE27" i="38" s="1"/>
  <c r="AR27" i="38" s="1"/>
  <c r="F27" i="38"/>
  <c r="AB21" i="38"/>
  <c r="D10" i="12"/>
  <c r="D10" i="9"/>
  <c r="G60" i="8"/>
  <c r="D64" i="38" s="1"/>
  <c r="F67" i="8"/>
  <c r="G67" i="8" s="1"/>
  <c r="D10" i="10"/>
  <c r="D47" i="38" l="1"/>
  <c r="F47" i="38" s="1"/>
  <c r="H47" i="38" s="1"/>
  <c r="F64" i="38"/>
  <c r="J383" i="38"/>
  <c r="H383" i="38"/>
  <c r="D345" i="38"/>
  <c r="D327" i="38" s="1"/>
  <c r="D5" i="10"/>
  <c r="C7" i="27" s="1"/>
  <c r="I9" i="24"/>
  <c r="J349" i="38"/>
  <c r="H349" i="38"/>
  <c r="AB29" i="38"/>
  <c r="D29" i="38"/>
  <c r="J357" i="38"/>
  <c r="H357" i="38"/>
  <c r="H385" i="38"/>
  <c r="J385" i="38"/>
  <c r="AD312" i="38"/>
  <c r="H247" i="38"/>
  <c r="J247" i="38"/>
  <c r="F314" i="38"/>
  <c r="D312" i="38"/>
  <c r="F312" i="38" s="1"/>
  <c r="F244" i="38"/>
  <c r="D243" i="38"/>
  <c r="J322" i="38"/>
  <c r="H322" i="38"/>
  <c r="AE244" i="38"/>
  <c r="AR244" i="38" s="1"/>
  <c r="AD243" i="38"/>
  <c r="AE243" i="38" s="1"/>
  <c r="AR243" i="38" s="1"/>
  <c r="AG566" i="38"/>
  <c r="D5" i="12"/>
  <c r="C8" i="27" s="1"/>
  <c r="I9" i="22"/>
  <c r="AB64" i="38"/>
  <c r="AE64" i="38" s="1"/>
  <c r="AR64" i="38" s="1"/>
  <c r="Y64" i="38"/>
  <c r="Y47" i="38" s="1"/>
  <c r="AP345" i="38"/>
  <c r="AP327" i="38" s="1"/>
  <c r="E345" i="38"/>
  <c r="E327" i="38" s="1"/>
  <c r="F327" i="38" s="1"/>
  <c r="J348" i="38"/>
  <c r="H348" i="38"/>
  <c r="J366" i="38"/>
  <c r="H366" i="38"/>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F29" i="38" l="1"/>
  <c r="D13" i="38"/>
  <c r="D12" i="38" s="1"/>
  <c r="Q9" i="24"/>
  <c r="Q39" i="24" s="1"/>
  <c r="I18" i="27" s="1"/>
  <c r="I39" i="24"/>
  <c r="H64" i="38"/>
  <c r="J64" i="38"/>
  <c r="J47" i="38" s="1"/>
  <c r="J244" i="38"/>
  <c r="H244" i="38"/>
  <c r="J314" i="38"/>
  <c r="H314" i="38"/>
  <c r="F243" i="38"/>
  <c r="D222" i="38"/>
  <c r="F222" i="38" s="1"/>
  <c r="H312" i="38"/>
  <c r="J312" i="38"/>
  <c r="AD222" i="38"/>
  <c r="Q9" i="22"/>
  <c r="AB47" i="38"/>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J29" i="38" l="1"/>
  <c r="H29" i="38"/>
  <c r="H243" i="38"/>
  <c r="J243" i="38"/>
  <c r="J222" i="38"/>
  <c r="H222" i="38"/>
  <c r="D566" i="38"/>
  <c r="F8" i="27" s="1"/>
  <c r="AB12" i="38"/>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I8" i="44" s="1"/>
  <c r="Q8" i="44" l="1"/>
  <c r="Q21" i="44" s="1"/>
  <c r="I19" i="27" s="1"/>
  <c r="I25" i="27" s="1"/>
  <c r="I21" i="44"/>
  <c r="D5" i="8"/>
  <c r="C5" i="27" s="1"/>
  <c r="C13" i="27" s="1"/>
  <c r="AD13" i="38"/>
  <c r="AD12" i="38" s="1"/>
  <c r="AD566" i="38" s="1"/>
  <c r="J28" i="38"/>
  <c r="H28" i="38"/>
  <c r="F21" i="38"/>
  <c r="E13" i="38"/>
  <c r="AE21" i="38"/>
  <c r="AR21" i="38" s="1"/>
  <c r="AC13" i="38"/>
  <c r="F560" i="38"/>
  <c r="Q65" i="22" l="1"/>
  <c r="I6" i="27" s="1"/>
  <c r="I14" i="27" s="1"/>
  <c r="I27" i="27" s="1"/>
  <c r="I65" i="22"/>
  <c r="AC12" i="38"/>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R542" i="38"/>
  <c r="X542" i="38"/>
  <c r="X541" i="38" s="1"/>
  <c r="S542" i="38"/>
  <c r="N542" i="38"/>
  <c r="N541" i="38" s="1"/>
  <c r="L542" i="38"/>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R165" i="38"/>
  <c r="M108" i="38"/>
  <c r="W165" i="38"/>
  <c r="U165" i="38"/>
  <c r="N108" i="38"/>
  <c r="V165" i="38"/>
  <c r="W486" i="38"/>
  <c r="W485" i="38" s="1"/>
  <c r="Q119" i="38"/>
  <c r="Q118" i="38" s="1"/>
  <c r="T150" i="38"/>
  <c r="T149" i="38" s="1"/>
  <c r="W119" i="38"/>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68" i="38"/>
  <c r="P467" i="38" s="1"/>
  <c r="Q268" i="38"/>
  <c r="Q267" i="38" s="1"/>
  <c r="T313" i="38"/>
  <c r="T312" i="38" s="1"/>
  <c r="W460" i="38"/>
  <c r="W459" i="38" s="1"/>
  <c r="W236" i="38"/>
  <c r="W235" i="38" s="1"/>
  <c r="T261" i="38"/>
  <c r="T260" i="38" s="1"/>
  <c r="W150" i="38"/>
  <c r="W149" i="38" s="1"/>
  <c r="X208" i="38"/>
  <c r="O542" i="38"/>
  <c r="O541" i="38" s="1"/>
  <c r="K542" i="38"/>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W13" i="38" l="1"/>
  <c r="U500" i="38"/>
  <c r="P223" i="38"/>
  <c r="P222" i="38" s="1"/>
  <c r="W398" i="38"/>
  <c r="W397" i="38" s="1"/>
  <c r="X527" i="38"/>
  <c r="K541" i="38"/>
  <c r="P47" i="38"/>
  <c r="P12" i="38" s="1"/>
  <c r="W118" i="38"/>
  <c r="V541" i="38"/>
  <c r="L541" i="38"/>
  <c r="S541" i="38"/>
  <c r="M541" i="38"/>
  <c r="M526" i="38" s="1"/>
  <c r="S383" i="38"/>
  <c r="R541" i="38"/>
  <c r="R526" i="38" s="1"/>
  <c r="AA541" i="38"/>
  <c r="S527" i="38"/>
  <c r="R489" i="38"/>
  <c r="P190" i="38"/>
  <c r="Q190" i="38"/>
  <c r="K527" i="38"/>
  <c r="K526" i="38" s="1"/>
  <c r="U527" i="38"/>
  <c r="U526" i="38" s="1"/>
  <c r="K389" i="38"/>
  <c r="O500" i="38"/>
  <c r="AA527" i="38"/>
  <c r="V527" i="38"/>
  <c r="V526" i="38" s="1"/>
  <c r="AA500" i="38"/>
  <c r="L527" i="38"/>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Q12" i="38"/>
  <c r="Q222" i="38"/>
  <c r="T526" i="38"/>
  <c r="Q526" i="38"/>
  <c r="V89" i="38"/>
  <c r="O149" i="38"/>
  <c r="R398" i="38"/>
  <c r="X328" i="38"/>
  <c r="N13" i="38"/>
  <c r="O133" i="38"/>
  <c r="L107" i="38"/>
  <c r="M389" i="38"/>
  <c r="AA96" i="38"/>
  <c r="V207" i="38"/>
  <c r="W499" i="38"/>
  <c r="M13" i="38"/>
  <c r="R10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L526" i="38" l="1"/>
  <c r="S526" i="38"/>
  <c r="AA526" i="38"/>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USUARIO</author>
  </authors>
  <commentList>
    <comment ref="E9" authorId="0">
      <text>
        <r>
          <rPr>
            <b/>
            <sz val="9"/>
            <color indexed="81"/>
            <rFont val="Tahoma"/>
            <family val="2"/>
          </rPr>
          <t>USUARIO:</t>
        </r>
        <r>
          <rPr>
            <sz val="9"/>
            <color indexed="81"/>
            <rFont val="Tahoma"/>
            <family val="2"/>
          </rPr>
          <t xml:space="preserve">
El Indicador debe ser del resultado por ende "2 alianzas establecidas" este número es solo un ejemplo</t>
        </r>
      </text>
    </comment>
    <comment ref="E11" authorId="0">
      <text>
        <r>
          <rPr>
            <b/>
            <sz val="9"/>
            <color indexed="81"/>
            <rFont val="Tahoma"/>
            <family val="2"/>
          </rPr>
          <t>USUARIO:</t>
        </r>
        <r>
          <rPr>
            <sz val="9"/>
            <color indexed="81"/>
            <rFont val="Tahoma"/>
            <family val="2"/>
          </rPr>
          <t xml:space="preserve">
XX docentes formados también puede ser un indicador</t>
        </r>
      </text>
    </comment>
    <comment ref="G11" authorId="0">
      <text>
        <r>
          <rPr>
            <b/>
            <sz val="9"/>
            <color indexed="81"/>
            <rFont val="Tahoma"/>
            <family val="2"/>
          </rPr>
          <t>USUARIO:</t>
        </r>
        <r>
          <rPr>
            <sz val="9"/>
            <color indexed="81"/>
            <rFont val="Tahoma"/>
            <family val="2"/>
          </rPr>
          <t xml:space="preserve">
Realizar capacitación a los alumnos……. Recuerde la actividad indica una acción</t>
        </r>
      </text>
    </comment>
    <comment ref="E16" authorId="0">
      <text>
        <r>
          <rPr>
            <b/>
            <sz val="9"/>
            <color indexed="81"/>
            <rFont val="Tahoma"/>
            <family val="2"/>
          </rPr>
          <t>USUARIO:</t>
        </r>
        <r>
          <rPr>
            <sz val="9"/>
            <color indexed="81"/>
            <rFont val="Tahoma"/>
            <family val="2"/>
          </rPr>
          <t xml:space="preserve">
Debe ingresar la cantidad de personal que será fortalecido</t>
        </r>
      </text>
    </comment>
    <comment ref="D18" authorId="0">
      <text>
        <r>
          <rPr>
            <b/>
            <sz val="9"/>
            <color indexed="81"/>
            <rFont val="Tahoma"/>
            <family val="2"/>
          </rPr>
          <t>USUARIO:</t>
        </r>
        <r>
          <rPr>
            <sz val="9"/>
            <color indexed="81"/>
            <rFont val="Tahoma"/>
            <family val="2"/>
          </rPr>
          <t xml:space="preserve">
Diseñado y puesto en marcha el programa de capacitación para potenciar las habilidades del …….</t>
        </r>
      </text>
    </comment>
    <comment ref="E18" authorId="0">
      <text>
        <r>
          <rPr>
            <b/>
            <sz val="9"/>
            <color indexed="81"/>
            <rFont val="Tahoma"/>
            <family val="2"/>
          </rPr>
          <t>USUARIO:</t>
        </r>
        <r>
          <rPr>
            <sz val="9"/>
            <color indexed="81"/>
            <rFont val="Tahoma"/>
            <family val="2"/>
          </rPr>
          <t xml:space="preserve">
Si conoce el número de personas es mejor usar ese indicador…sino entonces medirlo por el número de talleres a impartir</t>
        </r>
      </text>
    </comment>
    <comment ref="E19" authorId="0">
      <text>
        <r>
          <rPr>
            <b/>
            <sz val="9"/>
            <color indexed="81"/>
            <rFont val="Tahoma"/>
            <family val="2"/>
          </rPr>
          <t>USUARIO:</t>
        </r>
        <r>
          <rPr>
            <sz val="9"/>
            <color indexed="81"/>
            <rFont val="Tahoma"/>
            <family val="2"/>
          </rPr>
          <t xml:space="preserve">
Puede medir 1 protocolo de atención socializado</t>
        </r>
      </text>
    </comment>
    <comment ref="E20" authorId="0">
      <text>
        <r>
          <rPr>
            <b/>
            <sz val="9"/>
            <color indexed="81"/>
            <rFont val="Tahoma"/>
            <family val="2"/>
          </rPr>
          <t>USUARIO:</t>
        </r>
        <r>
          <rPr>
            <sz val="9"/>
            <color indexed="81"/>
            <rFont val="Tahoma"/>
            <family val="2"/>
          </rPr>
          <t xml:space="preserve">
Establecer si son 12 sesiones en cada trimestre</t>
        </r>
      </text>
    </comment>
    <comment ref="G20" authorId="0">
      <text>
        <r>
          <rPr>
            <b/>
            <sz val="9"/>
            <color indexed="81"/>
            <rFont val="Tahoma"/>
            <family val="2"/>
          </rPr>
          <t>USUARIO:</t>
        </r>
        <r>
          <rPr>
            <sz val="9"/>
            <color indexed="81"/>
            <rFont val="Tahoma"/>
            <family val="2"/>
          </rPr>
          <t xml:space="preserve">
Realizar o desarrollar el taller de ……… RECUERDE LAS ACTIVIDADES DEBEN INDICAR ACCIÓN</t>
        </r>
      </text>
    </comment>
  </commentList>
</comments>
</file>

<file path=xl/sharedStrings.xml><?xml version="1.0" encoding="utf-8"?>
<sst xmlns="http://schemas.openxmlformats.org/spreadsheetml/2006/main" count="16658" uniqueCount="1846">
  <si>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</si>
  <si>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</si>
  <si>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</si>
  <si>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</si>
  <si>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</si>
  <si>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</si>
  <si>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</si>
  <si>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</si>
  <si>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</si>
  <si>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</si>
  <si>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</si>
  <si>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</si>
  <si>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</si>
  <si>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</si>
  <si>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</si>
  <si>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</si>
  <si>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</si>
  <si>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</si>
  <si>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</si>
  <si>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</si>
  <si>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</si>
  <si>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</si>
  <si>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</si>
  <si>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</si>
  <si>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</si>
  <si>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</si>
  <si>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</si>
  <si>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</si>
  <si>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</si>
  <si>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</si>
  <si>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</si>
  <si>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</si>
  <si>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</si>
  <si>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</si>
  <si>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</si>
  <si>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</si>
  <si>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</si>
  <si>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</si>
  <si>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</si>
  <si>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</si>
  <si>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</si>
  <si>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</si>
  <si>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</si>
  <si>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</si>
  <si>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</si>
  <si>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</si>
  <si>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</si>
  <si>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</si>
  <si>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</si>
  <si>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</si>
  <si>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</si>
  <si>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</si>
  <si>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</si>
  <si>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</si>
  <si>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</si>
  <si>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</si>
  <si>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</si>
  <si>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</si>
  <si>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</si>
  <si>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</si>
  <si>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</si>
  <si>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</si>
  <si>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</si>
  <si>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</si>
  <si>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</si>
  <si>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</si>
  <si>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</si>
  <si>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</si>
  <si>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</si>
  <si>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</si>
  <si>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</si>
  <si>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</si>
  <si>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</si>
  <si>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</si>
  <si>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</si>
  <si>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</si>
  <si>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</si>
  <si>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</si>
  <si>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</si>
  <si>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</si>
  <si>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</si>
  <si>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</si>
  <si>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</si>
  <si>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</si>
  <si>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</si>
  <si>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</si>
  <si>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</si>
  <si>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</si>
  <si>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</si>
  <si>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</si>
  <si>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</si>
  <si>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</si>
  <si>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</si>
  <si>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</si>
  <si>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</si>
  <si>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</si>
  <si>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</si>
  <si>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</si>
  <si>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</si>
  <si>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</si>
  <si>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</si>
  <si>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</si>
  <si>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</si>
  <si>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</si>
  <si>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</si>
  <si>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</si>
  <si>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</si>
  <si>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</si>
  <si>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</si>
  <si>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</si>
  <si>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</si>
  <si>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</si>
  <si>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</si>
  <si>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</si>
  <si>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</si>
  <si>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</si>
  <si>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</si>
  <si>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</si>
  <si>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</si>
  <si>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</si>
  <si>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</si>
  <si>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</si>
  <si>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</si>
  <si>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</si>
  <si>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</si>
  <si>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</si>
  <si>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</si>
  <si>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</si>
  <si>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</si>
  <si>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</si>
  <si>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</si>
  <si>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</si>
  <si>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</si>
  <si>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</si>
  <si>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</si>
  <si>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</si>
  <si>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</si>
  <si>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</si>
  <si>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</si>
  <si>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</si>
  <si>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</si>
  <si>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</si>
  <si>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</si>
  <si>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</si>
  <si>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</si>
  <si>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</si>
  <si>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</si>
  <si>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</si>
  <si>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</si>
  <si>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</si>
  <si>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</si>
  <si>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</si>
  <si>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</si>
  <si>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</si>
  <si>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</si>
  <si>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</si>
  <si>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</si>
  <si>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</si>
  <si>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</si>
  <si>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</si>
  <si>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</si>
  <si>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</si>
  <si>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</si>
  <si>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</si>
  <si>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</si>
  <si>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</si>
  <si>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</si>
  <si>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</si>
  <si>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</si>
  <si>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</si>
  <si>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</si>
  <si>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</si>
  <si>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</si>
  <si>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</si>
  <si>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</si>
  <si>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</si>
  <si>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</si>
  <si>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</si>
  <si>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</si>
  <si>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</si>
  <si>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</si>
  <si>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</si>
  <si>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</si>
  <si>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</si>
  <si>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</si>
  <si>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</si>
  <si>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</si>
  <si>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</si>
  <si>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</si>
  <si>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</si>
  <si>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</si>
  <si>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</si>
  <si>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</si>
  <si>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</si>
  <si>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</si>
  <si>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</si>
  <si>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</si>
  <si>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</si>
  <si>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</si>
  <si>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</si>
  <si>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</si>
  <si>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</si>
  <si>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</si>
  <si>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</si>
  <si>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</si>
  <si>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</si>
  <si>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</si>
  <si>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</si>
  <si>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</si>
  <si>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</si>
  <si>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</si>
  <si>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</si>
  <si>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</si>
  <si>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</si>
  <si>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</si>
  <si>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</si>
  <si>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</si>
  <si>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</si>
  <si>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</si>
  <si>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</si>
  <si>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</si>
  <si>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</si>
  <si>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</si>
  <si>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</si>
  <si>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</si>
  <si>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</si>
  <si>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</si>
  <si>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</si>
  <si>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</si>
  <si>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</si>
  <si>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</si>
  <si>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</si>
  <si>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</si>
  <si>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</si>
  <si>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</si>
  <si>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</si>
  <si>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</si>
  <si>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</si>
  <si>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</si>
  <si>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</si>
  <si>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</si>
  <si>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</si>
  <si>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</si>
  <si>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</si>
  <si>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</si>
  <si>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</si>
  <si>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</si>
  <si>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</si>
  <si>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</si>
  <si>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</si>
  <si>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</si>
  <si>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</si>
  <si>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</si>
  <si>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</si>
  <si>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</si>
  <si>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</si>
  <si>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</si>
  <si>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</si>
  <si>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</si>
  <si>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</si>
  <si>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</si>
  <si>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</si>
  <si>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</si>
  <si>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</si>
  <si>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</si>
  <si>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</si>
  <si>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</si>
  <si>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</si>
  <si>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</si>
  <si>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</si>
  <si>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</si>
  <si>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</si>
  <si>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</si>
  <si>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</si>
  <si>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</si>
  <si>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</si>
  <si>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</si>
  <si>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</si>
  <si>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</si>
  <si>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</si>
  <si>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</si>
  <si>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</si>
  <si>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</si>
  <si>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</si>
  <si>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</si>
  <si>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</si>
  <si>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</si>
  <si>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</si>
  <si>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</si>
  <si>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</si>
  <si>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</si>
  <si>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</si>
  <si>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</si>
  <si>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</si>
  <si>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</si>
  <si>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</si>
  <si>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</si>
  <si>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</si>
  <si>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</si>
  <si>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</si>
  <si>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</si>
  <si>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</si>
  <si>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</si>
  <si>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</si>
  <si>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</si>
  <si>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</si>
  <si>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</si>
  <si>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</si>
  <si>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</si>
  <si>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</si>
  <si>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</si>
  <si>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</si>
  <si>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</si>
  <si>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</si>
  <si>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</si>
  <si>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</si>
  <si>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</si>
  <si>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</si>
  <si>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</si>
  <si>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</si>
  <si>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</si>
  <si>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</si>
  <si>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</si>
  <si>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</si>
  <si>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</si>
  <si>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</si>
  <si>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</si>
  <si>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</si>
  <si>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</si>
  <si>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</si>
  <si>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</si>
  <si>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</si>
  <si>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</si>
  <si>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</si>
  <si>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</si>
  <si>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</si>
  <si>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</si>
  <si>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</si>
  <si>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</si>
  <si>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</si>
  <si>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</si>
  <si>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</si>
  <si>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</si>
  <si>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</si>
  <si>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</si>
  <si>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</si>
  <si>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</si>
  <si>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</si>
  <si>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</si>
  <si>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</si>
  <si>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</si>
  <si>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</si>
  <si>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</si>
  <si>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</si>
  <si>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</si>
  <si>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</si>
  <si>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</si>
  <si>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</si>
  <si>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</si>
  <si>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</si>
  <si>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</si>
  <si>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</si>
  <si>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</si>
  <si>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</si>
  <si>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</si>
  <si>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</si>
  <si>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</si>
  <si>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</si>
  <si>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</si>
  <si>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</si>
  <si>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</si>
  <si>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</si>
  <si>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</si>
  <si>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</si>
  <si>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</si>
  <si>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</si>
  <si>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</si>
  <si>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</si>
  <si>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</si>
  <si>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</si>
  <si>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</si>
  <si>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</si>
  <si>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</si>
  <si>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</si>
  <si>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</si>
  <si>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</si>
  <si>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</si>
  <si>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</si>
  <si>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</si>
  <si>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</si>
  <si>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</si>
  <si>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</si>
  <si>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</si>
  <si>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</si>
  <si>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</si>
  <si>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</si>
  <si>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</si>
  <si>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</si>
  <si>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</si>
  <si>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</si>
  <si>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</si>
  <si>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</si>
  <si>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</si>
  <si>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</si>
  <si>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</si>
  <si>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</si>
  <si>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</si>
  <si>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</si>
  <si>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</si>
  <si>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</si>
  <si>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</si>
  <si>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</si>
  <si>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</si>
  <si>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</si>
  <si>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</si>
  <si>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</si>
  <si>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</si>
  <si>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</si>
  <si>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</si>
  <si>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</si>
  <si>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</si>
  <si>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</si>
  <si>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</si>
  <si>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</si>
  <si>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</si>
  <si>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</si>
  <si>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</si>
  <si>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</si>
  <si>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</si>
  <si>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</si>
  <si>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</si>
  <si>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</si>
  <si>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</si>
  <si>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</si>
  <si>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</si>
  <si>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</si>
  <si>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</si>
  <si>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</si>
  <si>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</si>
  <si>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</si>
  <si>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</si>
  <si>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</si>
  <si>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</si>
  <si>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</si>
  <si>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</si>
  <si>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</si>
  <si>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</si>
  <si>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</si>
  <si>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</si>
  <si>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</si>
  <si>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</si>
  <si>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</si>
  <si>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</si>
  <si>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</si>
  <si>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</si>
  <si>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</si>
  <si>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</si>
  <si>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</si>
  <si>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</si>
  <si>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</si>
  <si>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</si>
  <si>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</si>
  <si>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</si>
  <si>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</si>
  <si>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</si>
  <si>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</si>
  <si>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</si>
  <si>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</si>
  <si>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</si>
  <si>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</si>
  <si>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</si>
  <si>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</si>
  <si>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</si>
  <si>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</si>
  <si>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</si>
  <si>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</si>
  <si>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</si>
  <si>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</si>
  <si>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</si>
  <si>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</si>
  <si>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</si>
  <si>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</si>
  <si>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</si>
  <si>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</si>
  <si>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</si>
  <si>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</si>
  <si>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</si>
  <si>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</si>
  <si>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</si>
  <si>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</si>
  <si>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</si>
  <si>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</si>
  <si>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</si>
  <si>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</si>
  <si>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</si>
  <si>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</si>
  <si>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</si>
  <si>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</si>
  <si>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</si>
  <si>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</si>
  <si>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</si>
  <si>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</si>
  <si>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</si>
  <si>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</si>
  <si>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</si>
  <si>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</si>
  <si>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</si>
  <si>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</si>
  <si>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</si>
  <si>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</si>
  <si>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</si>
  <si>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</si>
  <si>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</si>
  <si>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</si>
  <si>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</si>
  <si>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</si>
  <si>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</si>
  <si>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</si>
  <si>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</si>
  <si>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</si>
  <si>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</si>
  <si>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</si>
  <si>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</si>
  <si>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</si>
  <si>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</si>
  <si>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</si>
  <si>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</si>
  <si>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</si>
  <si>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</si>
  <si>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</si>
  <si>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</si>
  <si>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</si>
  <si>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</si>
  <si>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</si>
  <si>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</si>
  <si>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</si>
  <si>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</si>
  <si>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</si>
  <si>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</si>
  <si>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</si>
  <si>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</si>
  <si>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</si>
  <si>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</si>
  <si>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</si>
  <si>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</si>
  <si>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</si>
  <si>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</si>
  <si>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</si>
  <si>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</si>
  <si>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</si>
  <si>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</si>
  <si>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</si>
  <si>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</si>
  <si>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</si>
  <si>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</si>
  <si>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</si>
  <si>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</si>
  <si>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</si>
  <si>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</si>
  <si>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</si>
  <si>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</si>
  <si>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</si>
  <si>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</si>
  <si>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</si>
  <si>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</si>
  <si>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</si>
  <si>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</si>
  <si>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</si>
  <si>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</si>
  <si>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</si>
  <si>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</si>
  <si>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</si>
  <si>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</si>
  <si>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</si>
  <si>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</si>
  <si>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</si>
  <si>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</si>
  <si>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</si>
  <si>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</si>
  <si>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</si>
  <si>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</si>
  <si>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</si>
  <si>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</si>
  <si>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</si>
  <si>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</si>
  <si>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</si>
  <si>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</si>
  <si>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</si>
  <si>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</si>
  <si>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</si>
  <si>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</si>
  <si>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</si>
  <si>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</si>
  <si>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</si>
  <si>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</si>
  <si>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</si>
  <si>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</si>
  <si>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</si>
  <si>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</si>
  <si>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</si>
  <si>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</si>
  <si>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</si>
  <si>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</si>
  <si>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</si>
  <si>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</si>
  <si>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</si>
  <si>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</si>
  <si>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</si>
  <si>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</si>
  <si>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</si>
  <si>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</si>
  <si>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</si>
  <si>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</si>
  <si>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</si>
  <si>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</si>
  <si>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</si>
  <si>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</si>
  <si>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</si>
  <si>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</si>
  <si>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</si>
  <si>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</si>
  <si>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</si>
  <si>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</si>
  <si>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</si>
  <si>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</si>
  <si>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</si>
  <si>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</si>
  <si>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</si>
  <si>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</si>
  <si>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</si>
  <si>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</si>
  <si>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</si>
  <si>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</si>
  <si>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</si>
  <si>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</si>
  <si>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</si>
  <si>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</si>
  <si>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</si>
  <si>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</si>
  <si>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</si>
  <si>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</si>
  <si>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</si>
  <si>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</si>
  <si>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</si>
  <si>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</si>
  <si>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</si>
  <si>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</si>
  <si>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</si>
  <si>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</si>
  <si>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</si>
  <si>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</si>
  <si>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</si>
  <si>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</si>
  <si>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</si>
  <si>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</si>
  <si>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</si>
  <si>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</si>
  <si>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</si>
  <si>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</si>
  <si>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</si>
  <si>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</si>
  <si>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</si>
  <si>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</si>
  <si>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</si>
  <si>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</si>
  <si>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</si>
  <si>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</si>
  <si>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</si>
  <si>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</si>
  <si>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</si>
  <si>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</si>
  <si>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</si>
  <si>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</si>
  <si>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</si>
  <si>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</si>
  <si>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</si>
  <si>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</si>
  <si>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</si>
  <si>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</si>
  <si>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</si>
  <si>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</si>
  <si>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</si>
  <si>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</si>
  <si>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</si>
  <si>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</si>
  <si>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</si>
  <si>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</si>
  <si>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</si>
  <si>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</si>
  <si>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</si>
  <si>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</si>
  <si>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</si>
  <si>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</si>
  <si>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</si>
  <si>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</si>
  <si>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</si>
  <si>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</si>
  <si>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</si>
  <si>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</si>
  <si>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</si>
  <si>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</si>
  <si>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</si>
  <si>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</si>
  <si>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</si>
  <si>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</si>
  <si>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</si>
  <si>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</si>
  <si>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</si>
  <si>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</si>
  <si>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</si>
  <si>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</si>
  <si>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</si>
  <si>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</si>
  <si>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</si>
  <si>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</si>
  <si>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</si>
  <si>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</si>
  <si>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</si>
  <si>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</si>
  <si>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</si>
  <si>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</si>
  <si>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</si>
  <si>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</si>
  <si>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</si>
  <si>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</si>
  <si>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</si>
  <si>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</si>
  <si>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</si>
  <si>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</si>
  <si>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</si>
  <si>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</si>
  <si>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</si>
  <si>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</si>
  <si>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</si>
  <si>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</si>
  <si>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</si>
  <si>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</si>
  <si>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</si>
  <si>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</si>
  <si>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</si>
  <si>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</si>
  <si>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</si>
  <si>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</si>
  <si>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</si>
  <si>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</si>
  <si>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</si>
  <si>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</si>
  <si>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</si>
  <si>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</si>
  <si>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</si>
  <si>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</si>
  <si>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</si>
  <si>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</si>
  <si>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</si>
  <si>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</si>
  <si>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</si>
  <si>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</si>
  <si>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</si>
  <si>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</si>
  <si>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</si>
  <si>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</si>
  <si>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</si>
  <si>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</si>
  <si>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</si>
  <si>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</si>
  <si>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</si>
  <si>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</si>
  <si>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</si>
  <si>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</si>
  <si>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</si>
  <si>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</si>
  <si>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</si>
  <si>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</si>
  <si>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</si>
  <si>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</si>
  <si>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</si>
  <si>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</si>
  <si>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</si>
  <si>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</si>
  <si>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</si>
  <si>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</si>
  <si>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</si>
  <si>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</si>
  <si>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</si>
  <si>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</si>
  <si>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</si>
  <si>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</si>
  <si>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</si>
  <si>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</si>
  <si>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</si>
  <si>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</si>
  <si>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</si>
  <si>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</si>
  <si>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</si>
  <si>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</si>
  <si>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</si>
  <si>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</si>
  <si>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</si>
  <si>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</si>
  <si>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</si>
  <si>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</si>
  <si>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</si>
  <si>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</si>
  <si>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</si>
  <si>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</si>
  <si>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</si>
  <si>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</si>
  <si>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</si>
  <si>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</si>
  <si>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</si>
  <si>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</si>
  <si>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</si>
  <si>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</si>
  <si>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</si>
  <si>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</si>
  <si>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</si>
  <si>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</si>
  <si>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</si>
  <si>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</si>
  <si>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</si>
  <si>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</si>
  <si>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</si>
  <si>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</si>
  <si>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</si>
  <si>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</si>
  <si>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</si>
  <si>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</si>
  <si>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</si>
  <si>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</si>
  <si>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</si>
  <si>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</si>
  <si>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</si>
  <si>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</si>
  <si>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</si>
  <si>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</si>
  <si>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</si>
  <si>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</si>
  <si>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</si>
  <si>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</si>
  <si>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</si>
  <si>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</si>
  <si>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</si>
  <si>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</si>
  <si>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</si>
  <si>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</si>
  <si>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</si>
  <si>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</si>
  <si>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</si>
  <si>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</si>
  <si>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</si>
  <si>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</si>
  <si>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</si>
  <si>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</si>
  <si>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</si>
  <si>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</si>
  <si>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</si>
  <si>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</si>
  <si>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</si>
  <si>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</si>
  <si>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</si>
  <si>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</si>
  <si>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</si>
  <si>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</si>
  <si>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</si>
  <si>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</si>
  <si>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</si>
  <si>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</si>
  <si>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</si>
  <si>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</si>
  <si>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</si>
  <si>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</si>
  <si>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</si>
  <si>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</si>
  <si>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</si>
  <si>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</si>
  <si>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</si>
  <si>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</si>
  <si>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</si>
  <si>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</si>
  <si>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</si>
  <si>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</si>
  <si>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</si>
  <si>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</si>
  <si>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</si>
  <si>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</si>
  <si>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</si>
  <si>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</si>
  <si>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</si>
  <si>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</si>
  <si>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</si>
  <si>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</si>
  <si>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</si>
  <si>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</si>
  <si>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</si>
  <si>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</si>
  <si>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</si>
  <si>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</si>
  <si>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</si>
  <si>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</si>
  <si>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</si>
  <si>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</si>
  <si>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</si>
  <si>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</si>
  <si>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</si>
  <si>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</si>
  <si>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</si>
  <si>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</si>
  <si>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</si>
  <si>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</si>
  <si>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</si>
  <si>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</si>
  <si>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</si>
  <si>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</si>
  <si>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</si>
  <si>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</si>
  <si>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</si>
  <si>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</si>
  <si>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</si>
  <si>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</si>
  <si>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</si>
  <si>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</si>
  <si>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</si>
  <si>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</si>
  <si>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</si>
  <si>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</si>
  <si>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</si>
  <si>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</si>
  <si>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</si>
  <si>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</si>
  <si>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</si>
  <si>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</si>
  <si>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</si>
  <si>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</si>
  <si>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</si>
  <si>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</si>
  <si>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</si>
  <si>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</si>
  <si>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</si>
  <si>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</si>
  <si>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</si>
  <si>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</si>
  <si>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</si>
  <si>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</si>
  <si>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</si>
  <si>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</si>
  <si>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</si>
  <si>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</si>
  <si>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</si>
  <si>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</si>
  <si>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</si>
  <si>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</si>
  <si>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</si>
  <si>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</si>
  <si>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</si>
  <si>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</si>
  <si>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</si>
  <si>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</si>
  <si>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</si>
  <si>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</si>
  <si>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</si>
  <si>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</si>
  <si>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</si>
  <si>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</si>
  <si>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</si>
  <si>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</si>
  <si>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</si>
  <si>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</si>
  <si>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</si>
  <si>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</si>
  <si>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</si>
  <si>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</si>
  <si>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</si>
  <si>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</si>
  <si>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</si>
  <si>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</si>
  <si>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</si>
  <si>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</si>
  <si>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</si>
  <si>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</si>
  <si>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</si>
  <si>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</si>
  <si>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</si>
  <si>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</si>
  <si>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</si>
  <si>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</si>
  <si>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</si>
  <si>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</si>
  <si>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</si>
  <si>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</si>
  <si>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</si>
  <si>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</si>
  <si>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</si>
  <si>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</si>
  <si>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</si>
  <si>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</si>
  <si>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</si>
  <si>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</si>
  <si>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</si>
  <si>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</si>
  <si>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</si>
  <si>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</si>
  <si>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</si>
  <si>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</si>
  <si>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</si>
  <si>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</si>
  <si>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</si>
  <si>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</si>
  <si>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</si>
  <si>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</si>
  <si>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</si>
  <si>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</si>
  <si>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</si>
  <si>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</si>
  <si>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</si>
  <si>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</si>
  <si>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</si>
  <si>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</si>
  <si>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</si>
  <si>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</si>
  <si>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</si>
  <si>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</si>
  <si>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</si>
  <si>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</si>
  <si>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</si>
  <si>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</si>
  <si>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</si>
  <si>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</si>
  <si>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</si>
  <si>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</si>
  <si>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</si>
  <si>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</si>
  <si>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</si>
  <si>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</si>
  <si>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</si>
  <si>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</si>
  <si>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</si>
  <si>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</si>
  <si>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</si>
  <si>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</si>
  <si>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</si>
  <si>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</si>
  <si>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</si>
  <si>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</si>
  <si>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</si>
  <si>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</si>
  <si>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</si>
  <si>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</si>
  <si>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</si>
  <si>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</si>
  <si>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</si>
  <si>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</si>
  <si>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</si>
  <si>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</si>
  <si>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</si>
  <si>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</si>
  <si>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</si>
  <si>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</si>
  <si>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</si>
  <si>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</si>
  <si>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</si>
  <si>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</si>
  <si>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</si>
  <si>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</si>
  <si>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</si>
  <si>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</si>
  <si>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</si>
  <si>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</si>
  <si>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</si>
  <si>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</si>
  <si>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</si>
  <si>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</si>
  <si>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</si>
  <si>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</si>
  <si>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</si>
  <si>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</si>
  <si>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</si>
  <si>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</si>
  <si>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</si>
  <si>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</si>
  <si>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</si>
  <si>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</si>
  <si>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</si>
  <si>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</si>
  <si>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</si>
  <si>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</si>
  <si>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</si>
  <si>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</si>
  <si>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</si>
  <si>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</si>
  <si>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</si>
  <si>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</si>
  <si>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</si>
  <si>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</si>
  <si>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</si>
  <si>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</si>
  <si>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</si>
  <si>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</si>
  <si>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</si>
  <si>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</si>
  <si>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</si>
  <si>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</si>
  <si>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</si>
  <si>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</si>
  <si>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</si>
  <si>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</si>
  <si>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</si>
  <si>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</si>
  <si>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</si>
  <si>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</si>
  <si>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</si>
  <si>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</si>
  <si>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</si>
  <si>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</si>
  <si>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</si>
  <si>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</si>
  <si>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</si>
  <si>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</si>
  <si>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</si>
  <si>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</si>
  <si>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</si>
  <si>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</si>
  <si>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</si>
  <si>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</si>
  <si>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</si>
  <si>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</si>
  <si>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</si>
  <si>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</si>
  <si>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</si>
  <si>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</si>
  <si>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</si>
  <si>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</si>
  <si>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</si>
  <si>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</si>
  <si>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</si>
  <si>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</si>
  <si>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</si>
  <si>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</si>
  <si>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</si>
  <si>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</si>
  <si>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</si>
  <si>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</si>
  <si>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</si>
  <si>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</si>
  <si>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</si>
  <si>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</si>
  <si>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</si>
  <si>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</si>
  <si>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</si>
  <si>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</si>
  <si>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</si>
  <si>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</si>
  <si>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</si>
  <si>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</si>
  <si>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</si>
  <si>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</si>
  <si>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</si>
  <si>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</si>
  <si>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</si>
  <si>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</si>
  <si>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</si>
  <si>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</si>
  <si>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</si>
  <si>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</si>
  <si>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</si>
  <si>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</si>
  <si>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</si>
  <si>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</si>
  <si>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</si>
  <si>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</si>
  <si>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</si>
  <si>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</si>
  <si>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</si>
  <si>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</si>
  <si>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</si>
  <si>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</si>
  <si>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</si>
  <si>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</si>
  <si>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</si>
  <si>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</si>
  <si>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</si>
  <si>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</si>
  <si>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</si>
  <si>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</si>
  <si>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</si>
  <si>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</si>
  <si>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</si>
  <si>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</si>
  <si>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</si>
  <si>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</si>
  <si>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</si>
  <si>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</si>
  <si>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</si>
  <si>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</si>
  <si>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</si>
  <si>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</si>
  <si>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</si>
  <si>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</si>
  <si>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</si>
  <si>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</si>
  <si>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</si>
  <si>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</si>
  <si>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</si>
  <si>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</si>
  <si>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</si>
  <si>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</si>
  <si>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</si>
  <si>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</si>
  <si>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</si>
  <si>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</si>
  <si>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</si>
  <si>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</si>
  <si>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</si>
  <si>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</si>
  <si>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</si>
  <si>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</si>
  <si>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</si>
  <si>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</si>
  <si>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</si>
  <si>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</si>
  <si>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</si>
  <si>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</si>
  <si>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</si>
  <si>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</si>
  <si>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</si>
  <si>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</si>
  <si>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</si>
  <si>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</si>
  <si>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</si>
  <si>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</si>
  <si>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</si>
  <si>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</si>
  <si>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</si>
  <si>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</si>
  <si>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</si>
  <si>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</si>
  <si>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</si>
  <si>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</si>
  <si>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</si>
  <si>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</si>
  <si>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</si>
  <si>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</si>
  <si>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</si>
  <si>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</si>
  <si>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</si>
  <si>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</si>
  <si>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</si>
  <si>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</si>
  <si>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</si>
  <si>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</si>
  <si>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</si>
  <si>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</si>
  <si>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</si>
  <si>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</si>
  <si>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</si>
  <si>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</si>
  <si>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</si>
  <si>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</si>
  <si>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</si>
  <si>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</si>
  <si>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</si>
  <si>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</si>
  <si>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</si>
  <si>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</si>
  <si>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</si>
  <si>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</si>
  <si>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</si>
  <si>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</si>
  <si>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</si>
  <si>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</si>
  <si>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</si>
  <si>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</si>
  <si>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</si>
  <si>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</si>
  <si>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</si>
  <si>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</si>
  <si>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</si>
  <si>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</si>
  <si>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</si>
  <si>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</si>
  <si>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</si>
  <si>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</si>
  <si>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</si>
  <si>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</si>
  <si>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</si>
  <si>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</si>
  <si>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</si>
  <si>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</si>
  <si>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</si>
  <si>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</si>
  <si>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</si>
  <si>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</si>
  <si>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</si>
  <si>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</si>
  <si>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</si>
  <si>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</si>
  <si>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</si>
  <si>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</si>
  <si>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</si>
  <si>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</si>
  <si>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</si>
  <si>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</si>
  <si>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</si>
  <si>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</si>
  <si>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</si>
  <si>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</si>
  <si>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</si>
  <si>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</si>
  <si>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</si>
  <si>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</si>
  <si>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</si>
  <si>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</si>
  <si>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</si>
  <si>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</si>
  <si>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</si>
  <si>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</si>
  <si>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</si>
  <si>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</si>
  <si>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</si>
  <si>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</si>
  <si>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</si>
  <si>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</si>
  <si>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</si>
  <si>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</si>
  <si>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</si>
  <si>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</si>
  <si>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</si>
  <si>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</si>
  <si>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</si>
  <si>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</si>
  <si>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</si>
  <si>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</si>
  <si>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</si>
  <si>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</si>
  <si>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</si>
  <si>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</si>
  <si>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</si>
  <si>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</si>
  <si>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</si>
  <si>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</si>
  <si>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</si>
  <si>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</si>
  <si>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</si>
  <si>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</si>
  <si>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</si>
  <si>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</si>
  <si>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</si>
  <si>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</si>
  <si>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</si>
  <si>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</si>
  <si>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</si>
  <si>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</si>
  <si>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</si>
  <si>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</si>
  <si>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</si>
  <si>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</si>
  <si>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</si>
  <si>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</si>
  <si>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</si>
  <si>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</si>
  <si>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</si>
  <si>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</si>
  <si>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</si>
  <si>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</si>
  <si>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</si>
  <si>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</si>
  <si>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</si>
  <si>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</si>
  <si>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</si>
  <si>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</si>
  <si>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</si>
  <si>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</si>
  <si>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</si>
  <si>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</si>
  <si>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</si>
  <si>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</si>
  <si>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</si>
  <si>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</si>
  <si>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</si>
  <si>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</si>
  <si>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</si>
  <si>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</si>
  <si>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</si>
  <si>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</si>
  <si>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</si>
  <si>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</si>
  <si>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</si>
  <si>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</si>
  <si>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</si>
  <si>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</si>
  <si>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</si>
  <si>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</si>
  <si>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</si>
  <si>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</si>
  <si>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</si>
  <si>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</si>
  <si>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</si>
  <si>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</si>
  <si>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</si>
  <si>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</si>
  <si>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</si>
  <si>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</si>
  <si>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</si>
  <si>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</si>
  <si>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</si>
  <si>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</si>
  <si>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</si>
  <si>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</si>
  <si>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</si>
  <si>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</si>
  <si>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</si>
  <si>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</si>
  <si>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</si>
  <si>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</si>
  <si>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</si>
  <si>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</si>
  <si>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</si>
  <si>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</si>
  <si>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</si>
  <si>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</si>
  <si>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</si>
  <si>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</si>
  <si>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</si>
  <si>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</si>
  <si>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</si>
  <si>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</si>
  <si>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</si>
  <si>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</si>
  <si>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</si>
  <si>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</si>
  <si>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</si>
  <si>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</si>
  <si>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</si>
  <si>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</si>
  <si>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</si>
  <si>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</si>
  <si>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</si>
  <si>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</si>
  <si>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</si>
  <si>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</si>
  <si>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</si>
  <si>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</si>
  <si>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</si>
  <si>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</si>
  <si>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</si>
  <si>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</si>
  <si>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</si>
  <si>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</si>
  <si>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</si>
  <si>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</si>
  <si>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</si>
  <si>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</si>
  <si>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</si>
  <si>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</si>
  <si>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</si>
  <si>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</si>
  <si>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</si>
  <si>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</si>
  <si>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</si>
  <si>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</si>
  <si>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</si>
  <si>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</si>
  <si>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</si>
  <si>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</si>
  <si>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</si>
  <si>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</si>
  <si>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</si>
  <si>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</si>
  <si>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</si>
  <si>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</si>
  <si>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</si>
  <si>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</si>
  <si>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</si>
  <si>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</si>
  <si>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</si>
  <si>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</si>
  <si>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</si>
  <si>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</si>
  <si>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</si>
  <si>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</si>
  <si>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</si>
  <si>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</si>
  <si>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</si>
  <si>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</si>
  <si>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</si>
  <si>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</si>
  <si>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</si>
  <si>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</si>
  <si>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</si>
  <si>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</si>
  <si>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</si>
  <si>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</si>
  <si>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</si>
  <si>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</si>
  <si>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</si>
  <si>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</si>
  <si>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</si>
  <si>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</si>
  <si>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</si>
  <si>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</si>
  <si>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</si>
  <si>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</si>
  <si>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</si>
  <si>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</si>
  <si>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</si>
  <si>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</si>
  <si>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</si>
  <si>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</si>
  <si>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</si>
  <si>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</si>
  <si>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</si>
  <si>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</si>
  <si>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</si>
  <si>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</si>
  <si>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</si>
  <si>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</si>
  <si>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</si>
  <si>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</si>
  <si>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</si>
  <si>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</si>
  <si>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</si>
  <si>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</si>
  <si>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</si>
  <si>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</si>
  <si>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</si>
  <si>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</si>
  <si>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</si>
  <si>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</si>
  <si>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</si>
  <si>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</si>
  <si>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</si>
  <si>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</si>
  <si>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</si>
  <si>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</si>
  <si>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</si>
  <si>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</si>
  <si>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</si>
  <si>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</si>
  <si>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</si>
  <si>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</si>
  <si>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</si>
  <si>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</si>
  <si>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</si>
  <si>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</si>
  <si>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</si>
  <si>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</si>
  <si>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</si>
  <si>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</si>
  <si>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</si>
  <si>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</si>
  <si>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</si>
  <si>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</si>
  <si>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</si>
  <si>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</si>
  <si>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</si>
  <si>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</si>
  <si>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</si>
  <si>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</si>
  <si>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</si>
  <si>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</si>
  <si>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</si>
  <si>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</si>
  <si>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</si>
  <si>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</si>
  <si>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</si>
  <si>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</si>
  <si>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</si>
  <si>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</si>
  <si>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</si>
  <si>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</si>
  <si>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</si>
  <si>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</si>
  <si>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</si>
  <si>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</si>
  <si>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</si>
  <si>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</si>
  <si>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</si>
  <si>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</si>
  <si>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</si>
  <si>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</si>
  <si>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</si>
  <si>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</si>
  <si>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</si>
  <si>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</si>
  <si>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</si>
  <si>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</si>
  <si>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</si>
  <si>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</si>
  <si>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</si>
  <si>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</si>
  <si>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</si>
  <si>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</si>
  <si>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</si>
  <si>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</si>
  <si>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</si>
  <si>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</si>
  <si>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</si>
  <si>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</si>
  <si>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</si>
  <si>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</si>
  <si>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</si>
  <si>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</si>
  <si>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</si>
  <si>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</si>
  <si>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</si>
  <si>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</si>
  <si>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</si>
  <si>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</si>
  <si>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</si>
  <si>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</si>
  <si>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</si>
  <si>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</si>
  <si>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</si>
  <si>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</si>
  <si>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</si>
  <si>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</si>
  <si>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</si>
  <si>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</si>
  <si>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</si>
  <si>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</si>
  <si>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</si>
  <si>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</si>
  <si>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</si>
  <si>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</si>
  <si>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</si>
  <si>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</si>
  <si>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</si>
  <si>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</si>
  <si>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</si>
  <si>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</si>
  <si>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</si>
  <si>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</si>
  <si>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</si>
  <si>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</si>
  <si>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</si>
  <si>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</si>
  <si>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</si>
  <si>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</si>
  <si>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</si>
  <si>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</si>
  <si>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</si>
  <si>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</si>
  <si>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</si>
  <si>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</si>
  <si>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</si>
  <si>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</si>
  <si>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</si>
  <si>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</si>
  <si>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</si>
  <si>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</si>
  <si>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</si>
  <si>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</si>
  <si>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</si>
  <si>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</si>
  <si>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</si>
  <si>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</si>
  <si>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</si>
  <si>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</si>
  <si>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</si>
  <si>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</si>
  <si>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</si>
  <si>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</si>
  <si>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</si>
  <si>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</si>
  <si>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</si>
  <si>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</si>
  <si>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</si>
  <si>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</si>
  <si>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</si>
  <si>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</si>
  <si>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</si>
  <si>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</si>
  <si>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</si>
  <si>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</si>
  <si>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</si>
  <si>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</si>
  <si>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</si>
  <si>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</si>
  <si>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</si>
  <si>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</si>
  <si>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</si>
  <si>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</si>
  <si>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</si>
  <si>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</si>
  <si>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</si>
  <si>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</si>
  <si>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</si>
  <si>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</si>
  <si>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</si>
  <si>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</si>
  <si>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</si>
  <si>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</si>
  <si>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</si>
  <si>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</si>
  <si>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</si>
  <si>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</si>
  <si>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</si>
  <si>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</si>
  <si>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Dirección, Secretaria Académica y Directores de Áreas</t>
  </si>
  <si>
    <t>Iniciativas de acuerdos, cartas de intenciones y listas de asistencia.</t>
  </si>
  <si>
    <t xml:space="preserve">Listas de Asitencia </t>
  </si>
  <si>
    <t>Afianzar los conocimientos de los alumnos en diferemtes temas legales como ser: Conciliaciones en delitos en contra del estado.- Procesos en Juzgado de Paz Penal.- Juzgado Letras de Penal.- Procedimiento Abreviado.- Funciones Juzgado de Ejecucion.- Recursos en el Área Penal</t>
  </si>
  <si>
    <t>Alumnos que realizan la Practica Profesional Supervisada.</t>
  </si>
  <si>
    <t>Área Legal, Conciliación y Arbitraje y Psicosocial.</t>
  </si>
  <si>
    <t xml:space="preserve">Área Legal </t>
  </si>
  <si>
    <t>Área de Conciliación y Arbitraje</t>
  </si>
  <si>
    <t>Área Psicosocial</t>
  </si>
  <si>
    <t xml:space="preserve">Área de Conciliación y Arbitraje </t>
  </si>
  <si>
    <t>Capacitación Sobre Conciliacion y Arbitraje para los Miembros que forman parte de la Comisión Interinstitucional de la MASC.</t>
  </si>
  <si>
    <t>Comité Interinstitucional MASC.</t>
  </si>
  <si>
    <t>Conferencias de Mecanismos Alternos de Solucion de Conflictos aplicados al Ambito Laboral de la UNAH</t>
  </si>
  <si>
    <t>Autoridades Universitarias,- Coordinadores de Carreras.- Jefes de Departamento.- Docentes en General de Ciudad Universitaria</t>
  </si>
  <si>
    <t>Área de Conciliación y Arbitraje.</t>
  </si>
  <si>
    <t xml:space="preserve">Taller de Relaciones Interpersonales </t>
  </si>
  <si>
    <t>Capacitacion Relaciones Interpersonales</t>
  </si>
  <si>
    <t xml:space="preserve">Mejorar la Atencion de los Alumnos con los usuarios asignados </t>
  </si>
  <si>
    <t>Área Psicosocial.</t>
  </si>
  <si>
    <t>Personal Docente y Administrativo del CJG</t>
  </si>
  <si>
    <t>Poner en practica métodos de convivencia laboral</t>
  </si>
  <si>
    <t xml:space="preserve">Numero de Visitas </t>
  </si>
  <si>
    <t>Verificar el funcionamiento optimo  de las Cabinas de Consulta Legal Virtual.</t>
  </si>
  <si>
    <t xml:space="preserve">Administración </t>
  </si>
  <si>
    <t>Jornadas y Brigadas Legales.</t>
  </si>
  <si>
    <t xml:space="preserve">Joranadas Psicologicas </t>
  </si>
  <si>
    <t>CFAS</t>
  </si>
  <si>
    <t>Jornadas  de Conciliación</t>
  </si>
  <si>
    <t xml:space="preserve">Mejorar la calidad de informacion de la poblacion en casos de  conflictos laborales , familia , entre otros. </t>
  </si>
  <si>
    <t>Poblacion de Tegucigalpa</t>
  </si>
  <si>
    <t>Taller de Terapia Grupal</t>
  </si>
  <si>
    <t>Talleres de Grupos de Auto- Ayuda</t>
  </si>
  <si>
    <t>Talleres de Desarrollo de Habilidades y Destrezas</t>
  </si>
  <si>
    <t xml:space="preserve">Cantidad de Talleres impartidos </t>
  </si>
  <si>
    <t>Mujeres que superaron la etapa de  Violencia Domestica</t>
  </si>
  <si>
    <t>Cantidad del personal que recibira el taller</t>
  </si>
  <si>
    <t xml:space="preserve">Cantidad de mujeres privadas de libertad que reciben asistencia Psicologica.  </t>
  </si>
  <si>
    <t xml:space="preserve">Número de actividades  </t>
  </si>
  <si>
    <t xml:space="preserve"> Ejecutar y coordinar las actividades como ser: Coversatorios, talleres, exponencias, Charlas, mesas de trabajo, grupos de apoyo.</t>
  </si>
  <si>
    <t xml:space="preserve">Gestionar los  conocimientos  integrales  por medio de las actividades realizadas por los expertos en  sus diferentes materias  para el beneficio de  los alumnos </t>
  </si>
  <si>
    <t>Area Estratégica no. 3   Educación No formal</t>
  </si>
  <si>
    <t>Area Estratégica no. 4   Comunicación y Difusión.</t>
  </si>
  <si>
    <t xml:space="preserve">Programa de Television </t>
  </si>
  <si>
    <t>Brindar la bienvenida a los alumnos que ingresan al CJG, a realizar la Practica Profesional Supervisada ; Explicar el  funcionamiento del Área Legal, Conciliación y Arbitraje y Psicosocial del CJG.</t>
  </si>
  <si>
    <t>Listas de Asistencia, Certificado de Participación.</t>
  </si>
  <si>
    <t xml:space="preserve">Fortalecer  los conocimientos de los Docentes y  Alumnos  sobre la Implementacion de Medios de Conciliacion. </t>
  </si>
  <si>
    <t>Personal Docente y alumnos de la Facultad de Ciencias Juridicas  de la UNAH- VS.</t>
  </si>
  <si>
    <t xml:space="preserve">Prepara  a  los  Alumnos  sobre la Implementacion Practica de Conciliacion. </t>
  </si>
  <si>
    <t xml:space="preserve">Cantidad de actividad  realizada. </t>
  </si>
  <si>
    <t>Compartir la información en Medios de ConcIliación utilizados en el Consultorio Juridico Gratuito.</t>
  </si>
  <si>
    <t>Dar a conocer las Tecnicas de Metodos de Concilaición existentes.</t>
  </si>
  <si>
    <t>Potenciar las habilidades del personal docente, administrativo y servicios generales  del Consultorio Juridico Gratuito.</t>
  </si>
  <si>
    <t>Personal Docente, Administrativo y Servicios Generales  del CJG.</t>
  </si>
  <si>
    <t>Lanzamiento del  Protocolo de Atención de Casos de Violencia Domestica</t>
  </si>
  <si>
    <t>Socialización del Protocolo de Atencion de Casos de Violencia Domestica.</t>
  </si>
  <si>
    <t>Cantidad del personas que participan en el Lanzamiento</t>
  </si>
  <si>
    <t>Implementacion del Protocolo de  Atencion en los casos de Violencia Domestica, al personal del Consultorio Juridico Gratuito.</t>
  </si>
  <si>
    <t>Utilizacion de Practicas de Psicologia a favor de las mujeres remitidas por el área Legal</t>
  </si>
  <si>
    <t xml:space="preserve">Listas de Asitencia  e Informe de las Sesiones Impartidas. </t>
  </si>
  <si>
    <t>Mujeres Sobrevivientes de Violencia Domestica  que visitan el CJG.</t>
  </si>
  <si>
    <t>Seguimiento a los casos de Violencia Domestica   que concluyen su proceso en el Grupo de Apoyo del Área Psicosocial</t>
  </si>
  <si>
    <t xml:space="preserve">Cantidad de Sesiones  </t>
  </si>
  <si>
    <t xml:space="preserve">Concluyendo un proceso en donde las mujres se liberan de la etapa donde fueron victimas de Violencia Domestica. </t>
  </si>
  <si>
    <t>Lista de Asistencia</t>
  </si>
  <si>
    <t>Motivar a las mujeres Victimas de Violencia domestica a desarrollar  sus  habilidades Manuales.</t>
  </si>
  <si>
    <t>Lista de Asistencia, Informe Trimestral de actividades.</t>
  </si>
  <si>
    <t>Cantidad de programas trasmitidos</t>
  </si>
  <si>
    <t>Dar a conocer la proyeccion de la Facultad de Ciencias Juridicas con la poblacion hondureña.</t>
  </si>
  <si>
    <t>Copias digitales de los programas trasmitidos.</t>
  </si>
  <si>
    <t>Poblacion en general</t>
  </si>
  <si>
    <t>Dirección y Area Legal</t>
  </si>
  <si>
    <t>Mantenimiento Preventivo y  Correctivo del equipo instalado.</t>
  </si>
  <si>
    <t>Informe de verificación del equipo de las Cabinas de Consulta  Legal Virtual.</t>
  </si>
  <si>
    <t>Municipio de Yamaranguila, San Marcos de la Sierra, Oropoli, Reitoca, Taumbla, CUROC, CURLP, UNAH - VS, TEC DANLI  y HEU.</t>
  </si>
  <si>
    <t>Cantidad de Usuarios atendidos</t>
  </si>
  <si>
    <t>No existen Consultorios  Juridicos Gratuitos en las Municipalidades Priorizadas por la Universidad.</t>
  </si>
  <si>
    <t>Fichas de consutas de usuarios , Informes de las visitas.</t>
  </si>
  <si>
    <t>Municipio de Yamaranguila, San Marcos de la Sierra, Oropoli, Reitoca, Taumbla.</t>
  </si>
  <si>
    <t>Mejorar el desarrollo emocional de las mujeres privadas de libertad.</t>
  </si>
  <si>
    <t xml:space="preserve">Listas de Asitencia, Informe de Visitas </t>
  </si>
  <si>
    <t>Área Psicosocial , Área Legal y Área de Conciliacion y Arbitraje.</t>
  </si>
  <si>
    <t xml:space="preserve">Folder Cartulina Tamaño carta </t>
  </si>
  <si>
    <t>Folder Cartulina Tamaño Oficio</t>
  </si>
  <si>
    <t>Papel bond tamaño carta, base 20</t>
  </si>
  <si>
    <t>Papel bond tamaño oficio, base 20</t>
  </si>
  <si>
    <t>Lapiz tinta color negro</t>
  </si>
  <si>
    <t>Toner 209L para impresora Samsung SCX4828FN</t>
  </si>
  <si>
    <t>Toner Sharp AR-544 NT</t>
  </si>
  <si>
    <t>Toner CANNON GPR-42</t>
  </si>
  <si>
    <t>Cantidad de Equipo nuevo</t>
  </si>
  <si>
    <t xml:space="preserve">Dar soporte visual de las actividades ejecutadas por el Consultorio Juridico Gratuito </t>
  </si>
  <si>
    <t xml:space="preserve">Impresión de Informes  con alta definición. </t>
  </si>
  <si>
    <t xml:space="preserve">Informes del Área  Legal, Conciliación y Arbitraje, Psicosocial, laboratorio de informatica y Planificación Estrategica </t>
  </si>
  <si>
    <t>Psicosocial</t>
  </si>
  <si>
    <t>Cantidad de Folletos impresos</t>
  </si>
  <si>
    <t>Elaboración del Manual de Grupos de Apoyo orientados a las Mujeres Victimas de Violencia Domestica</t>
  </si>
  <si>
    <t>Contar con el Manual de Grupos de Apoyo  orientados a las Mujeres Victimas de Violencia Domestica</t>
  </si>
  <si>
    <t>Inventario de Manuales Impresos</t>
  </si>
  <si>
    <t>Equipo de Trabajo del Grupo de Apoyo a las Mujeres Victimas de Violencia Domestica</t>
  </si>
  <si>
    <t>Números de Contratos Elaborados</t>
  </si>
  <si>
    <t>Contratos elaborados</t>
  </si>
  <si>
    <t>Personal de Contrato del Consultorio Juridico Gratuito</t>
  </si>
  <si>
    <t>Direccion y Administracion.</t>
  </si>
  <si>
    <t>Impresión de Manual de Grupos de Apoyo</t>
  </si>
  <si>
    <t xml:space="preserve">Realizar las gestiones para aplicar el proceso de reclutamiento del personal en el Consultorio Jurídico Gratuito. </t>
  </si>
  <si>
    <t>Gestionar la adquisicion de Material  Publicitario</t>
  </si>
  <si>
    <t>Funcionamiento del equipo instalado en las Cabinas de Consulta legal Virtual.</t>
  </si>
  <si>
    <t xml:space="preserve">Fortaleciendo el personal del Consultorio Jurídico Gratuito </t>
  </si>
  <si>
    <t>3.1.1.1</t>
  </si>
  <si>
    <t>3.2.3.1</t>
  </si>
  <si>
    <t>3.2.3.2</t>
  </si>
  <si>
    <t>3.2.3.3</t>
  </si>
  <si>
    <t>3.2.3.4</t>
  </si>
  <si>
    <t>3.2.3.5</t>
  </si>
  <si>
    <t>3.2.3.6</t>
  </si>
  <si>
    <t>3.2.3.7</t>
  </si>
  <si>
    <t>3.2.3.8</t>
  </si>
  <si>
    <t>3.2.3.9</t>
  </si>
  <si>
    <t>3.2.3.10</t>
  </si>
  <si>
    <t>3.2.3.11</t>
  </si>
  <si>
    <t>3.2.3.12</t>
  </si>
  <si>
    <t>3.2.4.1</t>
  </si>
  <si>
    <t>3.2.4.2</t>
  </si>
  <si>
    <t>3.2.5.2</t>
  </si>
  <si>
    <t>3.2.5.3</t>
  </si>
  <si>
    <t>3.2.5.4</t>
  </si>
  <si>
    <t>11.1.1.1</t>
  </si>
  <si>
    <t>11.2.1.1</t>
  </si>
  <si>
    <t>12.1.1.1</t>
  </si>
  <si>
    <t>Cantidad de ciudadanos que reciben información.</t>
  </si>
  <si>
    <t>Formados los profesionales del derecho de nuestro País, a tavés de la oferta de capacitaciones jurídicas.</t>
  </si>
  <si>
    <r>
      <rPr>
        <strike/>
        <sz val="12"/>
        <color indexed="8"/>
        <rFont val="Calibri"/>
        <family val="2"/>
        <scheme val="minor"/>
      </rPr>
      <t>Fortalecer</t>
    </r>
    <r>
      <rPr>
        <strike/>
        <sz val="12"/>
        <color rgb="FFFF0000"/>
        <rFont val="Calibri"/>
        <family val="2"/>
        <scheme val="minor"/>
      </rPr>
      <t xml:space="preserve"> </t>
    </r>
    <r>
      <rPr>
        <sz val="12"/>
        <color rgb="FFFF0000"/>
        <rFont val="Calibri"/>
        <family val="2"/>
        <scheme val="minor"/>
      </rPr>
      <t xml:space="preserve">Fortalecida </t>
    </r>
    <r>
      <rPr>
        <sz val="12"/>
        <color indexed="8"/>
        <rFont val="Calibri"/>
        <family val="2"/>
        <scheme val="minor"/>
      </rPr>
      <t>las Alianzas Estrategicas existentes, apoyando los requerimientos solicitados por  las mismas.</t>
    </r>
  </si>
  <si>
    <r>
      <rPr>
        <strike/>
        <sz val="12"/>
        <rFont val="Calibri"/>
        <family val="2"/>
        <scheme val="minor"/>
      </rPr>
      <t>Cantidad de</t>
    </r>
    <r>
      <rPr>
        <sz val="12"/>
        <rFont val="Calibri"/>
        <family val="2"/>
        <scheme val="minor"/>
      </rPr>
      <t xml:space="preserve"> 5 capacitaciones ofertadas </t>
    </r>
  </si>
  <si>
    <r>
      <rPr>
        <sz val="12"/>
        <color rgb="FFFF0000"/>
        <rFont val="Calibri"/>
        <family val="2"/>
        <scheme val="minor"/>
      </rPr>
      <t>Implementada la</t>
    </r>
    <r>
      <rPr>
        <sz val="12"/>
        <rFont val="Calibri"/>
        <family val="2"/>
        <scheme val="minor"/>
      </rPr>
      <t xml:space="preserve"> oferta de capacitación a los profesionales del derecho</t>
    </r>
  </si>
  <si>
    <r>
      <rPr>
        <sz val="12"/>
        <color rgb="FFFF0000"/>
        <rFont val="Calibri"/>
        <family val="2"/>
        <scheme val="minor"/>
      </rPr>
      <t xml:space="preserve">1 </t>
    </r>
    <r>
      <rPr>
        <sz val="12"/>
        <rFont val="Calibri"/>
        <family val="2"/>
        <scheme val="minor"/>
      </rPr>
      <t xml:space="preserve">Conferencia Impartida  </t>
    </r>
  </si>
  <si>
    <r>
      <rPr>
        <sz val="12"/>
        <color rgb="FFFF0000"/>
        <rFont val="Calibri"/>
        <family val="2"/>
        <scheme val="minor"/>
      </rPr>
      <t xml:space="preserve">Realizar la </t>
    </r>
    <r>
      <rPr>
        <sz val="12"/>
        <color indexed="8"/>
        <rFont val="Calibri"/>
        <family val="2"/>
        <scheme val="minor"/>
      </rPr>
      <t>Capacitacion de Inducción  a los alumnos que ingresan al CJG, a realizar la Practica Profesional Supervisada.</t>
    </r>
  </si>
  <si>
    <r>
      <rPr>
        <sz val="12"/>
        <color rgb="FFFF0000"/>
        <rFont val="Calibri"/>
        <family val="2"/>
        <scheme val="minor"/>
      </rPr>
      <t xml:space="preserve">Desarrollar </t>
    </r>
    <r>
      <rPr>
        <sz val="12"/>
        <color indexed="8"/>
        <rFont val="Calibri"/>
        <family val="2"/>
        <scheme val="minor"/>
      </rPr>
      <t>Capacitacion en Materia de Medios de Conciliación en la UNAH- VS</t>
    </r>
  </si>
  <si>
    <r>
      <rPr>
        <sz val="12"/>
        <color rgb="FFFF0000"/>
        <rFont val="Calibri"/>
        <family val="2"/>
        <scheme val="minor"/>
      </rPr>
      <t>Ejecutar</t>
    </r>
    <r>
      <rPr>
        <sz val="12"/>
        <color indexed="8"/>
        <rFont val="Calibri"/>
        <family val="2"/>
        <scheme val="minor"/>
      </rPr>
      <t xml:space="preserve"> Capacitacion sobre la Implementacion de Practicas de la  Conciliación. </t>
    </r>
  </si>
  <si>
    <r>
      <rPr>
        <sz val="12"/>
        <color rgb="FFFF0000"/>
        <rFont val="Calibri"/>
        <family val="2"/>
        <scheme val="minor"/>
      </rPr>
      <t xml:space="preserve">Desarrollado un programa de capacitación para </t>
    </r>
    <r>
      <rPr>
        <sz val="12"/>
        <color indexed="8"/>
        <rFont val="Calibri"/>
        <family val="2"/>
        <scheme val="minor"/>
      </rPr>
      <t>f</t>
    </r>
    <r>
      <rPr>
        <strike/>
        <sz val="12"/>
        <color indexed="8"/>
        <rFont val="Calibri"/>
        <family val="2"/>
        <scheme val="minor"/>
      </rPr>
      <t>ortalecer</t>
    </r>
    <r>
      <rPr>
        <sz val="12"/>
        <color indexed="8"/>
        <rFont val="Calibri"/>
        <family val="2"/>
        <scheme val="minor"/>
      </rPr>
      <t xml:space="preserve"> </t>
    </r>
    <r>
      <rPr>
        <sz val="12"/>
        <color rgb="FFFF0000"/>
        <rFont val="Calibri"/>
        <family val="2"/>
        <scheme val="minor"/>
      </rPr>
      <t xml:space="preserve">fortalecer </t>
    </r>
    <r>
      <rPr>
        <sz val="12"/>
        <color indexed="8"/>
        <rFont val="Calibri"/>
        <family val="2"/>
        <scheme val="minor"/>
      </rPr>
      <t>el autoestima de las Mujeres Victimas de Violencia Domestica</t>
    </r>
  </si>
  <si>
    <r>
      <rPr>
        <sz val="12"/>
        <color rgb="FFFF0000"/>
        <rFont val="Calibri"/>
        <family val="2"/>
        <scheme val="minor"/>
      </rPr>
      <t>Desarrollado un programa de capacitación para</t>
    </r>
    <r>
      <rPr>
        <sz val="12"/>
        <color indexed="8"/>
        <rFont val="Calibri"/>
        <family val="2"/>
        <scheme val="minor"/>
      </rPr>
      <t xml:space="preserve"> Potenciar las habilidades y destrezas de las mujeres que sufren Violencia Domestica</t>
    </r>
  </si>
  <si>
    <r>
      <rPr>
        <sz val="12"/>
        <color rgb="FFFF0000"/>
        <rFont val="Calibri"/>
        <family val="2"/>
        <scheme val="minor"/>
      </rPr>
      <t xml:space="preserve">Dearrollada la </t>
    </r>
    <r>
      <rPr>
        <sz val="12"/>
        <color indexed="8"/>
        <rFont val="Calibri"/>
        <family val="2"/>
        <scheme val="minor"/>
      </rPr>
      <t>divulgación de las actividades de vinculación a través de los medios de comunicación de la UNAH</t>
    </r>
  </si>
  <si>
    <r>
      <rPr>
        <sz val="12"/>
        <color rgb="FFFF0000"/>
        <rFont val="Calibri"/>
        <family val="2"/>
        <scheme val="minor"/>
      </rPr>
      <t xml:space="preserve">Brindada </t>
    </r>
    <r>
      <rPr>
        <strike/>
        <sz val="12"/>
        <rFont val="Calibri"/>
        <family val="2"/>
        <scheme val="minor"/>
      </rPr>
      <t xml:space="preserve">Brindar </t>
    </r>
    <r>
      <rPr>
        <sz val="12"/>
        <rFont val="Calibri"/>
        <family val="2"/>
        <scheme val="minor"/>
      </rPr>
      <t>asistencia legal gratuita a la Poblacion  en las Municipalidades priorizadas por la Universidad.</t>
    </r>
  </si>
  <si>
    <r>
      <rPr>
        <sz val="12"/>
        <color rgb="FFFF0000"/>
        <rFont val="Calibri"/>
        <family val="2"/>
        <scheme val="minor"/>
      </rPr>
      <t xml:space="preserve">Mejorado y fortalecido </t>
    </r>
    <r>
      <rPr>
        <strike/>
        <sz val="12"/>
        <color indexed="8"/>
        <rFont val="Calibri"/>
        <family val="2"/>
        <scheme val="minor"/>
      </rPr>
      <t>Mejorar  y fortalecer</t>
    </r>
    <r>
      <rPr>
        <sz val="12"/>
        <color indexed="8"/>
        <rFont val="Calibri"/>
        <family val="2"/>
        <scheme val="minor"/>
      </rPr>
      <t xml:space="preserve"> el autoestima  de las mujeres privadas de libertad.</t>
    </r>
  </si>
  <si>
    <r>
      <rPr>
        <sz val="12"/>
        <color rgb="FFFF0000"/>
        <rFont val="Calibri"/>
        <family val="2"/>
        <scheme val="minor"/>
      </rPr>
      <t>Incentivada la</t>
    </r>
    <r>
      <rPr>
        <sz val="12"/>
        <color indexed="8"/>
        <rFont val="Calibri"/>
        <family val="2"/>
        <scheme val="minor"/>
      </rPr>
      <t xml:space="preserve"> </t>
    </r>
    <r>
      <rPr>
        <strike/>
        <sz val="12"/>
        <color indexed="8"/>
        <rFont val="Calibri"/>
        <family val="2"/>
        <scheme val="minor"/>
      </rPr>
      <t>Incentivar  a la</t>
    </r>
    <r>
      <rPr>
        <sz val="12"/>
        <color indexed="8"/>
        <rFont val="Calibri"/>
        <family val="2"/>
        <scheme val="minor"/>
      </rPr>
      <t xml:space="preserve"> Poblacion en el uso de Metodos de Solucion de Conflictos. Socializando los espacios disponibles para solventar los conflictos  laborales, de familia, entre otros.</t>
    </r>
  </si>
  <si>
    <r>
      <t>Complementa</t>
    </r>
    <r>
      <rPr>
        <strike/>
        <sz val="12"/>
        <color indexed="8"/>
        <rFont val="Calibri"/>
        <family val="2"/>
        <scheme val="minor"/>
      </rPr>
      <t>r</t>
    </r>
    <r>
      <rPr>
        <sz val="12"/>
        <color rgb="FFFF0000"/>
        <rFont val="Calibri"/>
        <family val="2"/>
        <scheme val="minor"/>
      </rPr>
      <t>do</t>
    </r>
    <r>
      <rPr>
        <sz val="12"/>
        <color indexed="8"/>
        <rFont val="Calibri"/>
        <family val="2"/>
        <scheme val="minor"/>
      </rPr>
      <t xml:space="preserve"> el Equipo de Trabajo del Consultorio Juridico</t>
    </r>
  </si>
  <si>
    <r>
      <rPr>
        <sz val="12"/>
        <color rgb="FFFF0000"/>
        <rFont val="Calibri"/>
        <family val="2"/>
        <scheme val="minor"/>
      </rPr>
      <t>Fortalecido</t>
    </r>
    <r>
      <rPr>
        <strike/>
        <sz val="12"/>
        <color rgb="FFFF0000"/>
        <rFont val="Calibri"/>
        <family val="2"/>
        <scheme val="minor"/>
      </rPr>
      <t xml:space="preserve"> </t>
    </r>
    <r>
      <rPr>
        <strike/>
        <sz val="12"/>
        <color indexed="8"/>
        <rFont val="Calibri"/>
        <family val="2"/>
        <scheme val="minor"/>
      </rPr>
      <t>Fortalecer</t>
    </r>
    <r>
      <rPr>
        <sz val="12"/>
        <color indexed="8"/>
        <rFont val="Calibri"/>
        <family val="2"/>
        <scheme val="minor"/>
      </rPr>
      <t xml:space="preserve"> el equipo de Ofimatica y digital</t>
    </r>
  </si>
  <si>
    <t>Complementar el Talento Humano del Consultorio Jurídico Gratuito. Apoyando la Dirección, el área administrativa..</t>
  </si>
  <si>
    <r>
      <t>Facilita</t>
    </r>
    <r>
      <rPr>
        <strike/>
        <sz val="12"/>
        <color indexed="8"/>
        <rFont val="Calibri"/>
        <family val="2"/>
        <scheme val="minor"/>
      </rPr>
      <t>r</t>
    </r>
    <r>
      <rPr>
        <sz val="12"/>
        <color rgb="FFFF0000"/>
        <rFont val="Calibri"/>
        <family val="2"/>
        <scheme val="minor"/>
      </rPr>
      <t>da</t>
    </r>
    <r>
      <rPr>
        <sz val="12"/>
        <color indexed="8"/>
        <rFont val="Calibri"/>
        <family val="2"/>
        <scheme val="minor"/>
      </rPr>
      <t xml:space="preserve"> la Trasmision de conocimientos en materia de Terapia grupla</t>
    </r>
  </si>
  <si>
    <r>
      <rPr>
        <sz val="12"/>
        <color rgb="FFFF0000"/>
        <rFont val="Calibri"/>
        <family val="2"/>
        <scheme val="minor"/>
      </rPr>
      <t xml:space="preserve">Impartir </t>
    </r>
    <r>
      <rPr>
        <sz val="12"/>
        <color indexed="8"/>
        <rFont val="Calibri"/>
        <family val="2"/>
        <scheme val="minor"/>
      </rPr>
      <t xml:space="preserve"> Capacitación en Materia Legal</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</si>
</sst>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8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b/>
      <sz val="12"/>
      <color indexed="56"/>
      <name val="Calibri"/>
      <family val="2"/>
      <scheme val="minor"/>
    </font>
    <font>
      <b/>
      <sz val="12"/>
      <color theme="1"/>
      <name val="Calibri"/>
      <family val="2"/>
    </font>
    <font>
      <sz val="12"/>
      <color theme="1"/>
      <name val="Calibri"/>
      <family val="2"/>
    </font>
    <font>
      <strike/>
      <sz val="12"/>
      <color indexed="8"/>
      <name val="Calibri"/>
      <family val="2"/>
      <scheme val="minor"/>
    </font>
    <font>
      <strike/>
      <sz val="12"/>
      <color rgb="FFFF0000"/>
      <name val="Calibri"/>
      <family val="2"/>
      <scheme val="minor"/>
    </font>
    <font>
      <sz val="12"/>
      <color rgb="FFFF0000"/>
      <name val="Calibri"/>
      <family val="2"/>
      <scheme val="minor"/>
    </font>
    <font>
      <strike/>
      <sz val="12"/>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4" tint="0.59999389629810485"/>
        <bgColor indexed="64"/>
      </patternFill>
    </fill>
  </fills>
  <borders count="61">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s>
  <cellStyleXfs count="19">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60">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5"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5"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5" applyFont="1" applyBorder="1" applyAlignment="1">
      <alignment horizontal="center" vertical="center" wrapText="1"/>
    </xf>
    <xf numFmtId="0" fontId="38" fillId="0" borderId="26" xfId="15"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5"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5"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7" applyNumberFormat="1" applyFont="1" applyAlignment="1">
      <alignment vertical="center"/>
    </xf>
    <xf numFmtId="0" fontId="43" fillId="0" borderId="0" xfId="0" applyFont="1" applyAlignment="1">
      <alignment vertical="center"/>
    </xf>
    <xf numFmtId="172" fontId="44" fillId="0" borderId="0" xfId="17"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7" applyNumberFormat="1" applyFont="1" applyAlignment="1">
      <alignment horizontal="center" vertical="center"/>
    </xf>
    <xf numFmtId="172" fontId="44" fillId="0" borderId="0" xfId="17"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7"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7"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7"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7"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7"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7"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7"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7" applyNumberFormat="1" applyFont="1" applyAlignment="1">
      <alignment vertical="center"/>
    </xf>
    <xf numFmtId="0" fontId="53" fillId="11" borderId="0" xfId="0" applyFont="1" applyFill="1" applyAlignment="1">
      <alignment horizontal="left" vertical="center"/>
    </xf>
    <xf numFmtId="9" fontId="33" fillId="0" borderId="26" xfId="15" applyNumberFormat="1" applyFont="1" applyBorder="1" applyAlignment="1">
      <alignment horizontal="center" vertical="center" wrapText="1"/>
    </xf>
    <xf numFmtId="4" fontId="33" fillId="0" borderId="26" xfId="15" applyNumberFormat="1" applyFont="1" applyBorder="1" applyAlignment="1">
      <alignment horizontal="center" vertical="center" wrapText="1"/>
    </xf>
    <xf numFmtId="9" fontId="33" fillId="0" borderId="26" xfId="16" applyFont="1" applyBorder="1" applyAlignment="1">
      <alignment horizontal="center" vertical="center" wrapText="1"/>
    </xf>
    <xf numFmtId="0" fontId="33" fillId="10" borderId="26" xfId="15" applyFont="1" applyFill="1" applyBorder="1" applyAlignment="1">
      <alignment vertical="center" wrapText="1"/>
    </xf>
    <xf numFmtId="0" fontId="25" fillId="8" borderId="0" xfId="15" applyFont="1" applyFill="1" applyBorder="1" applyAlignment="1">
      <alignment vertical="center" wrapText="1"/>
    </xf>
    <xf numFmtId="0" fontId="25" fillId="8" borderId="0" xfId="15" applyFont="1" applyFill="1" applyBorder="1" applyAlignment="1">
      <alignment vertical="center"/>
    </xf>
    <xf numFmtId="0" fontId="29" fillId="10" borderId="26" xfId="15"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7"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7" applyNumberFormat="1" applyFont="1" applyFill="1" applyAlignment="1">
      <alignment horizontal="center" vertical="center"/>
    </xf>
    <xf numFmtId="172" fontId="0" fillId="3" borderId="0" xfId="17"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6"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7" applyFont="1" applyBorder="1" applyAlignment="1">
      <alignment horizontal="center" vertical="center" wrapText="1"/>
    </xf>
    <xf numFmtId="43" fontId="33" fillId="10" borderId="26" xfId="17" applyFont="1" applyFill="1" applyBorder="1" applyAlignment="1">
      <alignment vertical="center" wrapText="1"/>
    </xf>
    <xf numFmtId="43" fontId="33" fillId="10" borderId="26" xfId="17" applyFont="1" applyFill="1" applyBorder="1" applyAlignment="1">
      <alignment vertical="top" wrapText="1"/>
    </xf>
    <xf numFmtId="43" fontId="0" fillId="0" borderId="0" xfId="17" applyFont="1"/>
    <xf numFmtId="43" fontId="33" fillId="10" borderId="26" xfId="17" applyFont="1" applyFill="1" applyBorder="1" applyAlignment="1">
      <alignment horizontal="right" vertical="top" wrapText="1"/>
    </xf>
    <xf numFmtId="43" fontId="33" fillId="10" borderId="26" xfId="17" applyFont="1" applyFill="1" applyBorder="1" applyAlignment="1">
      <alignment horizontal="right" wrapText="1"/>
    </xf>
    <xf numFmtId="0" fontId="56" fillId="0" borderId="0" xfId="0" applyFont="1" applyAlignment="1">
      <alignment horizontal="center" vertical="center"/>
    </xf>
    <xf numFmtId="43" fontId="56" fillId="0" borderId="0" xfId="17" applyFont="1" applyAlignment="1">
      <alignment vertical="center"/>
    </xf>
    <xf numFmtId="172" fontId="56" fillId="0" borderId="0" xfId="17" applyNumberFormat="1" applyFont="1" applyAlignment="1">
      <alignment vertical="center"/>
    </xf>
    <xf numFmtId="172" fontId="56" fillId="0" borderId="0" xfId="0" applyNumberFormat="1" applyFont="1" applyAlignment="1">
      <alignment vertical="center"/>
    </xf>
    <xf numFmtId="0" fontId="25" fillId="8" borderId="0" xfId="15" applyFont="1" applyFill="1" applyBorder="1" applyAlignment="1">
      <alignment horizontal="center" vertical="center" wrapText="1"/>
    </xf>
    <xf numFmtId="0" fontId="25" fillId="8" borderId="0" xfId="15" applyFont="1" applyFill="1" applyBorder="1" applyAlignment="1">
      <alignment horizontal="center" vertical="top" wrapText="1"/>
    </xf>
    <xf numFmtId="0" fontId="29" fillId="10" borderId="26" xfId="15" applyFont="1" applyFill="1" applyBorder="1" applyAlignment="1">
      <alignment horizontal="left" vertical="top" wrapText="1"/>
    </xf>
    <xf numFmtId="0" fontId="25" fillId="8" borderId="0" xfId="15" applyFont="1" applyFill="1" applyBorder="1" applyAlignment="1">
      <alignment horizontal="center" vertical="top" wrapText="1"/>
    </xf>
    <xf numFmtId="0" fontId="26" fillId="0" borderId="0" xfId="18" applyFont="1" applyAlignment="1">
      <alignment vertical="center" wrapText="1"/>
    </xf>
    <xf numFmtId="0" fontId="27" fillId="8" borderId="13" xfId="18" applyFont="1" applyFill="1" applyBorder="1" applyAlignment="1">
      <alignment vertical="top"/>
    </xf>
    <xf numFmtId="0" fontId="27" fillId="8" borderId="13" xfId="18" applyFont="1" applyFill="1" applyBorder="1" applyAlignment="1">
      <alignment vertical="center" wrapText="1"/>
    </xf>
    <xf numFmtId="0" fontId="27" fillId="8" borderId="13" xfId="18" applyFont="1" applyFill="1" applyBorder="1" applyAlignment="1">
      <alignment horizontal="center" vertical="center" wrapText="1"/>
    </xf>
    <xf numFmtId="0" fontId="38" fillId="0" borderId="26" xfId="18" applyFont="1" applyBorder="1" applyAlignment="1">
      <alignment vertical="center" wrapText="1"/>
    </xf>
    <xf numFmtId="0" fontId="33" fillId="0" borderId="26" xfId="18" applyFont="1" applyBorder="1" applyAlignment="1">
      <alignment horizontal="center" vertical="center" wrapText="1"/>
    </xf>
    <xf numFmtId="9" fontId="33" fillId="0" borderId="26" xfId="18" applyNumberFormat="1" applyFont="1" applyBorder="1" applyAlignment="1">
      <alignment horizontal="center" vertical="center" wrapText="1"/>
    </xf>
    <xf numFmtId="4" fontId="33" fillId="0" borderId="26" xfId="18" applyNumberFormat="1" applyFont="1" applyBorder="1" applyAlignment="1">
      <alignment horizontal="center" vertical="center" wrapText="1"/>
    </xf>
    <xf numFmtId="0" fontId="26" fillId="0" borderId="0" xfId="18" applyFont="1" applyBorder="1" applyAlignment="1">
      <alignment vertical="center" wrapText="1"/>
    </xf>
    <xf numFmtId="8" fontId="33" fillId="0" borderId="26" xfId="18" applyNumberFormat="1" applyFont="1" applyBorder="1" applyAlignment="1">
      <alignment horizontal="center" vertical="center" wrapText="1"/>
    </xf>
    <xf numFmtId="0" fontId="33" fillId="2" borderId="26" xfId="18" applyFont="1" applyFill="1" applyBorder="1" applyAlignment="1">
      <alignment horizontal="center" vertical="center" wrapText="1"/>
    </xf>
    <xf numFmtId="43" fontId="33" fillId="10" borderId="26" xfId="18" applyNumberFormat="1" applyFont="1" applyFill="1" applyBorder="1" applyAlignment="1">
      <alignment vertical="center" wrapText="1"/>
    </xf>
    <xf numFmtId="0" fontId="33" fillId="10" borderId="26" xfId="18" applyFont="1" applyFill="1" applyBorder="1" applyAlignment="1">
      <alignment vertical="center" wrapText="1"/>
    </xf>
    <xf numFmtId="0" fontId="33" fillId="0" borderId="0" xfId="18" applyFont="1" applyBorder="1" applyAlignment="1">
      <alignment vertical="top" wrapText="1"/>
    </xf>
    <xf numFmtId="0" fontId="33" fillId="0" borderId="0" xfId="18" applyFont="1" applyBorder="1" applyAlignment="1">
      <alignment vertical="center" wrapText="1"/>
    </xf>
    <xf numFmtId="0" fontId="33" fillId="0" borderId="0" xfId="18" applyFont="1" applyBorder="1" applyAlignment="1">
      <alignment horizontal="center" vertical="center" wrapText="1"/>
    </xf>
    <xf numFmtId="0" fontId="26" fillId="0" borderId="0" xfId="18" applyFont="1" applyBorder="1" applyAlignment="1">
      <alignment vertical="top" wrapText="1"/>
    </xf>
    <xf numFmtId="0" fontId="26" fillId="0" borderId="0" xfId="18" applyFont="1" applyBorder="1" applyAlignment="1">
      <alignment horizontal="center" vertical="center" wrapText="1"/>
    </xf>
    <xf numFmtId="0" fontId="8" fillId="0" borderId="0" xfId="18" applyAlignment="1">
      <alignment vertical="top"/>
    </xf>
    <xf numFmtId="43" fontId="33" fillId="10" borderId="26" xfId="18" applyNumberFormat="1" applyFont="1" applyFill="1" applyBorder="1" applyAlignment="1">
      <alignment vertical="top" wrapText="1"/>
    </xf>
    <xf numFmtId="0" fontId="33" fillId="10" borderId="26" xfId="18" applyFont="1" applyFill="1" applyBorder="1" applyAlignment="1">
      <alignment vertical="top" wrapText="1"/>
    </xf>
    <xf numFmtId="0" fontId="26" fillId="2" borderId="0" xfId="18" applyFont="1" applyFill="1" applyBorder="1" applyAlignment="1">
      <alignment vertical="top" wrapText="1"/>
    </xf>
    <xf numFmtId="0" fontId="30" fillId="0" borderId="0" xfId="18" applyFont="1" applyAlignment="1">
      <alignment horizontal="left" vertical="top" wrapText="1"/>
    </xf>
    <xf numFmtId="0" fontId="34" fillId="2" borderId="0" xfId="18" applyFont="1" applyFill="1" applyBorder="1" applyAlignment="1">
      <alignment horizontal="center" vertical="top" wrapText="1"/>
    </xf>
    <xf numFmtId="0" fontId="28" fillId="8" borderId="13" xfId="18" applyFont="1" applyFill="1" applyBorder="1" applyAlignment="1">
      <alignment vertical="top"/>
    </xf>
    <xf numFmtId="0" fontId="27" fillId="9" borderId="13" xfId="18" applyFont="1" applyFill="1" applyBorder="1" applyAlignment="1" applyProtection="1">
      <alignment vertical="top"/>
      <protection locked="0"/>
    </xf>
    <xf numFmtId="43" fontId="33" fillId="2" borderId="26" xfId="17"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7" applyNumberFormat="1" applyFont="1" applyFill="1" applyBorder="1" applyAlignment="1">
      <alignment vertical="top" wrapText="1"/>
    </xf>
    <xf numFmtId="43" fontId="33" fillId="10" borderId="26" xfId="18" applyNumberFormat="1" applyFont="1" applyFill="1" applyBorder="1" applyAlignment="1">
      <alignment horizontal="right" vertical="top" wrapText="1"/>
    </xf>
    <xf numFmtId="43" fontId="33" fillId="10" borderId="26" xfId="17" applyNumberFormat="1" applyFont="1" applyFill="1" applyBorder="1" applyAlignment="1">
      <alignment horizontal="right" vertical="top" wrapText="1"/>
    </xf>
    <xf numFmtId="0" fontId="26" fillId="0" borderId="0" xfId="18" applyFont="1" applyAlignment="1">
      <alignment wrapText="1"/>
    </xf>
    <xf numFmtId="0" fontId="32" fillId="0" borderId="26" xfId="0" applyFont="1" applyFill="1" applyBorder="1" applyAlignment="1">
      <alignment horizontal="center" vertical="center" wrapText="1"/>
    </xf>
    <xf numFmtId="0" fontId="29" fillId="10" borderId="26" xfId="18" applyFont="1" applyFill="1" applyBorder="1" applyAlignment="1">
      <alignment vertical="top" wrapText="1"/>
    </xf>
    <xf numFmtId="0" fontId="25" fillId="8" borderId="0" xfId="18" applyFont="1" applyFill="1" applyBorder="1" applyAlignment="1"/>
    <xf numFmtId="0" fontId="29" fillId="0" borderId="26" xfId="18" applyFont="1" applyFill="1" applyBorder="1" applyAlignment="1">
      <alignment horizontal="center" vertical="center" wrapText="1"/>
    </xf>
    <xf numFmtId="0" fontId="33" fillId="0" borderId="26" xfId="18" applyFont="1" applyFill="1" applyBorder="1" applyAlignment="1">
      <alignment horizontal="center" vertical="center" wrapText="1"/>
    </xf>
    <xf numFmtId="43" fontId="33" fillId="10" borderId="26" xfId="18" applyNumberFormat="1" applyFont="1" applyFill="1" applyBorder="1" applyAlignment="1">
      <alignment horizontal="right" wrapText="1"/>
    </xf>
    <xf numFmtId="43" fontId="33" fillId="10" borderId="26" xfId="17" applyNumberFormat="1" applyFont="1" applyFill="1" applyBorder="1" applyAlignment="1">
      <alignment horizontal="right" wrapText="1"/>
    </xf>
    <xf numFmtId="0" fontId="25" fillId="8" borderId="0" xfId="18" applyFont="1" applyFill="1" applyBorder="1" applyAlignment="1">
      <alignment vertical="top"/>
    </xf>
    <xf numFmtId="0" fontId="8" fillId="0" borderId="0" xfId="18"/>
    <xf numFmtId="0" fontId="26" fillId="0" borderId="0" xfId="18" applyFont="1" applyBorder="1" applyAlignment="1">
      <alignment wrapText="1"/>
    </xf>
    <xf numFmtId="0" fontId="33" fillId="10" borderId="26" xfId="18" applyFont="1" applyFill="1" applyBorder="1" applyAlignment="1">
      <alignment horizontal="right" wrapText="1"/>
    </xf>
    <xf numFmtId="0" fontId="27" fillId="9" borderId="13" xfId="18" applyFont="1" applyFill="1" applyBorder="1" applyAlignment="1" applyProtection="1">
      <alignment vertical="center"/>
      <protection locked="0"/>
    </xf>
    <xf numFmtId="0" fontId="25" fillId="8" borderId="0" xfId="18" applyFont="1" applyFill="1" applyBorder="1" applyAlignment="1">
      <alignment vertical="center"/>
    </xf>
    <xf numFmtId="0" fontId="25" fillId="8" borderId="0" xfId="15" applyFont="1" applyFill="1" applyBorder="1" applyAlignment="1">
      <alignment vertical="top"/>
    </xf>
    <xf numFmtId="0" fontId="25" fillId="8" borderId="0" xfId="15" applyFont="1" applyFill="1" applyBorder="1" applyAlignment="1">
      <alignment horizontal="left" vertical="center"/>
    </xf>
    <xf numFmtId="0" fontId="29" fillId="10" borderId="37" xfId="18" applyFont="1" applyFill="1" applyBorder="1" applyAlignment="1">
      <alignment vertical="center"/>
    </xf>
    <xf numFmtId="0" fontId="29" fillId="10" borderId="16" xfId="18" applyFont="1" applyFill="1" applyBorder="1" applyAlignment="1">
      <alignment vertical="center"/>
    </xf>
    <xf numFmtId="0" fontId="29" fillId="10" borderId="36" xfId="18" applyFont="1" applyFill="1" applyBorder="1" applyAlignment="1">
      <alignment vertical="center"/>
    </xf>
    <xf numFmtId="0" fontId="29" fillId="10" borderId="37" xfId="15" applyFont="1" applyFill="1" applyBorder="1" applyAlignment="1">
      <alignment vertical="center"/>
    </xf>
    <xf numFmtId="0" fontId="29" fillId="10" borderId="16" xfId="15" applyFont="1" applyFill="1" applyBorder="1" applyAlignment="1">
      <alignment vertical="center"/>
    </xf>
    <xf numFmtId="0" fontId="29" fillId="10" borderId="36" xfId="15" applyFont="1" applyFill="1" applyBorder="1" applyAlignment="1">
      <alignment vertical="center"/>
    </xf>
    <xf numFmtId="0" fontId="29" fillId="10" borderId="37" xfId="18" applyFont="1" applyFill="1" applyBorder="1" applyAlignment="1">
      <alignment vertical="top"/>
    </xf>
    <xf numFmtId="0" fontId="29" fillId="10" borderId="16" xfId="18" applyFont="1" applyFill="1" applyBorder="1" applyAlignment="1">
      <alignment vertical="top"/>
    </xf>
    <xf numFmtId="0" fontId="29" fillId="10" borderId="36" xfId="18" applyFont="1" applyFill="1" applyBorder="1" applyAlignment="1">
      <alignment vertical="top"/>
    </xf>
    <xf numFmtId="0" fontId="29" fillId="10" borderId="26" xfId="15" applyFont="1" applyFill="1" applyBorder="1" applyAlignment="1">
      <alignment horizontal="left" vertical="top"/>
    </xf>
    <xf numFmtId="0" fontId="53" fillId="11" borderId="0" xfId="0" applyFont="1" applyFill="1" applyAlignment="1">
      <alignment horizontal="center" vertical="center" wrapText="1"/>
    </xf>
    <xf numFmtId="43" fontId="0" fillId="0" borderId="0" xfId="17"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8"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5" applyFont="1" applyFill="1" applyBorder="1" applyAlignment="1" applyProtection="1">
      <alignment vertical="center"/>
      <protection locked="0"/>
    </xf>
    <xf numFmtId="0" fontId="27" fillId="8" borderId="0" xfId="18" applyFont="1" applyFill="1" applyBorder="1" applyAlignment="1">
      <alignment vertical="top"/>
    </xf>
    <xf numFmtId="0" fontId="4" fillId="0" borderId="26" xfId="0" applyFont="1" applyBorder="1" applyAlignment="1">
      <alignment horizontal="center" vertical="center" wrapText="1"/>
    </xf>
    <xf numFmtId="0" fontId="27" fillId="8" borderId="0" xfId="18" applyFont="1" applyFill="1" applyBorder="1" applyAlignment="1">
      <alignment horizontal="left" vertical="top"/>
    </xf>
    <xf numFmtId="0" fontId="27" fillId="8" borderId="0" xfId="18" applyFont="1" applyFill="1" applyBorder="1" applyAlignment="1">
      <alignment horizontal="center" vertical="top"/>
    </xf>
    <xf numFmtId="0" fontId="58" fillId="0" borderId="0" xfId="0" applyFont="1"/>
    <xf numFmtId="0" fontId="21" fillId="0" borderId="0" xfId="0" applyFont="1"/>
    <xf numFmtId="0" fontId="59" fillId="0" borderId="0" xfId="18" applyFont="1" applyAlignment="1">
      <alignment vertical="top"/>
    </xf>
    <xf numFmtId="0" fontId="59" fillId="0" borderId="0" xfId="0" applyFont="1"/>
    <xf numFmtId="0" fontId="59" fillId="0" borderId="0" xfId="18" applyFont="1"/>
    <xf numFmtId="0" fontId="26" fillId="0" borderId="0" xfId="18" applyFont="1" applyAlignment="1">
      <alignment vertical="top"/>
    </xf>
    <xf numFmtId="0" fontId="60" fillId="0" borderId="0" xfId="18"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8" applyFont="1" applyBorder="1" applyAlignment="1">
      <alignment horizontal="center" vertical="center" wrapText="1"/>
    </xf>
    <xf numFmtId="0" fontId="29" fillId="0" borderId="26" xfId="18"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7"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8" applyFont="1" applyBorder="1" applyAlignment="1">
      <alignment horizontal="center" vertical="center" wrapText="1"/>
    </xf>
    <xf numFmtId="3" fontId="33" fillId="0" borderId="26" xfId="15" applyNumberFormat="1" applyFont="1" applyBorder="1" applyAlignment="1">
      <alignment horizontal="center" vertical="center" wrapText="1"/>
    </xf>
    <xf numFmtId="0" fontId="38" fillId="2" borderId="26" xfId="18" applyFont="1" applyFill="1" applyBorder="1" applyAlignment="1">
      <alignment horizontal="center" vertical="center" wrapText="1"/>
    </xf>
    <xf numFmtId="3" fontId="33" fillId="0" borderId="26" xfId="18" applyNumberFormat="1" applyFont="1" applyBorder="1" applyAlignment="1">
      <alignment horizontal="center" vertical="center" wrapText="1"/>
    </xf>
    <xf numFmtId="0" fontId="39" fillId="0" borderId="26" xfId="18" applyFont="1" applyBorder="1" applyAlignment="1">
      <alignment horizontal="center" vertical="center" wrapText="1"/>
    </xf>
    <xf numFmtId="0" fontId="32" fillId="0" borderId="26" xfId="0" applyFont="1" applyBorder="1" applyAlignment="1">
      <alignment horizontal="center" vertical="center"/>
    </xf>
    <xf numFmtId="43" fontId="36" fillId="2" borderId="26" xfId="17" applyFont="1" applyFill="1" applyBorder="1" applyAlignment="1">
      <alignment horizontal="center" vertical="center" wrapText="1"/>
    </xf>
    <xf numFmtId="0" fontId="27" fillId="8" borderId="0" xfId="18" applyFont="1" applyFill="1" applyBorder="1" applyAlignment="1">
      <alignment vertical="center"/>
    </xf>
    <xf numFmtId="43" fontId="32" fillId="0" borderId="26" xfId="17"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7"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7" applyFont="1" applyFill="1" applyBorder="1" applyAlignment="1">
      <alignment horizontal="center" vertical="center" wrapText="1"/>
    </xf>
    <xf numFmtId="0" fontId="38" fillId="0" borderId="26" xfId="18" applyFont="1" applyFill="1" applyBorder="1" applyAlignment="1">
      <alignment horizontal="center" vertical="center" wrapText="1"/>
    </xf>
    <xf numFmtId="10" fontId="33" fillId="0" borderId="26" xfId="18"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7" applyFont="1" applyFill="1" applyBorder="1" applyAlignment="1">
      <alignment horizontal="center" vertical="center" wrapText="1"/>
    </xf>
    <xf numFmtId="0" fontId="66" fillId="0" borderId="26" xfId="18" applyFont="1" applyBorder="1" applyAlignment="1">
      <alignment horizontal="center" vertical="center" wrapText="1"/>
    </xf>
    <xf numFmtId="0" fontId="0" fillId="0" borderId="0" xfId="0"/>
    <xf numFmtId="0" fontId="40" fillId="0" borderId="26" xfId="15"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8" applyFont="1" applyFill="1" applyBorder="1" applyAlignment="1">
      <alignment horizontal="center" vertical="center" wrapText="1"/>
    </xf>
    <xf numFmtId="0" fontId="29" fillId="0" borderId="26" xfId="18" applyFont="1" applyFill="1" applyBorder="1" applyAlignment="1">
      <alignment horizontal="center" vertical="center" wrapText="1"/>
    </xf>
    <xf numFmtId="0" fontId="67" fillId="0" borderId="0" xfId="18"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8" applyFont="1" applyFill="1" applyBorder="1" applyAlignment="1" applyProtection="1">
      <alignment horizontal="left" vertical="top" wrapText="1"/>
      <protection locked="0"/>
    </xf>
    <xf numFmtId="0" fontId="29" fillId="0" borderId="26" xfId="18" applyFont="1" applyFill="1" applyBorder="1" applyAlignment="1">
      <alignment horizontal="center" vertical="center" wrapText="1"/>
    </xf>
    <xf numFmtId="0" fontId="27" fillId="9" borderId="0" xfId="18" applyFont="1" applyFill="1" applyBorder="1" applyAlignment="1" applyProtection="1">
      <alignment horizontal="left" vertical="top"/>
      <protection locked="0"/>
    </xf>
    <xf numFmtId="43" fontId="33" fillId="0" borderId="26" xfId="15" applyNumberFormat="1" applyFont="1" applyBorder="1" applyAlignment="1">
      <alignment horizontal="center" vertical="center" wrapText="1"/>
    </xf>
    <xf numFmtId="43" fontId="25" fillId="8" borderId="0" xfId="18" applyNumberFormat="1" applyFont="1" applyFill="1" applyBorder="1" applyAlignment="1">
      <alignment vertical="center"/>
    </xf>
    <xf numFmtId="43" fontId="27" fillId="8" borderId="13" xfId="18" applyNumberFormat="1" applyFont="1" applyFill="1" applyBorder="1" applyAlignment="1">
      <alignment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26" xfId="16" applyNumberFormat="1" applyFont="1" applyBorder="1" applyAlignment="1">
      <alignment horizontal="center" vertical="center" wrapText="1"/>
    </xf>
    <xf numFmtId="43" fontId="33" fillId="0" borderId="0" xfId="18" applyNumberFormat="1" applyFont="1" applyBorder="1" applyAlignment="1">
      <alignment vertical="center" wrapText="1"/>
    </xf>
    <xf numFmtId="43" fontId="26" fillId="0" borderId="0" xfId="18" applyNumberFormat="1" applyFont="1" applyBorder="1" applyAlignment="1">
      <alignment vertical="center" wrapText="1"/>
    </xf>
    <xf numFmtId="43" fontId="33" fillId="2" borderId="26" xfId="18" applyNumberFormat="1" applyFont="1" applyFill="1" applyBorder="1" applyAlignment="1">
      <alignment horizontal="center" vertical="center" wrapText="1"/>
    </xf>
    <xf numFmtId="43" fontId="33" fillId="2" borderId="26" xfId="17" applyNumberFormat="1" applyFont="1" applyFill="1" applyBorder="1" applyAlignment="1">
      <alignment horizontal="center" vertical="center" wrapText="1"/>
    </xf>
    <xf numFmtId="43" fontId="25" fillId="8" borderId="0" xfId="18" applyNumberFormat="1" applyFont="1" applyFill="1" applyBorder="1" applyAlignment="1">
      <alignment vertical="top"/>
    </xf>
    <xf numFmtId="43" fontId="27" fillId="9" borderId="13" xfId="18" applyNumberFormat="1" applyFont="1" applyFill="1" applyBorder="1" applyAlignment="1" applyProtection="1">
      <alignment vertical="top"/>
      <protection locked="0"/>
    </xf>
    <xf numFmtId="43" fontId="36" fillId="2" borderId="26" xfId="17" applyNumberFormat="1" applyFont="1" applyFill="1" applyBorder="1" applyAlignment="1">
      <alignment horizontal="center" vertical="center" wrapText="1"/>
    </xf>
    <xf numFmtId="43" fontId="0" fillId="0" borderId="0" xfId="0" applyNumberFormat="1"/>
    <xf numFmtId="43" fontId="0" fillId="0" borderId="0" xfId="17" applyNumberFormat="1" applyFont="1"/>
    <xf numFmtId="43" fontId="39" fillId="0" borderId="26" xfId="18" applyNumberFormat="1" applyFont="1" applyFill="1" applyBorder="1" applyAlignment="1">
      <alignment horizontal="center" vertical="center"/>
    </xf>
    <xf numFmtId="43" fontId="39" fillId="0" borderId="26" xfId="17"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7" applyNumberFormat="1" applyFont="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3" fillId="0" borderId="26" xfId="15" applyNumberFormat="1" applyFont="1" applyFill="1" applyBorder="1" applyAlignment="1">
      <alignment horizontal="center" vertical="center" wrapText="1"/>
    </xf>
    <xf numFmtId="43" fontId="37" fillId="0" borderId="26" xfId="15" applyNumberFormat="1" applyFont="1" applyFill="1" applyBorder="1" applyAlignment="1">
      <alignment horizontal="center" vertical="center" wrapText="1"/>
    </xf>
    <xf numFmtId="43" fontId="37" fillId="0" borderId="26" xfId="17" applyNumberFormat="1" applyFont="1" applyFill="1" applyBorder="1" applyAlignment="1">
      <alignment horizontal="center" vertical="center" wrapText="1"/>
    </xf>
    <xf numFmtId="0" fontId="29" fillId="0" borderId="26" xfId="18"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5" applyFont="1" applyFill="1" applyBorder="1" applyAlignment="1">
      <alignment vertical="top"/>
    </xf>
    <xf numFmtId="43" fontId="0" fillId="0" borderId="0" xfId="17" applyFont="1" applyFill="1"/>
    <xf numFmtId="0" fontId="27" fillId="0" borderId="13" xfId="15" applyFont="1" applyFill="1" applyBorder="1" applyAlignment="1" applyProtection="1">
      <alignment vertical="top" wrapText="1"/>
      <protection locked="0"/>
    </xf>
    <xf numFmtId="0" fontId="27" fillId="0" borderId="13" xfId="15" applyFont="1" applyFill="1" applyBorder="1" applyAlignment="1" applyProtection="1">
      <alignment vertical="top"/>
      <protection locked="0"/>
    </xf>
    <xf numFmtId="0" fontId="29" fillId="0" borderId="26" xfId="15"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7" applyNumberFormat="1" applyFont="1" applyBorder="1" applyAlignment="1">
      <alignment vertical="center"/>
    </xf>
    <xf numFmtId="44" fontId="0" fillId="0" borderId="17" xfId="17" applyNumberFormat="1" applyFont="1" applyBorder="1" applyAlignment="1">
      <alignment vertical="center"/>
    </xf>
    <xf numFmtId="44" fontId="0" fillId="0" borderId="17" xfId="17" applyNumberFormat="1" applyFont="1" applyFill="1" applyBorder="1" applyAlignment="1">
      <alignment vertical="center"/>
    </xf>
    <xf numFmtId="44" fontId="0" fillId="0" borderId="22" xfId="17"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7"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7"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9" fillId="0" borderId="53" xfId="0" applyFont="1" applyBorder="1" applyAlignment="1">
      <alignment horizontal="left" vertical="center"/>
    </xf>
    <xf numFmtId="44" fontId="0" fillId="0" borderId="54" xfId="0" applyNumberFormat="1" applyFill="1" applyBorder="1" applyAlignment="1">
      <alignment vertical="center"/>
    </xf>
    <xf numFmtId="0" fontId="71"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7" applyNumberFormat="1" applyFont="1" applyFill="1" applyAlignment="1">
      <alignment horizontal="left" vertical="center"/>
    </xf>
    <xf numFmtId="172" fontId="0" fillId="3" borderId="0" xfId="17"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7" applyFont="1" applyFill="1" applyBorder="1" applyAlignment="1">
      <alignment horizontal="center" vertical="center" wrapText="1"/>
    </xf>
    <xf numFmtId="0" fontId="33" fillId="0" borderId="26" xfId="15" applyFont="1" applyFill="1" applyBorder="1" applyAlignment="1">
      <alignment horizontal="center" vertical="center" wrapText="1"/>
    </xf>
    <xf numFmtId="0" fontId="29" fillId="0" borderId="26" xfId="18" applyFont="1" applyBorder="1" applyAlignment="1">
      <alignment horizontal="center" vertical="center" wrapText="1"/>
    </xf>
    <xf numFmtId="0" fontId="27" fillId="9" borderId="0" xfId="18" applyFont="1" applyFill="1" applyBorder="1" applyAlignment="1" applyProtection="1">
      <alignment horizontal="left" vertical="top" wrapText="1"/>
      <protection locked="0"/>
    </xf>
    <xf numFmtId="0" fontId="29" fillId="0" borderId="26" xfId="18" applyFont="1" applyFill="1" applyBorder="1" applyAlignment="1">
      <alignment horizontal="center" vertical="center" wrapText="1"/>
    </xf>
    <xf numFmtId="0" fontId="29" fillId="0" borderId="27" xfId="18"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7" fillId="0" borderId="0" xfId="18" applyFont="1" applyBorder="1" applyAlignment="1">
      <alignment horizontal="left" vertical="center"/>
    </xf>
    <xf numFmtId="0" fontId="49" fillId="2" borderId="0" xfId="0" applyFont="1" applyFill="1" applyBorder="1" applyAlignment="1">
      <alignment vertical="center"/>
    </xf>
    <xf numFmtId="0" fontId="73" fillId="2" borderId="0" xfId="18" applyFont="1" applyFill="1" applyBorder="1" applyAlignment="1">
      <alignment horizontal="left" vertical="center"/>
    </xf>
    <xf numFmtId="0" fontId="39" fillId="0" borderId="0" xfId="18" applyFont="1" applyBorder="1" applyAlignment="1">
      <alignment vertical="center" wrapText="1"/>
    </xf>
    <xf numFmtId="0" fontId="74" fillId="2" borderId="0" xfId="18" applyFont="1" applyFill="1" applyBorder="1" applyAlignment="1">
      <alignment vertical="center"/>
    </xf>
    <xf numFmtId="0" fontId="75" fillId="0" borderId="0" xfId="18" applyFont="1" applyAlignment="1">
      <alignment vertical="top"/>
    </xf>
    <xf numFmtId="0" fontId="76" fillId="8" borderId="0" xfId="18" applyFont="1" applyFill="1" applyBorder="1" applyAlignment="1">
      <alignment vertical="top"/>
    </xf>
    <xf numFmtId="0" fontId="77" fillId="8" borderId="0" xfId="18" applyFont="1" applyFill="1" applyBorder="1" applyAlignment="1">
      <alignment vertical="top"/>
    </xf>
    <xf numFmtId="0" fontId="49" fillId="0" borderId="0" xfId="0" applyFont="1"/>
    <xf numFmtId="0" fontId="0" fillId="0" borderId="0" xfId="0" applyAlignment="1"/>
    <xf numFmtId="0" fontId="49" fillId="0" borderId="0" xfId="0" applyFont="1" applyAlignment="1"/>
    <xf numFmtId="0" fontId="49" fillId="2" borderId="0" xfId="0" applyFont="1" applyFill="1"/>
    <xf numFmtId="0" fontId="49" fillId="0" borderId="0" xfId="0" applyFont="1" applyFill="1"/>
    <xf numFmtId="0" fontId="40" fillId="0" borderId="26" xfId="18" applyFont="1" applyBorder="1" applyAlignment="1">
      <alignment horizontal="center" vertical="center" wrapText="1"/>
    </xf>
    <xf numFmtId="0" fontId="37" fillId="0" borderId="26" xfId="18" applyFont="1" applyBorder="1" applyAlignment="1">
      <alignment horizontal="center" vertical="center" wrapText="1"/>
    </xf>
    <xf numFmtId="0" fontId="40" fillId="0" borderId="26" xfId="18" applyFont="1" applyFill="1" applyBorder="1" applyAlignment="1">
      <alignment horizontal="center" vertical="center" wrapText="1"/>
    </xf>
    <xf numFmtId="0" fontId="37" fillId="0" borderId="26" xfId="18" applyFont="1" applyFill="1" applyBorder="1" applyAlignment="1">
      <alignment horizontal="center" vertical="center" wrapText="1"/>
    </xf>
    <xf numFmtId="0" fontId="37" fillId="0" borderId="30" xfId="18" applyFont="1" applyBorder="1" applyAlignment="1">
      <alignment horizontal="center" vertical="center" wrapText="1"/>
    </xf>
    <xf numFmtId="0" fontId="37" fillId="0" borderId="58" xfId="18" applyFont="1" applyBorder="1" applyAlignment="1">
      <alignment horizontal="center" vertical="center" wrapText="1"/>
    </xf>
    <xf numFmtId="0" fontId="37" fillId="0" borderId="59" xfId="18" applyFont="1" applyBorder="1" applyAlignment="1">
      <alignment horizontal="center" vertical="center" wrapText="1"/>
    </xf>
    <xf numFmtId="0" fontId="37" fillId="0" borderId="26" xfId="18" applyNumberFormat="1" applyFont="1" applyBorder="1" applyAlignment="1">
      <alignment horizontal="center" vertical="center" wrapText="1"/>
    </xf>
    <xf numFmtId="0" fontId="37" fillId="0" borderId="26" xfId="17" applyNumberFormat="1" applyFont="1" applyBorder="1" applyAlignment="1">
      <alignment horizontal="center" vertical="center" wrapText="1"/>
    </xf>
    <xf numFmtId="9" fontId="37" fillId="0" borderId="26" xfId="18" applyNumberFormat="1" applyFont="1" applyBorder="1" applyAlignment="1">
      <alignment horizontal="center" vertical="center" wrapText="1"/>
    </xf>
    <xf numFmtId="43" fontId="37" fillId="0" borderId="26" xfId="18" applyNumberFormat="1" applyFont="1" applyBorder="1" applyAlignment="1">
      <alignment horizontal="center" vertical="center" wrapText="1"/>
    </xf>
    <xf numFmtId="43" fontId="37" fillId="0" borderId="26" xfId="17" applyNumberFormat="1" applyFont="1" applyBorder="1" applyAlignment="1">
      <alignment horizontal="center" vertical="center" wrapText="1"/>
    </xf>
    <xf numFmtId="3" fontId="37" fillId="0" borderId="26" xfId="18" applyNumberFormat="1" applyFont="1" applyBorder="1" applyAlignment="1">
      <alignment horizontal="center" vertical="center" wrapText="1"/>
    </xf>
    <xf numFmtId="0" fontId="37" fillId="0" borderId="0" xfId="18" applyFont="1" applyAlignment="1">
      <alignment horizontal="center" vertical="center" wrapText="1"/>
    </xf>
    <xf numFmtId="0" fontId="40" fillId="0" borderId="30" xfId="18" applyFont="1" applyFill="1" applyBorder="1" applyAlignment="1">
      <alignment horizontal="center" vertical="center" wrapText="1"/>
    </xf>
    <xf numFmtId="0" fontId="37" fillId="0" borderId="30" xfId="18" applyFont="1" applyFill="1" applyBorder="1" applyAlignment="1">
      <alignment horizontal="center" vertical="center" wrapText="1"/>
    </xf>
    <xf numFmtId="0" fontId="78" fillId="0" borderId="27" xfId="18" applyFont="1" applyBorder="1" applyAlignment="1">
      <alignment horizontal="center" vertical="center" wrapText="1"/>
    </xf>
    <xf numFmtId="0" fontId="78" fillId="24" borderId="30" xfId="18" applyFont="1" applyFill="1" applyBorder="1" applyAlignment="1">
      <alignment vertical="center" wrapText="1"/>
    </xf>
    <xf numFmtId="0" fontId="40" fillId="24" borderId="26" xfId="18" applyFont="1" applyFill="1" applyBorder="1" applyAlignment="1">
      <alignment horizontal="center" vertical="center" wrapText="1"/>
    </xf>
    <xf numFmtId="0" fontId="40" fillId="24" borderId="30" xfId="18" applyFont="1" applyFill="1" applyBorder="1" applyAlignment="1">
      <alignment horizontal="center" vertical="center" wrapText="1"/>
    </xf>
    <xf numFmtId="0" fontId="37" fillId="24" borderId="30" xfId="18" applyFont="1" applyFill="1" applyBorder="1" applyAlignment="1">
      <alignment horizontal="center" vertical="center" wrapText="1"/>
    </xf>
    <xf numFmtId="0" fontId="37" fillId="24" borderId="26" xfId="18" applyNumberFormat="1" applyFont="1" applyFill="1" applyBorder="1" applyAlignment="1">
      <alignment horizontal="center" vertical="center" wrapText="1"/>
    </xf>
    <xf numFmtId="0" fontId="37" fillId="24" borderId="26" xfId="17" applyNumberFormat="1" applyFont="1" applyFill="1" applyBorder="1" applyAlignment="1">
      <alignment horizontal="center" vertical="center" wrapText="1"/>
    </xf>
    <xf numFmtId="0" fontId="37" fillId="24" borderId="26" xfId="18" applyFont="1" applyFill="1" applyBorder="1" applyAlignment="1">
      <alignment horizontal="center" vertical="center" wrapText="1"/>
    </xf>
    <xf numFmtId="0" fontId="40" fillId="2" borderId="26" xfId="18" applyFont="1" applyFill="1" applyBorder="1" applyAlignment="1">
      <alignment horizontal="center" vertical="center" wrapText="1"/>
    </xf>
    <xf numFmtId="0" fontId="37" fillId="2" borderId="26" xfId="18" applyFont="1" applyFill="1" applyBorder="1" applyAlignment="1">
      <alignment horizontal="center" vertical="center" wrapText="1"/>
    </xf>
    <xf numFmtId="3" fontId="37" fillId="2" borderId="26" xfId="18" applyNumberFormat="1" applyFont="1" applyFill="1" applyBorder="1" applyAlignment="1">
      <alignment horizontal="center" vertical="center" wrapText="1"/>
    </xf>
    <xf numFmtId="41" fontId="22" fillId="2" borderId="15" xfId="0" applyNumberFormat="1" applyFont="1" applyFill="1" applyBorder="1" applyAlignment="1">
      <alignment horizontal="center" vertical="center" wrapText="1"/>
    </xf>
    <xf numFmtId="41" fontId="37" fillId="0" borderId="26" xfId="18" applyNumberFormat="1" applyFont="1" applyBorder="1" applyAlignment="1">
      <alignment horizontal="center" vertical="center" wrapText="1"/>
    </xf>
    <xf numFmtId="41" fontId="37" fillId="2" borderId="26" xfId="18" applyNumberFormat="1" applyFont="1" applyFill="1" applyBorder="1" applyAlignment="1">
      <alignment horizontal="center" vertical="center" wrapText="1"/>
    </xf>
    <xf numFmtId="0" fontId="23" fillId="14" borderId="14" xfId="0" applyNumberFormat="1" applyFont="1" applyFill="1" applyBorder="1" applyAlignment="1">
      <alignment horizontal="center" vertical="center"/>
    </xf>
    <xf numFmtId="0" fontId="23" fillId="14" borderId="33" xfId="0" applyNumberFormat="1" applyFont="1" applyFill="1" applyBorder="1" applyAlignment="1">
      <alignment horizontal="center" vertical="center"/>
    </xf>
    <xf numFmtId="0" fontId="4" fillId="5" borderId="12" xfId="0" applyFont="1" applyFill="1" applyBorder="1" applyAlignment="1">
      <alignment vertical="center"/>
    </xf>
    <xf numFmtId="0" fontId="22" fillId="5" borderId="33" xfId="0" applyNumberFormat="1" applyFont="1" applyFill="1" applyBorder="1" applyAlignment="1">
      <alignment horizontal="center" vertical="center"/>
    </xf>
    <xf numFmtId="0" fontId="4" fillId="5" borderId="10" xfId="0" applyFont="1" applyFill="1" applyBorder="1" applyAlignment="1">
      <alignment vertical="center"/>
    </xf>
    <xf numFmtId="41" fontId="22" fillId="5" borderId="12" xfId="0" applyNumberFormat="1" applyFont="1" applyFill="1" applyBorder="1" applyAlignment="1">
      <alignment vertical="center"/>
    </xf>
    <xf numFmtId="0" fontId="78" fillId="0" borderId="27" xfId="18" applyFont="1" applyBorder="1" applyAlignment="1">
      <alignment horizontal="center" vertical="center" wrapText="1"/>
    </xf>
    <xf numFmtId="3" fontId="37" fillId="0" borderId="26" xfId="18"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40" fillId="0" borderId="27" xfId="18" applyFont="1" applyBorder="1" applyAlignment="1">
      <alignment horizontal="center" vertical="center" wrapText="1"/>
    </xf>
    <xf numFmtId="0" fontId="41" fillId="2" borderId="30" xfId="18" applyFont="1" applyFill="1" applyBorder="1" applyAlignment="1">
      <alignment horizontal="center" vertical="center" wrapText="1"/>
    </xf>
    <xf numFmtId="0" fontId="32" fillId="0" borderId="26" xfId="0" applyNumberFormat="1" applyFont="1" applyBorder="1" applyAlignment="1">
      <alignment horizontal="center" vertical="center" wrapText="1"/>
    </xf>
    <xf numFmtId="0" fontId="32" fillId="0" borderId="26" xfId="17" applyNumberFormat="1" applyFont="1" applyBorder="1" applyAlignment="1">
      <alignment horizontal="center" vertical="center" wrapText="1"/>
    </xf>
    <xf numFmtId="0" fontId="33" fillId="0" borderId="26" xfId="18" applyNumberFormat="1" applyFont="1" applyFill="1" applyBorder="1" applyAlignment="1">
      <alignment horizontal="center" vertical="center" wrapText="1"/>
    </xf>
    <xf numFmtId="0" fontId="33" fillId="0" borderId="26" xfId="17" applyNumberFormat="1" applyFont="1" applyFill="1" applyBorder="1" applyAlignment="1">
      <alignment horizontal="center" vertical="center" wrapText="1"/>
    </xf>
    <xf numFmtId="0" fontId="32" fillId="0" borderId="26" xfId="0" applyNumberFormat="1" applyFont="1" applyFill="1" applyBorder="1" applyAlignment="1">
      <alignment horizontal="center" vertical="center" wrapText="1"/>
    </xf>
    <xf numFmtId="0" fontId="78" fillId="2" borderId="30" xfId="18" applyFont="1" applyFill="1" applyBorder="1" applyAlignment="1">
      <alignment vertical="center" wrapText="1"/>
    </xf>
    <xf numFmtId="41" fontId="32" fillId="0" borderId="26" xfId="17" applyNumberFormat="1" applyFont="1" applyBorder="1" applyAlignment="1">
      <alignment horizontal="center" vertical="center" wrapText="1"/>
    </xf>
    <xf numFmtId="0" fontId="40" fillId="0" borderId="26" xfId="18" applyFont="1" applyBorder="1" applyAlignment="1">
      <alignment horizontal="center" vertical="top" wrapText="1"/>
    </xf>
    <xf numFmtId="0" fontId="79" fillId="23" borderId="27" xfId="0" applyFont="1" applyFill="1" applyBorder="1" applyAlignment="1" applyProtection="1">
      <alignment horizontal="center" vertical="center" wrapText="1"/>
      <protection locked="0"/>
    </xf>
    <xf numFmtId="0" fontId="80" fillId="23" borderId="27" xfId="0" applyFont="1" applyFill="1" applyBorder="1" applyAlignment="1" applyProtection="1">
      <alignment horizontal="center" vertical="center" wrapText="1"/>
      <protection locked="0"/>
    </xf>
    <xf numFmtId="0" fontId="37" fillId="0" borderId="26" xfId="18" applyFont="1" applyFill="1" applyBorder="1" applyAlignment="1">
      <alignment horizontal="center" vertical="top" wrapText="1"/>
    </xf>
    <xf numFmtId="0" fontId="37" fillId="0" borderId="28" xfId="18" applyFont="1" applyBorder="1" applyAlignment="1">
      <alignment horizontal="center" vertical="top" wrapText="1"/>
    </xf>
    <xf numFmtId="0" fontId="37" fillId="0" borderId="58" xfId="18" applyFont="1" applyBorder="1" applyAlignment="1">
      <alignment horizontal="center" vertical="top"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8" fillId="11" borderId="48" xfId="17"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1" fillId="19" borderId="30" xfId="0" applyFont="1" applyFill="1" applyBorder="1" applyAlignment="1" applyProtection="1">
      <alignment horizontal="center" vertical="center" wrapText="1"/>
      <protection locked="0"/>
    </xf>
    <xf numFmtId="0" fontId="71" fillId="19" borderId="28" xfId="0" applyFont="1" applyFill="1" applyBorder="1" applyAlignment="1" applyProtection="1">
      <alignment horizontal="center" vertical="center" wrapText="1"/>
      <protection locked="0"/>
    </xf>
    <xf numFmtId="0" fontId="71" fillId="19" borderId="27" xfId="0" applyFont="1" applyFill="1" applyBorder="1" applyAlignment="1" applyProtection="1">
      <alignment horizontal="center" vertical="center" wrapText="1"/>
      <protection locked="0"/>
    </xf>
    <xf numFmtId="0" fontId="70" fillId="18" borderId="30" xfId="0" applyFont="1" applyFill="1" applyBorder="1" applyAlignment="1">
      <alignment horizontal="center" vertical="center" wrapText="1"/>
    </xf>
    <xf numFmtId="0" fontId="70" fillId="18" borderId="28" xfId="0" applyFont="1" applyFill="1" applyBorder="1" applyAlignment="1">
      <alignment horizontal="center" vertical="center" wrapText="1"/>
    </xf>
    <xf numFmtId="0" fontId="70"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0" fillId="18" borderId="37" xfId="0" applyFont="1" applyFill="1" applyBorder="1" applyAlignment="1">
      <alignment horizontal="center" vertical="center" wrapText="1"/>
    </xf>
    <xf numFmtId="0" fontId="70" fillId="18" borderId="36" xfId="0" applyFont="1" applyFill="1" applyBorder="1" applyAlignment="1">
      <alignment horizontal="center" vertical="center" wrapText="1"/>
    </xf>
    <xf numFmtId="0" fontId="70" fillId="19" borderId="29" xfId="0" applyFont="1" applyFill="1" applyBorder="1" applyAlignment="1" applyProtection="1">
      <alignment horizontal="center" vertical="center" wrapText="1"/>
      <protection locked="0"/>
    </xf>
    <xf numFmtId="0" fontId="70" fillId="19" borderId="31" xfId="0" applyFont="1" applyFill="1" applyBorder="1" applyAlignment="1" applyProtection="1">
      <alignment horizontal="center" vertical="center" wrapText="1"/>
      <protection locked="0"/>
    </xf>
    <xf numFmtId="0" fontId="70" fillId="19" borderId="42" xfId="0" applyFont="1" applyFill="1" applyBorder="1" applyAlignment="1" applyProtection="1">
      <alignment horizontal="center" vertical="center" wrapText="1"/>
      <protection locked="0"/>
    </xf>
    <xf numFmtId="0" fontId="70" fillId="19" borderId="43" xfId="0" applyFont="1" applyFill="1" applyBorder="1" applyAlignment="1" applyProtection="1">
      <alignment horizontal="center" vertical="center" wrapText="1"/>
      <protection locked="0"/>
    </xf>
    <xf numFmtId="0" fontId="70" fillId="18" borderId="16" xfId="0" applyFont="1" applyFill="1" applyBorder="1" applyAlignment="1">
      <alignment horizontal="center" vertical="center" wrapText="1"/>
    </xf>
    <xf numFmtId="0" fontId="29" fillId="0" borderId="30" xfId="15" applyFont="1" applyBorder="1" applyAlignment="1">
      <alignment horizontal="center" vertical="center" wrapText="1"/>
    </xf>
    <xf numFmtId="0" fontId="29" fillId="0" borderId="28" xfId="15" applyFont="1" applyBorder="1" applyAlignment="1">
      <alignment horizontal="center" vertical="center" wrapText="1"/>
    </xf>
    <xf numFmtId="0" fontId="29" fillId="0" borderId="27" xfId="15" applyFont="1" applyBorder="1" applyAlignment="1">
      <alignment horizontal="center" vertical="center" wrapText="1"/>
    </xf>
    <xf numFmtId="0" fontId="27" fillId="0" borderId="30" xfId="18" applyFont="1" applyBorder="1" applyAlignment="1">
      <alignment horizontal="center" vertical="center" wrapText="1"/>
    </xf>
    <xf numFmtId="0" fontId="27" fillId="0" borderId="28" xfId="18" applyFont="1" applyBorder="1" applyAlignment="1">
      <alignment horizontal="center" vertical="center" wrapText="1"/>
    </xf>
    <xf numFmtId="0" fontId="27" fillId="0" borderId="27" xfId="18" applyFont="1" applyBorder="1" applyAlignment="1">
      <alignment horizontal="center" vertical="center" wrapText="1"/>
    </xf>
    <xf numFmtId="0" fontId="29" fillId="0" borderId="31" xfId="15" applyFont="1" applyBorder="1" applyAlignment="1">
      <alignment horizontal="center" vertical="center" wrapText="1"/>
    </xf>
    <xf numFmtId="0" fontId="29" fillId="0" borderId="44" xfId="15" applyFont="1" applyBorder="1" applyAlignment="1">
      <alignment horizontal="center" vertical="center" wrapText="1"/>
    </xf>
    <xf numFmtId="0" fontId="29" fillId="0" borderId="43" xfId="15" applyFont="1" applyBorder="1" applyAlignment="1">
      <alignment horizontal="center" vertical="center" wrapText="1"/>
    </xf>
    <xf numFmtId="0" fontId="29" fillId="0" borderId="30" xfId="18" applyFont="1" applyBorder="1" applyAlignment="1">
      <alignment horizontal="center" vertical="center" wrapText="1"/>
    </xf>
    <xf numFmtId="0" fontId="29" fillId="0" borderId="28" xfId="18" applyFont="1" applyBorder="1" applyAlignment="1">
      <alignment horizontal="center" vertical="center" wrapText="1"/>
    </xf>
    <xf numFmtId="0" fontId="29" fillId="0" borderId="27" xfId="18" applyFont="1" applyBorder="1" applyAlignment="1">
      <alignment horizontal="center" vertical="center" wrapText="1"/>
    </xf>
    <xf numFmtId="0" fontId="29" fillId="0" borderId="26" xfId="18" applyFont="1" applyBorder="1" applyAlignment="1">
      <alignment horizontal="center" vertical="center" wrapText="1"/>
    </xf>
    <xf numFmtId="0" fontId="37" fillId="0" borderId="60" xfId="18" applyFont="1" applyBorder="1" applyAlignment="1">
      <alignment horizontal="center" vertical="top" wrapText="1"/>
    </xf>
    <xf numFmtId="0" fontId="37" fillId="0" borderId="27" xfId="18" applyFont="1" applyBorder="1" applyAlignment="1">
      <alignment horizontal="center" vertical="top" wrapText="1"/>
    </xf>
    <xf numFmtId="0" fontId="37" fillId="0" borderId="30" xfId="18" applyFont="1" applyBorder="1" applyAlignment="1">
      <alignment horizontal="center" vertical="top" wrapText="1"/>
    </xf>
    <xf numFmtId="0" fontId="37" fillId="0" borderId="28" xfId="18" applyFont="1" applyBorder="1" applyAlignment="1">
      <alignment horizontal="center" vertical="top" wrapText="1"/>
    </xf>
    <xf numFmtId="0" fontId="40" fillId="0" borderId="30" xfId="18" applyFont="1" applyBorder="1" applyAlignment="1">
      <alignment horizontal="center" vertical="top" wrapText="1"/>
    </xf>
    <xf numFmtId="0" fontId="40" fillId="0" borderId="28" xfId="18" applyFont="1" applyBorder="1" applyAlignment="1">
      <alignment horizontal="center" vertical="top" wrapText="1"/>
    </xf>
    <xf numFmtId="0" fontId="40" fillId="0" borderId="27" xfId="18" applyFont="1" applyBorder="1" applyAlignment="1">
      <alignment horizontal="center" vertical="top" wrapText="1"/>
    </xf>
    <xf numFmtId="0" fontId="78" fillId="0" borderId="30" xfId="18" applyFont="1" applyBorder="1" applyAlignment="1">
      <alignment horizontal="center" vertical="center" wrapText="1"/>
    </xf>
    <xf numFmtId="0" fontId="78" fillId="0" borderId="28" xfId="18" applyFont="1" applyBorder="1" applyAlignment="1">
      <alignment horizontal="center" vertical="center" wrapText="1"/>
    </xf>
    <xf numFmtId="0" fontId="78" fillId="0" borderId="26" xfId="18" applyFont="1" applyBorder="1" applyAlignment="1">
      <alignment horizontal="center" vertical="center" wrapText="1"/>
    </xf>
    <xf numFmtId="0" fontId="41" fillId="0" borderId="26" xfId="0" applyFont="1" applyBorder="1" applyAlignment="1">
      <alignment horizontal="center" vertical="center" wrapText="1"/>
    </xf>
    <xf numFmtId="0" fontId="41" fillId="0" borderId="30" xfId="0" applyFont="1" applyBorder="1" applyAlignment="1">
      <alignment horizontal="center" vertical="center" wrapText="1"/>
    </xf>
    <xf numFmtId="0" fontId="41" fillId="0" borderId="28" xfId="0" applyFont="1" applyBorder="1" applyAlignment="1">
      <alignment horizontal="center" vertical="center" wrapText="1"/>
    </xf>
    <xf numFmtId="0" fontId="41" fillId="0" borderId="27" xfId="0" applyFont="1" applyBorder="1" applyAlignment="1">
      <alignment horizontal="center" vertical="center" wrapText="1"/>
    </xf>
    <xf numFmtId="0" fontId="78" fillId="0" borderId="27" xfId="18" applyFont="1" applyBorder="1" applyAlignment="1">
      <alignment horizontal="center" vertical="center" wrapText="1"/>
    </xf>
    <xf numFmtId="0" fontId="27" fillId="9" borderId="13" xfId="18" applyFont="1" applyFill="1" applyBorder="1" applyAlignment="1" applyProtection="1">
      <alignment horizontal="left" vertical="center" wrapText="1"/>
      <protection locked="0"/>
    </xf>
    <xf numFmtId="0" fontId="29" fillId="10" borderId="37" xfId="18" applyFont="1" applyFill="1" applyBorder="1" applyAlignment="1">
      <alignment horizontal="center" vertical="center" wrapText="1"/>
    </xf>
    <xf numFmtId="0" fontId="29" fillId="10" borderId="16" xfId="18" applyFont="1" applyFill="1" applyBorder="1" applyAlignment="1">
      <alignment horizontal="center" vertical="center" wrapText="1"/>
    </xf>
    <xf numFmtId="0" fontId="29" fillId="10" borderId="36" xfId="18" applyFont="1" applyFill="1" applyBorder="1" applyAlignment="1">
      <alignment horizontal="center" vertical="center" wrapText="1"/>
    </xf>
    <xf numFmtId="0" fontId="29" fillId="0" borderId="30" xfId="18" applyFont="1" applyFill="1" applyBorder="1" applyAlignment="1">
      <alignment horizontal="center" vertical="center" wrapText="1"/>
    </xf>
    <xf numFmtId="0" fontId="29" fillId="0" borderId="28" xfId="18" applyFont="1" applyFill="1" applyBorder="1" applyAlignment="1">
      <alignment horizontal="center" vertical="center" wrapText="1"/>
    </xf>
    <xf numFmtId="0" fontId="29" fillId="0" borderId="27" xfId="18" applyFont="1" applyFill="1" applyBorder="1" applyAlignment="1">
      <alignment horizontal="center" vertical="center" wrapText="1"/>
    </xf>
    <xf numFmtId="0" fontId="27" fillId="9" borderId="0" xfId="18" applyFont="1" applyFill="1" applyBorder="1" applyAlignment="1" applyProtection="1">
      <alignment horizontal="left" vertical="top" wrapText="1"/>
      <protection locked="0"/>
    </xf>
    <xf numFmtId="0" fontId="29" fillId="0" borderId="26" xfId="18" applyFont="1" applyFill="1" applyBorder="1" applyAlignment="1">
      <alignment horizontal="center" vertical="center" wrapText="1"/>
    </xf>
    <xf numFmtId="0" fontId="60" fillId="0" borderId="0" xfId="18" applyFont="1" applyAlignment="1">
      <alignment horizontal="left" vertical="center" wrapText="1"/>
    </xf>
    <xf numFmtId="0" fontId="27" fillId="8" borderId="13" xfId="18" applyFont="1" applyFill="1" applyBorder="1" applyAlignment="1">
      <alignment horizontal="left" vertical="top" wrapText="1"/>
    </xf>
    <xf numFmtId="0" fontId="27" fillId="9" borderId="13" xfId="15" applyFont="1" applyFill="1" applyBorder="1" applyAlignment="1" applyProtection="1">
      <alignment horizontal="left" vertical="top" wrapText="1"/>
      <protection locked="0"/>
    </xf>
    <xf numFmtId="0" fontId="27" fillId="0" borderId="30" xfId="15" applyFont="1" applyBorder="1" applyAlignment="1">
      <alignment horizontal="center" vertical="center" wrapText="1"/>
    </xf>
    <xf numFmtId="0" fontId="27" fillId="0" borderId="28" xfId="15" applyFont="1" applyBorder="1" applyAlignment="1">
      <alignment horizontal="center" vertical="center" wrapText="1"/>
    </xf>
    <xf numFmtId="0" fontId="27" fillId="0" borderId="27" xfId="15" applyFont="1" applyBorder="1" applyAlignment="1">
      <alignment horizontal="center" vertical="center" wrapText="1"/>
    </xf>
    <xf numFmtId="0" fontId="66" fillId="0" borderId="26" xfId="18" applyFont="1" applyBorder="1" applyAlignment="1">
      <alignment horizontal="center" vertical="center" wrapText="1"/>
    </xf>
    <xf numFmtId="0" fontId="29" fillId="10" borderId="37" xfId="18" applyFont="1" applyFill="1" applyBorder="1" applyAlignment="1">
      <alignment horizontal="center" vertical="top"/>
    </xf>
    <xf numFmtId="0" fontId="29" fillId="10" borderId="16" xfId="18" applyFont="1" applyFill="1" applyBorder="1" applyAlignment="1">
      <alignment horizontal="center" vertical="top"/>
    </xf>
    <xf numFmtId="0" fontId="29" fillId="10" borderId="36" xfId="18" applyFont="1" applyFill="1" applyBorder="1" applyAlignment="1">
      <alignment horizontal="center" vertical="top"/>
    </xf>
    <xf numFmtId="0" fontId="25" fillId="8" borderId="0" xfId="18" applyFont="1" applyFill="1" applyBorder="1" applyAlignment="1">
      <alignment horizontal="center"/>
    </xf>
    <xf numFmtId="0" fontId="27" fillId="8" borderId="0" xfId="18" applyFont="1" applyFill="1" applyBorder="1" applyAlignment="1">
      <alignment horizontal="left" vertical="top"/>
    </xf>
    <xf numFmtId="0" fontId="64" fillId="0" borderId="26" xfId="18" applyFont="1" applyBorder="1" applyAlignment="1">
      <alignment horizontal="center" vertical="center" wrapText="1"/>
    </xf>
    <xf numFmtId="0" fontId="61" fillId="8" borderId="0" xfId="15" applyFont="1" applyFill="1" applyBorder="1" applyAlignment="1">
      <alignment horizontal="center" vertical="top" wrapText="1"/>
    </xf>
    <xf numFmtId="0" fontId="27" fillId="9" borderId="13" xfId="15" applyFont="1" applyFill="1" applyBorder="1" applyAlignment="1" applyProtection="1">
      <alignment horizontal="left" vertical="top"/>
      <protection locked="0"/>
    </xf>
    <xf numFmtId="0" fontId="29" fillId="0" borderId="26" xfId="15" applyFont="1" applyBorder="1" applyAlignment="1">
      <alignment horizontal="center" vertical="center" wrapText="1"/>
    </xf>
    <xf numFmtId="0" fontId="61" fillId="0" borderId="0" xfId="15" applyFont="1" applyFill="1" applyBorder="1" applyAlignment="1">
      <alignment horizontal="center" vertical="top" wrapText="1"/>
    </xf>
    <xf numFmtId="0" fontId="72" fillId="0" borderId="30" xfId="0" applyFont="1" applyBorder="1" applyAlignment="1">
      <alignment horizontal="center" vertical="center" wrapText="1"/>
    </xf>
    <xf numFmtId="0" fontId="72" fillId="0" borderId="28" xfId="0" applyFont="1" applyBorder="1" applyAlignment="1">
      <alignment horizontal="center" vertical="center" wrapText="1"/>
    </xf>
    <xf numFmtId="0" fontId="72" fillId="0" borderId="27" xfId="0" applyFont="1" applyBorder="1" applyAlignment="1">
      <alignment horizontal="center" vertical="center" wrapText="1"/>
    </xf>
  </cellXfs>
  <cellStyles count="19">
    <cellStyle name="Comma 2" xfId="2"/>
    <cellStyle name="Comma 3" xfId="8"/>
    <cellStyle name="Comma 4" xfId="9"/>
    <cellStyle name="Currency 2" xfId="3"/>
    <cellStyle name="Dezimal [0]_Hoja1" xfId="4"/>
    <cellStyle name="Dezimal_Hoja1" xfId="5"/>
    <cellStyle name="Millares" xfId="17" builtinId="3"/>
    <cellStyle name="Millares 2" xfId="11"/>
    <cellStyle name="Moneda" xfId="10" builtinId="4"/>
    <cellStyle name="Moneda 2" xfId="12"/>
    <cellStyle name="Moneda 3" xfId="13"/>
    <cellStyle name="Normal" xfId="0" builtinId="0"/>
    <cellStyle name="Normal 2" xfId="1"/>
    <cellStyle name="Normal 2 2" xfId="14"/>
    <cellStyle name="Normal 3" xfId="15"/>
    <cellStyle name="Normal 3 2" xfId="18"/>
    <cellStyle name="Porcentaje" xfId="16"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1</c:v>
                </c:pt>
              </c:numCache>
            </c:numRef>
          </c:val>
        </c:ser>
        <c:dLbls>
          <c:showLegendKey val="0"/>
          <c:showVal val="0"/>
          <c:showCatName val="0"/>
          <c:showSerName val="0"/>
          <c:showPercent val="0"/>
          <c:showBubbleSize val="0"/>
        </c:dLbls>
        <c:gapWidth val="150"/>
        <c:shape val="box"/>
        <c:axId val="127083648"/>
        <c:axId val="128676992"/>
        <c:axId val="0"/>
      </c:bar3DChart>
      <c:catAx>
        <c:axId val="127083648"/>
        <c:scaling>
          <c:orientation val="minMax"/>
        </c:scaling>
        <c:delete val="0"/>
        <c:axPos val="b"/>
        <c:majorTickMark val="none"/>
        <c:minorTickMark val="none"/>
        <c:tickLblPos val="nextTo"/>
        <c:txPr>
          <a:bodyPr/>
          <a:lstStyle/>
          <a:p>
            <a:pPr>
              <a:defRPr lang="es-HN"/>
            </a:pPr>
            <a:endParaRPr lang="es-HN"/>
          </a:p>
        </c:txPr>
        <c:crossAx val="128676992"/>
        <c:crosses val="autoZero"/>
        <c:auto val="1"/>
        <c:lblAlgn val="ctr"/>
        <c:lblOffset val="100"/>
        <c:noMultiLvlLbl val="0"/>
      </c:catAx>
      <c:valAx>
        <c:axId val="12867699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708364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239326336"/>
        <c:axId val="239330432"/>
        <c:axId val="0"/>
      </c:bar3DChart>
      <c:catAx>
        <c:axId val="239326336"/>
        <c:scaling>
          <c:orientation val="minMax"/>
        </c:scaling>
        <c:delete val="0"/>
        <c:axPos val="b"/>
        <c:majorTickMark val="none"/>
        <c:minorTickMark val="none"/>
        <c:tickLblPos val="nextTo"/>
        <c:txPr>
          <a:bodyPr/>
          <a:lstStyle/>
          <a:p>
            <a:pPr>
              <a:defRPr lang="es-HN"/>
            </a:pPr>
            <a:endParaRPr lang="es-HN"/>
          </a:p>
        </c:txPr>
        <c:crossAx val="239330432"/>
        <c:crosses val="autoZero"/>
        <c:auto val="1"/>
        <c:lblAlgn val="ctr"/>
        <c:lblOffset val="100"/>
        <c:noMultiLvlLbl val="0"/>
      </c:catAx>
      <c:valAx>
        <c:axId val="23933043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23932633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5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2</c:v>
                </c:pt>
                <c:pt idx="6">
                  <c:v>0</c:v>
                </c:pt>
                <c:pt idx="7">
                  <c:v>2</c:v>
                </c:pt>
                <c:pt idx="8">
                  <c:v>0</c:v>
                </c:pt>
                <c:pt idx="9">
                  <c:v>1</c:v>
                </c:pt>
                <c:pt idx="10">
                  <c:v>0</c:v>
                </c:pt>
                <c:pt idx="11">
                  <c:v>0</c:v>
                </c:pt>
                <c:pt idx="12">
                  <c:v>2</c:v>
                </c:pt>
                <c:pt idx="13">
                  <c:v>0</c:v>
                </c:pt>
                <c:pt idx="14">
                  <c:v>0</c:v>
                </c:pt>
                <c:pt idx="15">
                  <c:v>10</c:v>
                </c:pt>
                <c:pt idx="16">
                  <c:v>0</c:v>
                </c:pt>
              </c:numCache>
            </c:numRef>
          </c:val>
        </c:ser>
        <c:dLbls>
          <c:showLegendKey val="0"/>
          <c:showVal val="0"/>
          <c:showCatName val="0"/>
          <c:showSerName val="0"/>
          <c:showPercent val="0"/>
          <c:showBubbleSize val="0"/>
        </c:dLbls>
        <c:gapWidth val="150"/>
        <c:shape val="box"/>
        <c:axId val="420643968"/>
        <c:axId val="125845888"/>
        <c:axId val="0"/>
      </c:bar3DChart>
      <c:catAx>
        <c:axId val="420643968"/>
        <c:scaling>
          <c:orientation val="minMax"/>
        </c:scaling>
        <c:delete val="0"/>
        <c:axPos val="b"/>
        <c:majorTickMark val="none"/>
        <c:minorTickMark val="none"/>
        <c:tickLblPos val="nextTo"/>
        <c:txPr>
          <a:bodyPr/>
          <a:lstStyle/>
          <a:p>
            <a:pPr>
              <a:defRPr lang="es-HN"/>
            </a:pPr>
            <a:endParaRPr lang="es-HN"/>
          </a:p>
        </c:txPr>
        <c:crossAx val="125845888"/>
        <c:crosses val="autoZero"/>
        <c:auto val="1"/>
        <c:lblAlgn val="ctr"/>
        <c:lblOffset val="100"/>
        <c:noMultiLvlLbl val="0"/>
      </c:catAx>
      <c:valAx>
        <c:axId val="12584588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2064396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71"/>
      <c r="U2" s="571"/>
      <c r="V2" s="571"/>
      <c r="W2" s="571"/>
      <c r="X2" s="571"/>
      <c r="Y2" s="571"/>
      <c r="Z2" s="571"/>
      <c r="AA2" s="571"/>
      <c r="AB2" s="571"/>
      <c r="AC2" s="571" t="s">
        <v>25</v>
      </c>
      <c r="AD2" s="571"/>
      <c r="AE2" s="571"/>
      <c r="AF2" s="571"/>
      <c r="AG2" s="571"/>
      <c r="AH2" s="571"/>
      <c r="AI2" s="571"/>
      <c r="AJ2" s="571"/>
    </row>
    <row r="3" spans="2:36" ht="16.5" customHeight="1" x14ac:dyDescent="0.25">
      <c r="B3" s="33" t="s">
        <v>7</v>
      </c>
      <c r="C3" s="33"/>
      <c r="D3" s="33"/>
      <c r="E3" s="33"/>
      <c r="F3" s="33"/>
      <c r="G3" s="33"/>
      <c r="H3" s="33"/>
      <c r="I3" s="33"/>
      <c r="J3" s="33"/>
      <c r="K3" s="33"/>
      <c r="L3" s="33"/>
      <c r="M3" s="33"/>
      <c r="N3" s="33"/>
      <c r="O3" s="33"/>
      <c r="P3" s="33"/>
      <c r="Q3" s="33"/>
      <c r="R3" s="33"/>
      <c r="S3" s="33"/>
      <c r="T3" s="571"/>
      <c r="U3" s="571"/>
      <c r="V3" s="571"/>
      <c r="W3" s="571"/>
      <c r="X3" s="571"/>
      <c r="Y3" s="571"/>
      <c r="Z3" s="571"/>
      <c r="AA3" s="571"/>
      <c r="AB3" s="571"/>
      <c r="AC3" s="571" t="s">
        <v>7</v>
      </c>
      <c r="AD3" s="571"/>
      <c r="AE3" s="571"/>
      <c r="AF3" s="571"/>
      <c r="AG3" s="571"/>
      <c r="AH3" s="571"/>
      <c r="AI3" s="571"/>
      <c r="AJ3" s="571"/>
    </row>
    <row r="4" spans="2:36" ht="12.75" customHeight="1" x14ac:dyDescent="0.25">
      <c r="B4" s="33" t="s">
        <v>36</v>
      </c>
      <c r="C4" s="33"/>
      <c r="D4" s="33"/>
      <c r="E4" s="33"/>
      <c r="F4" s="33"/>
      <c r="G4" s="33"/>
      <c r="H4" s="33"/>
      <c r="I4" s="33"/>
      <c r="J4" s="33"/>
      <c r="K4" s="33"/>
      <c r="L4" s="33"/>
      <c r="M4" s="33"/>
      <c r="N4" s="33"/>
      <c r="O4" s="33"/>
      <c r="P4" s="33"/>
      <c r="Q4" s="33"/>
      <c r="R4" s="33"/>
      <c r="S4" s="33"/>
      <c r="T4" s="571"/>
      <c r="U4" s="571"/>
      <c r="V4" s="571"/>
      <c r="W4" s="571"/>
      <c r="X4" s="571"/>
      <c r="Y4" s="571"/>
      <c r="Z4" s="571"/>
      <c r="AA4" s="571"/>
      <c r="AB4" s="571"/>
      <c r="AC4" s="571" t="s">
        <v>36</v>
      </c>
      <c r="AD4" s="571"/>
      <c r="AE4" s="571"/>
      <c r="AF4" s="571"/>
      <c r="AG4" s="571"/>
      <c r="AH4" s="571"/>
      <c r="AI4" s="571"/>
      <c r="AJ4" s="571"/>
    </row>
    <row r="5" spans="2:36" ht="15.75" x14ac:dyDescent="0.25">
      <c r="B5" s="2"/>
      <c r="C5" s="2"/>
      <c r="D5" s="2"/>
    </row>
    <row r="6" spans="2:36" ht="16.5" thickBot="1" x14ac:dyDescent="0.3">
      <c r="B6" s="2"/>
      <c r="C6" s="2"/>
      <c r="D6" s="2"/>
    </row>
    <row r="7" spans="2:36" ht="75.75" customHeight="1" x14ac:dyDescent="0.25">
      <c r="B7" s="568" t="s">
        <v>20</v>
      </c>
      <c r="C7" s="568" t="s">
        <v>38</v>
      </c>
      <c r="D7" s="568" t="s">
        <v>39</v>
      </c>
      <c r="E7" s="577" t="s">
        <v>40</v>
      </c>
      <c r="F7" s="568" t="s">
        <v>37</v>
      </c>
      <c r="G7" s="577" t="s">
        <v>9</v>
      </c>
      <c r="H7" s="566" t="s">
        <v>0</v>
      </c>
      <c r="I7" s="566" t="s">
        <v>8</v>
      </c>
      <c r="J7" s="566" t="s">
        <v>16</v>
      </c>
      <c r="K7" s="566"/>
      <c r="L7" s="566" t="s">
        <v>13</v>
      </c>
      <c r="M7" s="566"/>
      <c r="N7" s="566"/>
      <c r="O7" s="566"/>
      <c r="P7" s="566"/>
      <c r="Q7" s="566"/>
      <c r="R7" s="566"/>
      <c r="S7" s="566"/>
      <c r="T7" s="568" t="s">
        <v>14</v>
      </c>
      <c r="U7" s="566" t="s">
        <v>18</v>
      </c>
      <c r="V7" s="566" t="s">
        <v>26</v>
      </c>
      <c r="W7" s="566"/>
      <c r="X7" s="566" t="s">
        <v>15</v>
      </c>
      <c r="Y7" s="566" t="s">
        <v>17</v>
      </c>
      <c r="Z7" s="566"/>
      <c r="AA7" s="566" t="s">
        <v>22</v>
      </c>
      <c r="AB7" s="566" t="s">
        <v>32</v>
      </c>
      <c r="AC7" s="572" t="s">
        <v>31</v>
      </c>
      <c r="AD7" s="572"/>
      <c r="AE7" s="572"/>
      <c r="AF7" s="572"/>
      <c r="AG7" s="566" t="s">
        <v>28</v>
      </c>
      <c r="AH7" s="566" t="s">
        <v>29</v>
      </c>
      <c r="AI7" s="566" t="s">
        <v>1</v>
      </c>
      <c r="AJ7" s="566" t="s">
        <v>2</v>
      </c>
    </row>
    <row r="8" spans="2:36" ht="15.75" customHeight="1" x14ac:dyDescent="0.25">
      <c r="B8" s="569"/>
      <c r="C8" s="569"/>
      <c r="D8" s="569"/>
      <c r="E8" s="578"/>
      <c r="F8" s="569"/>
      <c r="G8" s="578"/>
      <c r="H8" s="567"/>
      <c r="I8" s="567"/>
      <c r="J8" s="567" t="s">
        <v>33</v>
      </c>
      <c r="K8" s="567" t="s">
        <v>19</v>
      </c>
      <c r="L8" s="570" t="s">
        <v>3</v>
      </c>
      <c r="M8" s="570"/>
      <c r="N8" s="570" t="s">
        <v>4</v>
      </c>
      <c r="O8" s="570"/>
      <c r="P8" s="570" t="s">
        <v>5</v>
      </c>
      <c r="Q8" s="570"/>
      <c r="R8" s="570" t="s">
        <v>6</v>
      </c>
      <c r="S8" s="570"/>
      <c r="T8" s="569"/>
      <c r="U8" s="567"/>
      <c r="V8" s="567" t="s">
        <v>23</v>
      </c>
      <c r="W8" s="567" t="s">
        <v>21</v>
      </c>
      <c r="X8" s="567"/>
      <c r="Y8" s="567" t="s">
        <v>23</v>
      </c>
      <c r="Z8" s="567" t="s">
        <v>21</v>
      </c>
      <c r="AA8" s="567"/>
      <c r="AB8" s="567"/>
      <c r="AC8" s="14" t="s">
        <v>3</v>
      </c>
      <c r="AD8" s="14" t="s">
        <v>4</v>
      </c>
      <c r="AE8" s="14" t="s">
        <v>5</v>
      </c>
      <c r="AF8" s="14" t="s">
        <v>6</v>
      </c>
      <c r="AG8" s="567"/>
      <c r="AH8" s="567"/>
      <c r="AI8" s="567"/>
      <c r="AJ8" s="567"/>
    </row>
    <row r="9" spans="2:36" ht="78.75" x14ac:dyDescent="0.25">
      <c r="B9" s="569"/>
      <c r="C9" s="569"/>
      <c r="D9" s="569"/>
      <c r="E9" s="578"/>
      <c r="F9" s="569"/>
      <c r="G9" s="578"/>
      <c r="H9" s="567"/>
      <c r="I9" s="567"/>
      <c r="J9" s="567"/>
      <c r="K9" s="567"/>
      <c r="L9" s="32" t="s">
        <v>11</v>
      </c>
      <c r="M9" s="32" t="s">
        <v>12</v>
      </c>
      <c r="N9" s="32" t="s">
        <v>11</v>
      </c>
      <c r="O9" s="32" t="s">
        <v>12</v>
      </c>
      <c r="P9" s="32" t="s">
        <v>11</v>
      </c>
      <c r="Q9" s="32" t="s">
        <v>12</v>
      </c>
      <c r="R9" s="32" t="s">
        <v>11</v>
      </c>
      <c r="S9" s="32" t="s">
        <v>12</v>
      </c>
      <c r="T9" s="569"/>
      <c r="U9" s="567"/>
      <c r="V9" s="567"/>
      <c r="W9" s="567"/>
      <c r="X9" s="567"/>
      <c r="Y9" s="567"/>
      <c r="Z9" s="567"/>
      <c r="AA9" s="567"/>
      <c r="AB9" s="567"/>
      <c r="AC9" s="14" t="s">
        <v>24</v>
      </c>
      <c r="AD9" s="14" t="s">
        <v>24</v>
      </c>
      <c r="AE9" s="14" t="s">
        <v>24</v>
      </c>
      <c r="AF9" s="14" t="s">
        <v>24</v>
      </c>
      <c r="AG9" s="567"/>
      <c r="AH9" s="567"/>
      <c r="AI9" s="567"/>
      <c r="AJ9" s="567"/>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75" t="s">
        <v>10</v>
      </c>
      <c r="K31" s="576"/>
      <c r="L31" s="573"/>
      <c r="M31" s="574"/>
      <c r="N31" s="573"/>
      <c r="O31" s="574"/>
      <c r="P31" s="573"/>
      <c r="Q31" s="574"/>
      <c r="R31" s="573"/>
      <c r="S31" s="574"/>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1475</v>
      </c>
      <c r="Q2" s="122" t="s">
        <v>1510</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0" t="s">
        <v>419</v>
      </c>
      <c r="AI2" s="450" t="s">
        <v>420</v>
      </c>
      <c r="AJ2" s="450" t="s">
        <v>421</v>
      </c>
      <c r="AK2" s="450" t="s">
        <v>422</v>
      </c>
      <c r="AL2" s="450" t="s">
        <v>423</v>
      </c>
      <c r="AM2" s="450" t="s">
        <v>426</v>
      </c>
      <c r="AN2" s="450" t="s">
        <v>424</v>
      </c>
      <c r="AO2" s="450" t="s">
        <v>425</v>
      </c>
      <c r="AP2" s="450" t="s">
        <v>427</v>
      </c>
      <c r="AQ2" s="450" t="s">
        <v>428</v>
      </c>
      <c r="AR2" s="450" t="s">
        <v>429</v>
      </c>
      <c r="AS2" s="450" t="s">
        <v>430</v>
      </c>
      <c r="AT2" s="450" t="s">
        <v>431</v>
      </c>
      <c r="AU2" s="450" t="s">
        <v>432</v>
      </c>
      <c r="AV2" s="450" t="s">
        <v>433</v>
      </c>
      <c r="AW2" s="450" t="s">
        <v>434</v>
      </c>
      <c r="AX2" s="450" t="s">
        <v>435</v>
      </c>
      <c r="AY2" s="450" t="s">
        <v>436</v>
      </c>
      <c r="AZ2" s="450" t="s">
        <v>437</v>
      </c>
      <c r="BA2" s="450" t="s">
        <v>438</v>
      </c>
      <c r="BB2" s="450" t="s">
        <v>439</v>
      </c>
      <c r="BC2" s="450" t="s">
        <v>440</v>
      </c>
      <c r="BD2" s="450" t="s">
        <v>441</v>
      </c>
      <c r="BE2" s="450" t="s">
        <v>442</v>
      </c>
      <c r="BF2" s="450" t="s">
        <v>443</v>
      </c>
      <c r="BG2" s="450" t="s">
        <v>444</v>
      </c>
      <c r="BH2" s="450" t="s">
        <v>445</v>
      </c>
      <c r="BI2" s="450" t="s">
        <v>446</v>
      </c>
      <c r="BJ2" s="450" t="s">
        <v>447</v>
      </c>
      <c r="BK2" s="450" t="s">
        <v>448</v>
      </c>
      <c r="BL2" s="450" t="s">
        <v>449</v>
      </c>
      <c r="BM2" s="450" t="s">
        <v>450</v>
      </c>
      <c r="BN2" s="450" t="s">
        <v>451</v>
      </c>
      <c r="BO2" s="450" t="s">
        <v>452</v>
      </c>
      <c r="BP2" s="450" t="s">
        <v>453</v>
      </c>
      <c r="BQ2" s="450" t="s">
        <v>454</v>
      </c>
      <c r="BR2" s="450" t="s">
        <v>455</v>
      </c>
      <c r="BS2" s="450" t="s">
        <v>456</v>
      </c>
      <c r="BT2" s="450" t="s">
        <v>457</v>
      </c>
      <c r="BU2" s="450" t="s">
        <v>458</v>
      </c>
    </row>
    <row r="3" spans="1:555" hidden="1" x14ac:dyDescent="0.25">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5759.1495000000004</v>
      </c>
      <c r="BC3" s="451">
        <f>+'Cuadro Resumen'!D213</f>
        <v>5307.4515000000001</v>
      </c>
      <c r="BD3" s="451">
        <f>+'Cuadro Resumen'!E213</f>
        <v>6775.47</v>
      </c>
      <c r="BE3" s="451">
        <f>+'Cuadro Resumen'!F213</f>
        <v>6323.7719999999999</v>
      </c>
      <c r="BF3" s="451">
        <f>+'Cuadro Resumen'!C214</f>
        <v>5081.6025</v>
      </c>
      <c r="BG3" s="451">
        <f>+'Cuadro Resumen'!D214</f>
        <v>4629.9045000000006</v>
      </c>
      <c r="BH3" s="451">
        <f>+'Cuadro Resumen'!E214</f>
        <v>6097.9230000000007</v>
      </c>
      <c r="BI3" s="451">
        <f>+'Cuadro Resumen'!F214</f>
        <v>5646.2250000000004</v>
      </c>
      <c r="BJ3" s="452">
        <f>+'Cuadro Resumen'!C215</f>
        <v>4404.0555000000004</v>
      </c>
      <c r="BK3" s="452">
        <f>+'Cuadro Resumen'!D215</f>
        <v>4065.2820000000002</v>
      </c>
      <c r="BL3" s="452">
        <f>+'Cuadro Resumen'!E215</f>
        <v>5420.3760000000002</v>
      </c>
      <c r="BM3" s="452">
        <f>+'Cuadro Resumen'!F215</f>
        <v>4968.6779999999999</v>
      </c>
      <c r="BN3" s="452">
        <f>+'Cuadro Resumen'!C216</f>
        <v>3726.5085000000004</v>
      </c>
      <c r="BO3" s="452">
        <f>+'Cuadro Resumen'!D216</f>
        <v>3387.7350000000001</v>
      </c>
      <c r="BP3" s="452">
        <f>+'Cuadro Resumen'!E216</f>
        <v>4742.8290000000006</v>
      </c>
      <c r="BQ3" s="452">
        <f>+'Cuadro Resumen'!F216</f>
        <v>4404.0555000000004</v>
      </c>
      <c r="BR3" s="452">
        <f>+'Cuadro Resumen'!C217</f>
        <v>3274.8105</v>
      </c>
      <c r="BS3" s="452">
        <f>+'Cuadro Resumen'!D217</f>
        <v>3048.9615000000003</v>
      </c>
      <c r="BT3" s="452">
        <f>+'Cuadro Resumen'!E217</f>
        <v>4178.2065000000002</v>
      </c>
      <c r="BU3" s="452">
        <f>+'Cuadro Resumen'!F217</f>
        <v>3839.433</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69">
        <f>SUM(F17:F37)</f>
        <v>0</v>
      </c>
      <c r="F10" s="70"/>
      <c r="G10" s="79"/>
      <c r="H10" s="70"/>
      <c r="I10" s="70"/>
    </row>
    <row r="11" spans="1:555" x14ac:dyDescent="0.25">
      <c r="C11" s="70"/>
      <c r="D11" s="31"/>
      <c r="E11" s="93"/>
      <c r="F11" s="93"/>
      <c r="G11" s="93"/>
      <c r="H11" s="76"/>
      <c r="I11" s="76"/>
      <c r="J11" s="76"/>
      <c r="K11" s="112"/>
    </row>
    <row r="12" spans="1:555" ht="15.75" x14ac:dyDescent="0.25">
      <c r="B12" s="93"/>
      <c r="C12" s="302" t="s">
        <v>391</v>
      </c>
      <c r="D12" s="365"/>
      <c r="E12" s="93"/>
      <c r="F12" s="93"/>
      <c r="G12" s="93"/>
      <c r="H12" s="76"/>
      <c r="I12" s="76"/>
      <c r="J12" s="76"/>
      <c r="K12" s="112"/>
    </row>
    <row r="13" spans="1:555" ht="18.75" x14ac:dyDescent="0.25">
      <c r="B13" s="93"/>
      <c r="C13" s="210"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x14ac:dyDescent="0.25">
      <c r="C17" s="141"/>
      <c r="D17" s="158"/>
      <c r="E17" s="115"/>
      <c r="F17" s="97">
        <f t="shared" ref="F17:F37" si="0">D17*E17</f>
        <v>0</v>
      </c>
      <c r="G17" s="161"/>
      <c r="H17" s="142"/>
      <c r="I17" s="130" t="e">
        <f>VLOOKUP(H17,Presupuesto!$B$11:$C$565,2,0)</f>
        <v>#N/A</v>
      </c>
      <c r="J17" s="218" t="s">
        <v>1453</v>
      </c>
      <c r="K17" s="98" t="s">
        <v>393</v>
      </c>
      <c r="L17" s="98"/>
    </row>
    <row r="18" spans="3:12" x14ac:dyDescent="0.25">
      <c r="C18" s="141"/>
      <c r="D18" s="158"/>
      <c r="E18" s="123"/>
      <c r="F18" s="97">
        <f t="shared" si="0"/>
        <v>0</v>
      </c>
      <c r="G18" s="161"/>
      <c r="H18" s="142"/>
      <c r="I18" s="130" t="e">
        <f>VLOOKUP(H18,Presupuesto!$B$11:$C$565,2,0)</f>
        <v>#N/A</v>
      </c>
      <c r="J18" s="98" t="str">
        <f>$J$17</f>
        <v>Posgrado</v>
      </c>
      <c r="K18" s="98" t="s">
        <v>411</v>
      </c>
      <c r="L18" s="98"/>
    </row>
    <row r="19" spans="3:12" x14ac:dyDescent="0.25">
      <c r="C19" s="141"/>
      <c r="D19" s="158"/>
      <c r="E19" s="123"/>
      <c r="F19" s="97">
        <f t="shared" si="0"/>
        <v>0</v>
      </c>
      <c r="G19" s="161"/>
      <c r="H19" s="142"/>
      <c r="I19" s="130" t="e">
        <f>VLOOKUP(H19,Presupuesto!$B$11:$C$565,2,0)</f>
        <v>#N/A</v>
      </c>
      <c r="J19" s="98" t="str">
        <f t="shared" ref="J19:J36" si="1">$J$17</f>
        <v>Posgrado</v>
      </c>
      <c r="K19" s="98" t="s">
        <v>411</v>
      </c>
      <c r="L19" s="98"/>
    </row>
    <row r="20" spans="3:12" x14ac:dyDescent="0.25">
      <c r="C20" s="141"/>
      <c r="D20" s="158"/>
      <c r="E20" s="123"/>
      <c r="F20" s="97">
        <f t="shared" si="0"/>
        <v>0</v>
      </c>
      <c r="G20" s="161"/>
      <c r="H20" s="142"/>
      <c r="I20" s="130" t="e">
        <f>VLOOKUP(H20,Presupuesto!$B$11:$C$565,2,0)</f>
        <v>#N/A</v>
      </c>
      <c r="J20" s="98" t="str">
        <f t="shared" si="1"/>
        <v>Posgrado</v>
      </c>
      <c r="K20" s="98" t="s">
        <v>411</v>
      </c>
      <c r="L20" s="98"/>
    </row>
    <row r="21" spans="3:12" x14ac:dyDescent="0.25">
      <c r="C21" s="141"/>
      <c r="D21" s="158"/>
      <c r="E21" s="123"/>
      <c r="F21" s="97">
        <f t="shared" si="0"/>
        <v>0</v>
      </c>
      <c r="G21" s="161"/>
      <c r="H21" s="142"/>
      <c r="I21" s="130" t="e">
        <f>VLOOKUP(H21,Presupuesto!$B$11:$C$565,2,0)</f>
        <v>#N/A</v>
      </c>
      <c r="J21" s="98" t="str">
        <f t="shared" si="1"/>
        <v>Posgrado</v>
      </c>
      <c r="K21" s="98" t="s">
        <v>411</v>
      </c>
      <c r="L21" s="98"/>
    </row>
    <row r="22" spans="3:12" x14ac:dyDescent="0.25">
      <c r="C22" s="141"/>
      <c r="D22" s="158"/>
      <c r="E22" s="123"/>
      <c r="F22" s="97">
        <f t="shared" si="0"/>
        <v>0</v>
      </c>
      <c r="G22" s="161"/>
      <c r="H22" s="142"/>
      <c r="I22" s="130" t="e">
        <f>VLOOKUP(H22,Presupuesto!$B$11:$C$565,2,0)</f>
        <v>#N/A</v>
      </c>
      <c r="J22" s="98" t="str">
        <f t="shared" si="1"/>
        <v>Posgrado</v>
      </c>
      <c r="K22" s="98" t="s">
        <v>400</v>
      </c>
      <c r="L22" s="98"/>
    </row>
    <row r="23" spans="3:12" x14ac:dyDescent="0.25">
      <c r="C23" s="141"/>
      <c r="D23" s="158"/>
      <c r="E23" s="123"/>
      <c r="F23" s="97">
        <f t="shared" si="0"/>
        <v>0</v>
      </c>
      <c r="G23" s="161"/>
      <c r="H23" s="142"/>
      <c r="I23" s="130" t="e">
        <f>VLOOKUP(H23,Presupuesto!$B$11:$C$565,2,0)</f>
        <v>#N/A</v>
      </c>
      <c r="J23" s="98" t="str">
        <f t="shared" si="1"/>
        <v>Posgrado</v>
      </c>
      <c r="K23" s="98" t="s">
        <v>411</v>
      </c>
      <c r="L23" s="98"/>
    </row>
    <row r="24" spans="3:12" x14ac:dyDescent="0.25">
      <c r="C24" s="141"/>
      <c r="D24" s="158"/>
      <c r="E24" s="123"/>
      <c r="F24" s="97">
        <f t="shared" si="0"/>
        <v>0</v>
      </c>
      <c r="G24" s="161"/>
      <c r="H24" s="142"/>
      <c r="I24" s="130" t="e">
        <f>VLOOKUP(H24,Presupuesto!$B$11:$C$565,2,0)</f>
        <v>#N/A</v>
      </c>
      <c r="J24" s="98" t="str">
        <f t="shared" si="1"/>
        <v>Posgrado</v>
      </c>
      <c r="K24" s="98" t="s">
        <v>411</v>
      </c>
      <c r="L24" s="98"/>
    </row>
    <row r="25" spans="3:12" x14ac:dyDescent="0.25">
      <c r="C25" s="141"/>
      <c r="D25" s="158"/>
      <c r="E25" s="123"/>
      <c r="F25" s="97">
        <f t="shared" si="0"/>
        <v>0</v>
      </c>
      <c r="G25" s="161"/>
      <c r="H25" s="142"/>
      <c r="I25" s="130" t="e">
        <f>VLOOKUP(H25,Presupuesto!$B$11:$C$565,2,0)</f>
        <v>#N/A</v>
      </c>
      <c r="J25" s="98" t="str">
        <f t="shared" si="1"/>
        <v>Posgrado</v>
      </c>
      <c r="K25" s="98" t="s">
        <v>411</v>
      </c>
      <c r="L25" s="98"/>
    </row>
    <row r="26" spans="3:12" x14ac:dyDescent="0.25">
      <c r="C26" s="141"/>
      <c r="D26" s="158"/>
      <c r="E26" s="123"/>
      <c r="F26" s="97">
        <f t="shared" si="0"/>
        <v>0</v>
      </c>
      <c r="G26" s="161"/>
      <c r="H26" s="142"/>
      <c r="I26" s="130" t="e">
        <f>VLOOKUP(H26,Presupuesto!$B$11:$C$565,2,0)</f>
        <v>#N/A</v>
      </c>
      <c r="J26" s="98" t="str">
        <f t="shared" si="1"/>
        <v>Posgrado</v>
      </c>
      <c r="K26" s="98" t="s">
        <v>411</v>
      </c>
      <c r="L26" s="98"/>
    </row>
    <row r="27" spans="3:12" x14ac:dyDescent="0.25">
      <c r="C27" s="143"/>
      <c r="D27" s="158"/>
      <c r="E27" s="118"/>
      <c r="F27" s="97">
        <f t="shared" si="0"/>
        <v>0</v>
      </c>
      <c r="G27" s="161"/>
      <c r="H27" s="144"/>
      <c r="I27" s="130" t="e">
        <f>VLOOKUP(H27,Presupuesto!$B$11:$C$565,2,0)</f>
        <v>#N/A</v>
      </c>
      <c r="J27" s="98" t="str">
        <f t="shared" si="1"/>
        <v>Posgrado</v>
      </c>
      <c r="K27" s="98" t="s">
        <v>411</v>
      </c>
      <c r="L27" s="98"/>
    </row>
    <row r="28" spans="3:12" x14ac:dyDescent="0.25">
      <c r="C28" s="143"/>
      <c r="D28" s="158"/>
      <c r="E28" s="118"/>
      <c r="F28" s="97">
        <f t="shared" si="0"/>
        <v>0</v>
      </c>
      <c r="G28" s="161"/>
      <c r="H28" s="144"/>
      <c r="I28" s="130" t="e">
        <f>VLOOKUP(H28,Presupuesto!$B$11:$C$565,2,0)</f>
        <v>#N/A</v>
      </c>
      <c r="J28" s="98" t="str">
        <f t="shared" si="1"/>
        <v>Posgrado</v>
      </c>
      <c r="K28" s="98" t="s">
        <v>411</v>
      </c>
      <c r="L28" s="98"/>
    </row>
    <row r="29" spans="3:12" x14ac:dyDescent="0.25">
      <c r="C29" s="143"/>
      <c r="D29" s="158"/>
      <c r="E29" s="118"/>
      <c r="F29" s="97">
        <f t="shared" si="0"/>
        <v>0</v>
      </c>
      <c r="G29" s="161"/>
      <c r="H29" s="144"/>
      <c r="I29" s="130" t="e">
        <f>VLOOKUP(H29,Presupuesto!$B$11:$C$565,2,0)</f>
        <v>#N/A</v>
      </c>
      <c r="J29" s="98" t="str">
        <f t="shared" si="1"/>
        <v>Posgrado</v>
      </c>
      <c r="K29" s="98" t="s">
        <v>411</v>
      </c>
      <c r="L29" s="98"/>
    </row>
    <row r="30" spans="3:12" x14ac:dyDescent="0.25">
      <c r="C30" s="143"/>
      <c r="D30" s="158"/>
      <c r="E30" s="118"/>
      <c r="F30" s="97">
        <f t="shared" si="0"/>
        <v>0</v>
      </c>
      <c r="G30" s="161"/>
      <c r="H30" s="144"/>
      <c r="I30" s="130" t="e">
        <f>VLOOKUP(H30,Presupuesto!$B$11:$C$565,2,0)</f>
        <v>#N/A</v>
      </c>
      <c r="J30" s="98" t="str">
        <f t="shared" si="1"/>
        <v>Posgrado</v>
      </c>
      <c r="K30" s="98" t="s">
        <v>411</v>
      </c>
      <c r="L30" s="98"/>
    </row>
    <row r="31" spans="3:12" x14ac:dyDescent="0.25">
      <c r="C31" s="143"/>
      <c r="D31" s="158"/>
      <c r="E31" s="118"/>
      <c r="F31" s="97">
        <f t="shared" si="0"/>
        <v>0</v>
      </c>
      <c r="G31" s="161"/>
      <c r="H31" s="144"/>
      <c r="I31" s="130" t="e">
        <f>VLOOKUP(H31,Presupuesto!$B$11:$C$565,2,0)</f>
        <v>#N/A</v>
      </c>
      <c r="J31" s="98" t="str">
        <f t="shared" si="1"/>
        <v>Posgrado</v>
      </c>
      <c r="K31" s="98" t="s">
        <v>411</v>
      </c>
      <c r="L31" s="98"/>
    </row>
    <row r="32" spans="3:12" x14ac:dyDescent="0.25">
      <c r="C32" s="143"/>
      <c r="D32" s="158"/>
      <c r="E32" s="118"/>
      <c r="F32" s="97">
        <f t="shared" si="0"/>
        <v>0</v>
      </c>
      <c r="G32" s="161"/>
      <c r="H32" s="144"/>
      <c r="I32" s="130" t="e">
        <f>VLOOKUP(H32,Presupuesto!$B$11:$C$565,2,0)</f>
        <v>#N/A</v>
      </c>
      <c r="J32" s="98" t="str">
        <f t="shared" si="1"/>
        <v>Posgrado</v>
      </c>
      <c r="K32" s="98" t="s">
        <v>411</v>
      </c>
      <c r="L32" s="98"/>
    </row>
    <row r="33" spans="3:12" x14ac:dyDescent="0.25">
      <c r="C33" s="145"/>
      <c r="D33" s="158"/>
      <c r="E33" s="118"/>
      <c r="F33" s="97">
        <f t="shared" si="0"/>
        <v>0</v>
      </c>
      <c r="G33" s="161"/>
      <c r="H33" s="146"/>
      <c r="I33" s="130" t="e">
        <f>VLOOKUP(H33,Presupuesto!$B$11:$C$565,2,0)</f>
        <v>#N/A</v>
      </c>
      <c r="J33" s="98" t="str">
        <f t="shared" si="1"/>
        <v>Posgrado</v>
      </c>
      <c r="K33" s="98" t="s">
        <v>402</v>
      </c>
      <c r="L33" s="98"/>
    </row>
    <row r="34" spans="3:12" x14ac:dyDescent="0.25">
      <c r="C34" s="145"/>
      <c r="D34" s="158"/>
      <c r="E34" s="118"/>
      <c r="F34" s="97">
        <f t="shared" si="0"/>
        <v>0</v>
      </c>
      <c r="G34" s="161"/>
      <c r="H34" s="146"/>
      <c r="I34" s="130" t="e">
        <f>VLOOKUP(H34,Presupuesto!$B$11:$C$565,2,0)</f>
        <v>#N/A</v>
      </c>
      <c r="J34" s="98" t="str">
        <f t="shared" si="1"/>
        <v>Posgrado</v>
      </c>
      <c r="K34" s="98" t="s">
        <v>411</v>
      </c>
      <c r="L34" s="98"/>
    </row>
    <row r="35" spans="3:12" x14ac:dyDescent="0.25">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2"/>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69">
        <f>SUM(F47:F67)</f>
        <v>0</v>
      </c>
      <c r="F40" s="70"/>
      <c r="G40" s="79"/>
      <c r="H40" s="70"/>
      <c r="I40" s="70"/>
    </row>
    <row r="41" spans="3:12" x14ac:dyDescent="0.25">
      <c r="C41" s="70"/>
      <c r="D41" s="31"/>
      <c r="E41" s="93"/>
      <c r="F41" s="93"/>
      <c r="G41" s="93"/>
      <c r="H41" s="76"/>
      <c r="I41" s="76"/>
      <c r="J41" s="76"/>
      <c r="K41" s="112"/>
    </row>
    <row r="42" spans="3:12" ht="15.75" x14ac:dyDescent="0.25">
      <c r="C42" s="302" t="s">
        <v>391</v>
      </c>
      <c r="D42" s="365"/>
      <c r="E42" s="93"/>
      <c r="F42" s="93"/>
      <c r="G42" s="93"/>
      <c r="H42" s="76"/>
      <c r="I42" s="76"/>
      <c r="J42" s="76"/>
      <c r="K42" s="112"/>
    </row>
    <row r="43" spans="3:12" ht="18.75" x14ac:dyDescent="0.25">
      <c r="C43" s="210"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8" t="s">
        <v>1453</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2"/>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69">
        <f>SUM(F77:F97)</f>
        <v>0</v>
      </c>
      <c r="F70" s="70"/>
      <c r="G70" s="79"/>
      <c r="H70" s="70"/>
      <c r="I70" s="70"/>
    </row>
    <row r="71" spans="3:12" x14ac:dyDescent="0.25">
      <c r="C71" s="70"/>
      <c r="D71" s="31"/>
      <c r="E71" s="93"/>
      <c r="F71" s="93"/>
      <c r="G71" s="93"/>
      <c r="H71" s="76"/>
      <c r="I71" s="76"/>
      <c r="J71" s="76"/>
      <c r="K71" s="112"/>
    </row>
    <row r="72" spans="3:12" ht="15.75" x14ac:dyDescent="0.25">
      <c r="C72" s="302" t="s">
        <v>391</v>
      </c>
      <c r="D72" s="365"/>
      <c r="E72" s="93"/>
      <c r="F72" s="93"/>
      <c r="G72" s="93"/>
      <c r="H72" s="76"/>
      <c r="I72" s="76"/>
      <c r="J72" s="76"/>
      <c r="K72" s="112"/>
    </row>
    <row r="73" spans="3:12" ht="18.75" x14ac:dyDescent="0.2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8" t="s">
        <v>1453</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2"/>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69">
        <f>SUM(F107:F127)</f>
        <v>0</v>
      </c>
      <c r="F100" s="70"/>
      <c r="G100" s="79"/>
      <c r="H100" s="70"/>
      <c r="I100" s="70"/>
    </row>
    <row r="101" spans="3:12" x14ac:dyDescent="0.25">
      <c r="C101" s="70"/>
      <c r="D101" s="31"/>
      <c r="E101" s="93"/>
      <c r="F101" s="93"/>
      <c r="G101" s="93"/>
      <c r="H101" s="76"/>
      <c r="I101" s="76"/>
      <c r="J101" s="76"/>
      <c r="K101" s="112"/>
    </row>
    <row r="102" spans="3:12" ht="15.75" x14ac:dyDescent="0.25">
      <c r="C102" s="302" t="s">
        <v>391</v>
      </c>
      <c r="D102" s="365"/>
      <c r="E102" s="93"/>
      <c r="F102" s="93"/>
      <c r="G102" s="93"/>
      <c r="H102" s="76"/>
      <c r="I102" s="76"/>
      <c r="J102" s="76"/>
      <c r="K102" s="112"/>
    </row>
    <row r="103" spans="3:12" ht="18.75" x14ac:dyDescent="0.25">
      <c r="C103" s="210"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8" t="s">
        <v>1453</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2"/>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69">
        <f>SUM(F137:F157)</f>
        <v>0</v>
      </c>
      <c r="F130" s="70"/>
      <c r="G130" s="79"/>
      <c r="H130" s="70"/>
      <c r="I130" s="70"/>
    </row>
    <row r="131" spans="3:12" x14ac:dyDescent="0.25">
      <c r="C131" s="70"/>
      <c r="D131" s="31"/>
      <c r="E131" s="93"/>
      <c r="F131" s="93"/>
      <c r="G131" s="93"/>
      <c r="H131" s="76"/>
      <c r="I131" s="76"/>
      <c r="J131" s="76"/>
      <c r="K131" s="112"/>
    </row>
    <row r="132" spans="3:12" ht="15.75" x14ac:dyDescent="0.25">
      <c r="C132" s="302" t="s">
        <v>391</v>
      </c>
      <c r="D132" s="365"/>
      <c r="E132" s="93"/>
      <c r="F132" s="93"/>
      <c r="G132" s="93"/>
      <c r="H132" s="76"/>
      <c r="I132" s="76"/>
      <c r="J132" s="76"/>
      <c r="K132" s="112"/>
    </row>
    <row r="133" spans="3:12" ht="18.75" x14ac:dyDescent="0.2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8" t="s">
        <v>1453</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2"/>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69">
        <f>SUM(F167:F187)</f>
        <v>0</v>
      </c>
      <c r="F160" s="70"/>
      <c r="G160" s="79"/>
      <c r="H160" s="70"/>
      <c r="I160" s="70"/>
    </row>
    <row r="161" spans="3:12" x14ac:dyDescent="0.25">
      <c r="C161" s="70"/>
      <c r="D161" s="31"/>
      <c r="E161" s="93"/>
      <c r="F161" s="93"/>
      <c r="G161" s="93"/>
      <c r="H161" s="76"/>
      <c r="I161" s="76"/>
      <c r="J161" s="76"/>
      <c r="K161" s="112"/>
    </row>
    <row r="162" spans="3:12" ht="15.75" x14ac:dyDescent="0.25">
      <c r="C162" s="302" t="s">
        <v>391</v>
      </c>
      <c r="D162" s="365"/>
      <c r="E162" s="93"/>
      <c r="F162" s="93"/>
      <c r="G162" s="93"/>
      <c r="H162" s="76"/>
      <c r="I162" s="76"/>
      <c r="J162" s="76"/>
      <c r="K162" s="112"/>
    </row>
    <row r="163" spans="3:12" ht="18.75" x14ac:dyDescent="0.25">
      <c r="C163" s="210"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8" t="s">
        <v>1453</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2"/>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1475</v>
      </c>
      <c r="Q2" s="122" t="s">
        <v>1510</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0" t="s">
        <v>419</v>
      </c>
      <c r="AI2" s="450" t="s">
        <v>420</v>
      </c>
      <c r="AJ2" s="450" t="s">
        <v>421</v>
      </c>
      <c r="AK2" s="450" t="s">
        <v>422</v>
      </c>
      <c r="AL2" s="450" t="s">
        <v>423</v>
      </c>
      <c r="AM2" s="450" t="s">
        <v>426</v>
      </c>
      <c r="AN2" s="450" t="s">
        <v>424</v>
      </c>
      <c r="AO2" s="450" t="s">
        <v>425</v>
      </c>
      <c r="AP2" s="450" t="s">
        <v>427</v>
      </c>
      <c r="AQ2" s="450" t="s">
        <v>428</v>
      </c>
      <c r="AR2" s="450" t="s">
        <v>429</v>
      </c>
      <c r="AS2" s="450" t="s">
        <v>430</v>
      </c>
      <c r="AT2" s="450" t="s">
        <v>431</v>
      </c>
      <c r="AU2" s="450" t="s">
        <v>432</v>
      </c>
      <c r="AV2" s="450" t="s">
        <v>433</v>
      </c>
      <c r="AW2" s="450" t="s">
        <v>434</v>
      </c>
      <c r="AX2" s="450" t="s">
        <v>435</v>
      </c>
      <c r="AY2" s="450" t="s">
        <v>436</v>
      </c>
      <c r="AZ2" s="450" t="s">
        <v>437</v>
      </c>
      <c r="BA2" s="450" t="s">
        <v>438</v>
      </c>
      <c r="BB2" s="450" t="s">
        <v>439</v>
      </c>
      <c r="BC2" s="450" t="s">
        <v>440</v>
      </c>
      <c r="BD2" s="450" t="s">
        <v>441</v>
      </c>
      <c r="BE2" s="450" t="s">
        <v>442</v>
      </c>
      <c r="BF2" s="450" t="s">
        <v>443</v>
      </c>
      <c r="BG2" s="450" t="s">
        <v>444</v>
      </c>
      <c r="BH2" s="450" t="s">
        <v>445</v>
      </c>
      <c r="BI2" s="450" t="s">
        <v>446</v>
      </c>
      <c r="BJ2" s="450" t="s">
        <v>447</v>
      </c>
      <c r="BK2" s="450" t="s">
        <v>448</v>
      </c>
      <c r="BL2" s="450" t="s">
        <v>449</v>
      </c>
      <c r="BM2" s="450" t="s">
        <v>450</v>
      </c>
      <c r="BN2" s="450" t="s">
        <v>451</v>
      </c>
      <c r="BO2" s="450" t="s">
        <v>452</v>
      </c>
      <c r="BP2" s="450" t="s">
        <v>453</v>
      </c>
      <c r="BQ2" s="450" t="s">
        <v>454</v>
      </c>
      <c r="BR2" s="450" t="s">
        <v>455</v>
      </c>
      <c r="BS2" s="450" t="s">
        <v>456</v>
      </c>
      <c r="BT2" s="450" t="s">
        <v>457</v>
      </c>
      <c r="BU2" s="450" t="s">
        <v>458</v>
      </c>
    </row>
    <row r="3" spans="1:555" hidden="1" x14ac:dyDescent="0.25">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5759.1495000000004</v>
      </c>
      <c r="BC3" s="451">
        <f>+'Cuadro Resumen'!D213</f>
        <v>5307.4515000000001</v>
      </c>
      <c r="BD3" s="451">
        <f>+'Cuadro Resumen'!E213</f>
        <v>6775.47</v>
      </c>
      <c r="BE3" s="451">
        <f>+'Cuadro Resumen'!F213</f>
        <v>6323.7719999999999</v>
      </c>
      <c r="BF3" s="451">
        <f>+'Cuadro Resumen'!C214</f>
        <v>5081.6025</v>
      </c>
      <c r="BG3" s="451">
        <f>+'Cuadro Resumen'!D214</f>
        <v>4629.9045000000006</v>
      </c>
      <c r="BH3" s="451">
        <f>+'Cuadro Resumen'!E214</f>
        <v>6097.9230000000007</v>
      </c>
      <c r="BI3" s="451">
        <f>+'Cuadro Resumen'!F214</f>
        <v>5646.2250000000004</v>
      </c>
      <c r="BJ3" s="452">
        <f>+'Cuadro Resumen'!C215</f>
        <v>4404.0555000000004</v>
      </c>
      <c r="BK3" s="452">
        <f>+'Cuadro Resumen'!D215</f>
        <v>4065.2820000000002</v>
      </c>
      <c r="BL3" s="452">
        <f>+'Cuadro Resumen'!E215</f>
        <v>5420.3760000000002</v>
      </c>
      <c r="BM3" s="452">
        <f>+'Cuadro Resumen'!F215</f>
        <v>4968.6779999999999</v>
      </c>
      <c r="BN3" s="452">
        <f>+'Cuadro Resumen'!C216</f>
        <v>3726.5085000000004</v>
      </c>
      <c r="BO3" s="452">
        <f>+'Cuadro Resumen'!D216</f>
        <v>3387.7350000000001</v>
      </c>
      <c r="BP3" s="452">
        <f>+'Cuadro Resumen'!E216</f>
        <v>4742.8290000000006</v>
      </c>
      <c r="BQ3" s="452">
        <f>+'Cuadro Resumen'!F216</f>
        <v>4404.0555000000004</v>
      </c>
      <c r="BR3" s="452">
        <f>+'Cuadro Resumen'!C217</f>
        <v>3274.8105</v>
      </c>
      <c r="BS3" s="452">
        <f>+'Cuadro Resumen'!D217</f>
        <v>3048.9615000000003</v>
      </c>
      <c r="BT3" s="452">
        <f>+'Cuadro Resumen'!E217</f>
        <v>4178.2065000000002</v>
      </c>
      <c r="BU3" s="452">
        <f>+'Cuadro Resumen'!F217</f>
        <v>3839.433</v>
      </c>
    </row>
    <row r="4" spans="1:555" ht="15.75" thickBot="1" x14ac:dyDescent="0.3"/>
    <row r="5" spans="1:555" ht="53.25" thickBot="1" x14ac:dyDescent="0.3">
      <c r="C5" s="87" t="s">
        <v>418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9">
        <f>SUM(F17:F50)</f>
        <v>0</v>
      </c>
      <c r="G10" s="79"/>
      <c r="H10" s="70"/>
      <c r="I10" s="70"/>
    </row>
    <row r="11" spans="1:555" x14ac:dyDescent="0.25">
      <c r="G11" s="79"/>
      <c r="H11" s="70"/>
      <c r="I11" s="70"/>
    </row>
    <row r="12" spans="1:555" x14ac:dyDescent="0.25">
      <c r="F12" s="70"/>
      <c r="G12" s="79"/>
      <c r="H12" s="70"/>
      <c r="I12" s="70"/>
    </row>
    <row r="13" spans="1:555" ht="15.75" x14ac:dyDescent="0.25">
      <c r="C13" s="302" t="s">
        <v>391</v>
      </c>
      <c r="D13" s="365"/>
      <c r="F13" s="70"/>
      <c r="G13" s="79"/>
      <c r="H13" s="70"/>
      <c r="I13" s="70"/>
    </row>
    <row r="14" spans="1:55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F14" s="70"/>
      <c r="G14" s="79"/>
      <c r="H14" s="70"/>
      <c r="I14" s="70"/>
    </row>
    <row r="15" spans="1:555" ht="42.75" thickBot="1" x14ac:dyDescent="0.3">
      <c r="F15" s="93"/>
      <c r="G15" s="76"/>
      <c r="H15" s="76"/>
      <c r="I15" s="76"/>
      <c r="L15" s="226"/>
      <c r="M15" s="227"/>
      <c r="N15" s="226"/>
      <c r="O15" s="226"/>
      <c r="P15" s="229" t="s">
        <v>468</v>
      </c>
      <c r="Q15" s="229" t="s">
        <v>469</v>
      </c>
    </row>
    <row r="16" spans="1:555" ht="30.75" thickBot="1" x14ac:dyDescent="0.3">
      <c r="C16" s="129" t="s">
        <v>44</v>
      </c>
      <c r="D16" s="129" t="s">
        <v>55</v>
      </c>
      <c r="E16" s="136" t="s">
        <v>57</v>
      </c>
      <c r="F16" s="135" t="s">
        <v>27</v>
      </c>
      <c r="G16" s="133" t="s">
        <v>130</v>
      </c>
      <c r="H16" s="136" t="s">
        <v>46</v>
      </c>
      <c r="I16" s="133" t="s">
        <v>131</v>
      </c>
      <c r="J16" s="133" t="s">
        <v>409</v>
      </c>
      <c r="K16" s="133" t="s">
        <v>410</v>
      </c>
      <c r="L16" s="223" t="s">
        <v>21</v>
      </c>
      <c r="M16" s="223" t="s">
        <v>55</v>
      </c>
      <c r="N16" s="224" t="s">
        <v>466</v>
      </c>
      <c r="O16" s="225" t="s">
        <v>467</v>
      </c>
      <c r="P16" s="228">
        <v>0.7</v>
      </c>
      <c r="Q16" s="228">
        <v>0.3</v>
      </c>
    </row>
    <row r="17" spans="3:17" x14ac:dyDescent="0.25">
      <c r="C17" s="141"/>
      <c r="D17" s="158"/>
      <c r="E17" s="123"/>
      <c r="F17" s="97">
        <f t="shared" ref="F17:F50" si="0">D17*E17</f>
        <v>0</v>
      </c>
      <c r="G17" s="161"/>
      <c r="H17" s="142"/>
      <c r="I17" s="130" t="e">
        <f>VLOOKUP(H17,Presupuesto!$B$11:$C$565,2,0)</f>
        <v>#N/A</v>
      </c>
      <c r="J17" s="218" t="s">
        <v>1358</v>
      </c>
      <c r="K17" s="98" t="s">
        <v>411</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411</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411</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411</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400</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411</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411</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411</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411</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411</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411</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411</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411</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411</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411</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411</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411</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411</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411</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411</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411</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411</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411</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411</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411</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411</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411</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411</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411</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402</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411</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411</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411</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393</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69">
        <f>SUM(F60:F93)</f>
        <v>0</v>
      </c>
      <c r="G53" s="79"/>
      <c r="H53" s="70"/>
      <c r="I53" s="70"/>
    </row>
    <row r="54" spans="3:17" x14ac:dyDescent="0.25">
      <c r="G54" s="79"/>
      <c r="H54" s="70"/>
      <c r="I54" s="70"/>
    </row>
    <row r="55" spans="3:17" x14ac:dyDescent="0.25">
      <c r="F55" s="70"/>
      <c r="G55" s="79"/>
      <c r="H55" s="70"/>
      <c r="I55" s="70"/>
    </row>
    <row r="56" spans="3:17" ht="15.75" x14ac:dyDescent="0.25">
      <c r="C56" s="302" t="s">
        <v>391</v>
      </c>
      <c r="D56" s="365"/>
      <c r="F56" s="70"/>
      <c r="G56" s="79"/>
      <c r="H56" s="70"/>
      <c r="I56" s="70"/>
    </row>
    <row r="57" spans="3:17" ht="18.75" x14ac:dyDescent="0.25">
      <c r="C57" s="210"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F57" s="70"/>
      <c r="G57" s="79"/>
      <c r="H57" s="70"/>
      <c r="I57" s="70"/>
    </row>
    <row r="58" spans="3:17" ht="42.75" thickBot="1" x14ac:dyDescent="0.3">
      <c r="F58" s="93"/>
      <c r="G58" s="76"/>
      <c r="H58" s="76"/>
      <c r="I58" s="76"/>
      <c r="L58" s="226"/>
      <c r="M58" s="227"/>
      <c r="N58" s="226"/>
      <c r="O58" s="226"/>
      <c r="P58" s="229" t="s">
        <v>468</v>
      </c>
      <c r="Q58" s="229" t="s">
        <v>469</v>
      </c>
    </row>
    <row r="59" spans="3:17" ht="30.75" thickBot="1" x14ac:dyDescent="0.3">
      <c r="C59" s="129" t="s">
        <v>44</v>
      </c>
      <c r="D59" s="129" t="s">
        <v>55</v>
      </c>
      <c r="E59" s="136" t="s">
        <v>57</v>
      </c>
      <c r="F59" s="135" t="s">
        <v>27</v>
      </c>
      <c r="G59" s="133" t="s">
        <v>130</v>
      </c>
      <c r="H59" s="136" t="s">
        <v>46</v>
      </c>
      <c r="I59" s="133" t="s">
        <v>131</v>
      </c>
      <c r="J59" s="133" t="s">
        <v>409</v>
      </c>
      <c r="K59" s="133" t="s">
        <v>410</v>
      </c>
      <c r="L59" s="223" t="s">
        <v>21</v>
      </c>
      <c r="M59" s="223" t="s">
        <v>55</v>
      </c>
      <c r="N59" s="224" t="s">
        <v>466</v>
      </c>
      <c r="O59" s="225" t="s">
        <v>467</v>
      </c>
      <c r="P59" s="228">
        <v>0.7</v>
      </c>
      <c r="Q59" s="228">
        <v>0.3</v>
      </c>
    </row>
    <row r="60" spans="3:17" x14ac:dyDescent="0.25">
      <c r="C60" s="141"/>
      <c r="D60" s="158"/>
      <c r="E60" s="123"/>
      <c r="F60" s="97">
        <f t="shared" ref="F60:F93" si="5">D60*E60</f>
        <v>0</v>
      </c>
      <c r="G60" s="161"/>
      <c r="H60" s="142"/>
      <c r="I60" s="130" t="e">
        <f>VLOOKUP(H60,Presupuesto!$B$11:$C$565,2,0)</f>
        <v>#N/A</v>
      </c>
      <c r="J60" s="218" t="s">
        <v>1358</v>
      </c>
      <c r="K60" s="98" t="s">
        <v>411</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411</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411</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411</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400</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411</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411</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411</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411</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411</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411</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411</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411</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411</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411</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411</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411</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411</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411</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411</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411</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411</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411</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411</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411</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411</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411</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411</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411</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402</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411</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411</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411</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393</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69">
        <f>SUM(F103:F136)</f>
        <v>0</v>
      </c>
      <c r="G96" s="79"/>
      <c r="H96" s="70"/>
      <c r="I96" s="70"/>
    </row>
    <row r="97" spans="3:17" x14ac:dyDescent="0.25">
      <c r="G97" s="79"/>
      <c r="H97" s="70"/>
      <c r="I97" s="70"/>
    </row>
    <row r="98" spans="3:17" x14ac:dyDescent="0.25">
      <c r="F98" s="70"/>
      <c r="G98" s="79"/>
      <c r="H98" s="70"/>
      <c r="I98" s="70"/>
    </row>
    <row r="99" spans="3:17" ht="15.75" x14ac:dyDescent="0.25">
      <c r="C99" s="302" t="s">
        <v>391</v>
      </c>
      <c r="D99" s="365"/>
      <c r="F99" s="70"/>
      <c r="G99" s="79"/>
      <c r="H99" s="70"/>
      <c r="I99" s="70"/>
    </row>
    <row r="100" spans="3:17" ht="18.75" x14ac:dyDescent="0.25">
      <c r="C100" s="210"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F100" s="70"/>
      <c r="G100" s="79"/>
      <c r="H100" s="70"/>
      <c r="I100" s="70"/>
    </row>
    <row r="101" spans="3:17" ht="42.75" thickBot="1" x14ac:dyDescent="0.3">
      <c r="F101" s="93"/>
      <c r="G101" s="76"/>
      <c r="H101" s="76"/>
      <c r="I101" s="76"/>
      <c r="L101" s="226"/>
      <c r="M101" s="227"/>
      <c r="N101" s="226"/>
      <c r="O101" s="226"/>
      <c r="P101" s="229" t="s">
        <v>468</v>
      </c>
      <c r="Q101" s="229" t="s">
        <v>469</v>
      </c>
    </row>
    <row r="102" spans="3:17" ht="30.75" thickBot="1" x14ac:dyDescent="0.3">
      <c r="C102" s="129" t="s">
        <v>44</v>
      </c>
      <c r="D102" s="129" t="s">
        <v>55</v>
      </c>
      <c r="E102" s="136" t="s">
        <v>57</v>
      </c>
      <c r="F102" s="135" t="s">
        <v>27</v>
      </c>
      <c r="G102" s="133" t="s">
        <v>130</v>
      </c>
      <c r="H102" s="136" t="s">
        <v>46</v>
      </c>
      <c r="I102" s="133" t="s">
        <v>131</v>
      </c>
      <c r="J102" s="133" t="s">
        <v>409</v>
      </c>
      <c r="K102" s="133" t="s">
        <v>410</v>
      </c>
      <c r="L102" s="223" t="s">
        <v>21</v>
      </c>
      <c r="M102" s="223" t="s">
        <v>55</v>
      </c>
      <c r="N102" s="224" t="s">
        <v>466</v>
      </c>
      <c r="O102" s="225" t="s">
        <v>467</v>
      </c>
      <c r="P102" s="228">
        <v>0.7</v>
      </c>
      <c r="Q102" s="228">
        <v>0.3</v>
      </c>
    </row>
    <row r="103" spans="3:17" x14ac:dyDescent="0.25">
      <c r="C103" s="141"/>
      <c r="D103" s="158"/>
      <c r="E103" s="123"/>
      <c r="F103" s="97">
        <f t="shared" ref="F103:F136" si="10">D103*E103</f>
        <v>0</v>
      </c>
      <c r="G103" s="161"/>
      <c r="H103" s="142"/>
      <c r="I103" s="130" t="e">
        <f>VLOOKUP(H103,Presupuesto!$B$11:$C$565,2,0)</f>
        <v>#N/A</v>
      </c>
      <c r="J103" s="218" t="s">
        <v>1358</v>
      </c>
      <c r="K103" s="98" t="s">
        <v>411</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411</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411</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411</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400</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411</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411</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411</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411</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411</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411</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411</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411</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411</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411</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411</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411</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411</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411</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411</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411</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411</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411</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411</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411</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411</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411</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411</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411</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402</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411</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411</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411</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393</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69">
        <f>SUM(F146:F179)</f>
        <v>0</v>
      </c>
      <c r="G139" s="79"/>
      <c r="H139" s="70"/>
      <c r="I139" s="70"/>
    </row>
    <row r="140" spans="3:17" x14ac:dyDescent="0.25">
      <c r="G140" s="79"/>
      <c r="H140" s="70"/>
      <c r="I140" s="70"/>
    </row>
    <row r="141" spans="3:17" x14ac:dyDescent="0.25">
      <c r="F141" s="70"/>
      <c r="G141" s="79"/>
      <c r="H141" s="70"/>
      <c r="I141" s="70"/>
    </row>
    <row r="142" spans="3:17" ht="15.75" x14ac:dyDescent="0.25">
      <c r="C142" s="302" t="s">
        <v>391</v>
      </c>
      <c r="D142" s="365"/>
      <c r="F142" s="70"/>
      <c r="G142" s="79"/>
      <c r="H142" s="70"/>
      <c r="I142" s="70"/>
    </row>
    <row r="143" spans="3:17" ht="18.75" x14ac:dyDescent="0.25">
      <c r="C143" s="210"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F143" s="70"/>
      <c r="G143" s="79"/>
      <c r="H143" s="70"/>
      <c r="I143" s="70"/>
    </row>
    <row r="144" spans="3:17" ht="42.75" thickBot="1" x14ac:dyDescent="0.3">
      <c r="F144" s="93"/>
      <c r="G144" s="76"/>
      <c r="H144" s="76"/>
      <c r="I144" s="76"/>
      <c r="L144" s="226"/>
      <c r="M144" s="227"/>
      <c r="N144" s="226"/>
      <c r="O144" s="226"/>
      <c r="P144" s="229" t="s">
        <v>468</v>
      </c>
      <c r="Q144" s="229" t="s">
        <v>469</v>
      </c>
    </row>
    <row r="145" spans="3:17" ht="30.75" thickBot="1" x14ac:dyDescent="0.3">
      <c r="C145" s="129" t="s">
        <v>44</v>
      </c>
      <c r="D145" s="129" t="s">
        <v>55</v>
      </c>
      <c r="E145" s="136" t="s">
        <v>57</v>
      </c>
      <c r="F145" s="135" t="s">
        <v>27</v>
      </c>
      <c r="G145" s="133" t="s">
        <v>130</v>
      </c>
      <c r="H145" s="136" t="s">
        <v>46</v>
      </c>
      <c r="I145" s="133" t="s">
        <v>131</v>
      </c>
      <c r="J145" s="133" t="s">
        <v>409</v>
      </c>
      <c r="K145" s="133" t="s">
        <v>410</v>
      </c>
      <c r="L145" s="223" t="s">
        <v>21</v>
      </c>
      <c r="M145" s="223" t="s">
        <v>55</v>
      </c>
      <c r="N145" s="224" t="s">
        <v>466</v>
      </c>
      <c r="O145" s="225" t="s">
        <v>467</v>
      </c>
      <c r="P145" s="228">
        <v>0.7</v>
      </c>
      <c r="Q145" s="228">
        <v>0.3</v>
      </c>
    </row>
    <row r="146" spans="3:17" x14ac:dyDescent="0.25">
      <c r="C146" s="141"/>
      <c r="D146" s="158"/>
      <c r="E146" s="123"/>
      <c r="F146" s="97">
        <f t="shared" ref="F146:F179" si="15">D146*E146</f>
        <v>0</v>
      </c>
      <c r="G146" s="161"/>
      <c r="H146" s="142"/>
      <c r="I146" s="130" t="e">
        <f>VLOOKUP(H146,Presupuesto!$B$11:$C$565,2,0)</f>
        <v>#N/A</v>
      </c>
      <c r="J146" s="218" t="s">
        <v>1358</v>
      </c>
      <c r="K146" s="98" t="s">
        <v>411</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411</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411</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411</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400</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411</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411</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411</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411</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411</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411</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411</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411</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411</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411</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411</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411</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411</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411</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411</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411</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411</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411</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411</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411</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411</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411</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411</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411</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402</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411</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411</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411</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393</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B9" sqref="B9:B18"/>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59"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500" t="s">
        <v>1685</v>
      </c>
      <c r="C1" s="501" t="s">
        <v>1686</v>
      </c>
      <c r="D1" s="207"/>
      <c r="E1" s="207"/>
      <c r="F1" s="240"/>
      <c r="H1" s="208" t="s">
        <v>1342</v>
      </c>
      <c r="I1" s="207"/>
      <c r="J1" s="207"/>
      <c r="K1" s="207"/>
      <c r="L1" s="207"/>
      <c r="M1" s="207"/>
      <c r="N1" s="207"/>
      <c r="O1" s="207"/>
      <c r="P1" s="207"/>
      <c r="Q1" s="207"/>
      <c r="R1" s="207"/>
      <c r="S1" s="207"/>
      <c r="T1" s="207"/>
      <c r="U1" s="207"/>
    </row>
    <row r="2" spans="1:21" ht="18" customHeight="1" x14ac:dyDescent="0.25">
      <c r="A2" s="310" t="s">
        <v>1341</v>
      </c>
      <c r="B2" s="207"/>
      <c r="C2" s="207"/>
      <c r="D2" s="207"/>
      <c r="E2" s="207"/>
      <c r="F2" s="240"/>
      <c r="H2" s="208"/>
      <c r="I2" s="207"/>
      <c r="J2" s="207"/>
      <c r="K2" s="207"/>
      <c r="L2" s="207"/>
      <c r="M2" s="207"/>
      <c r="N2" s="207"/>
      <c r="O2" s="207"/>
      <c r="P2" s="207"/>
      <c r="Q2" s="207"/>
      <c r="R2" s="207"/>
      <c r="S2" s="207"/>
      <c r="T2" s="207"/>
      <c r="U2" s="207"/>
    </row>
    <row r="3" spans="1:21" ht="18" customHeight="1" x14ac:dyDescent="0.25">
      <c r="A3" s="310" t="s">
        <v>1343</v>
      </c>
      <c r="B3" s="207"/>
      <c r="C3" s="207"/>
      <c r="D3" s="207"/>
      <c r="E3" s="207"/>
      <c r="F3" s="240"/>
      <c r="H3" s="208"/>
      <c r="I3" s="207"/>
      <c r="J3" s="207"/>
      <c r="K3" s="207"/>
      <c r="L3" s="207"/>
      <c r="M3" s="207"/>
      <c r="N3" s="207"/>
      <c r="O3" s="207"/>
      <c r="P3" s="207"/>
      <c r="Q3" s="207"/>
      <c r="R3" s="207"/>
      <c r="S3" s="207"/>
      <c r="T3" s="207"/>
      <c r="U3" s="207"/>
    </row>
    <row r="4" spans="1:21" ht="18" customHeight="1" x14ac:dyDescent="0.25">
      <c r="A4" s="310" t="s">
        <v>1372</v>
      </c>
      <c r="B4" s="207"/>
      <c r="C4" s="207"/>
      <c r="D4" s="207"/>
      <c r="E4" s="207"/>
      <c r="F4" s="240"/>
      <c r="H4" s="208"/>
      <c r="I4" s="207"/>
      <c r="J4" s="207"/>
      <c r="K4" s="207"/>
      <c r="L4" s="207"/>
      <c r="M4" s="207"/>
      <c r="N4" s="207"/>
      <c r="O4" s="207"/>
      <c r="P4" s="207"/>
      <c r="Q4" s="207"/>
      <c r="R4" s="207"/>
      <c r="S4" s="207"/>
      <c r="T4" s="207"/>
      <c r="U4" s="207"/>
    </row>
    <row r="5" spans="1:21" ht="14.45" customHeight="1" x14ac:dyDescent="0.25">
      <c r="A5" s="591" t="s">
        <v>96</v>
      </c>
      <c r="B5" s="590" t="s">
        <v>110</v>
      </c>
      <c r="C5" s="593" t="s">
        <v>1534</v>
      </c>
      <c r="D5" s="593" t="s">
        <v>1535</v>
      </c>
      <c r="E5" s="593" t="s">
        <v>86</v>
      </c>
      <c r="F5" s="593" t="s">
        <v>391</v>
      </c>
      <c r="G5" s="593" t="s">
        <v>87</v>
      </c>
      <c r="H5" s="596" t="s">
        <v>99</v>
      </c>
      <c r="I5" s="602"/>
      <c r="J5" s="602"/>
      <c r="K5" s="602"/>
      <c r="L5" s="602"/>
      <c r="M5" s="602"/>
      <c r="N5" s="602"/>
      <c r="O5" s="597"/>
      <c r="P5" s="598" t="s">
        <v>100</v>
      </c>
      <c r="Q5" s="599"/>
      <c r="R5" s="590" t="s">
        <v>102</v>
      </c>
      <c r="S5" s="590" t="s">
        <v>109</v>
      </c>
      <c r="T5" s="590" t="s">
        <v>108</v>
      </c>
      <c r="U5" s="587" t="s">
        <v>88</v>
      </c>
    </row>
    <row r="6" spans="1:21" ht="14.45" customHeight="1" x14ac:dyDescent="0.25">
      <c r="A6" s="591"/>
      <c r="B6" s="591"/>
      <c r="C6" s="594"/>
      <c r="D6" s="594"/>
      <c r="E6" s="594"/>
      <c r="F6" s="594"/>
      <c r="G6" s="594"/>
      <c r="H6" s="596" t="s">
        <v>103</v>
      </c>
      <c r="I6" s="597"/>
      <c r="J6" s="596" t="s">
        <v>104</v>
      </c>
      <c r="K6" s="597"/>
      <c r="L6" s="596" t="s">
        <v>105</v>
      </c>
      <c r="M6" s="597"/>
      <c r="N6" s="596" t="s">
        <v>106</v>
      </c>
      <c r="O6" s="597"/>
      <c r="P6" s="600"/>
      <c r="Q6" s="601"/>
      <c r="R6" s="591"/>
      <c r="S6" s="591"/>
      <c r="T6" s="591"/>
      <c r="U6" s="588"/>
    </row>
    <row r="7" spans="1:21" ht="25.5" x14ac:dyDescent="0.25">
      <c r="A7" s="592"/>
      <c r="B7" s="592"/>
      <c r="C7" s="595"/>
      <c r="D7" s="595"/>
      <c r="E7" s="595"/>
      <c r="F7" s="595"/>
      <c r="G7" s="595"/>
      <c r="H7" s="434" t="s">
        <v>107</v>
      </c>
      <c r="I7" s="434" t="s">
        <v>12</v>
      </c>
      <c r="J7" s="434" t="s">
        <v>107</v>
      </c>
      <c r="K7" s="434" t="s">
        <v>12</v>
      </c>
      <c r="L7" s="434" t="s">
        <v>107</v>
      </c>
      <c r="M7" s="434" t="s">
        <v>12</v>
      </c>
      <c r="N7" s="434" t="s">
        <v>107</v>
      </c>
      <c r="O7" s="434" t="s">
        <v>12</v>
      </c>
      <c r="P7" s="434" t="s">
        <v>107</v>
      </c>
      <c r="Q7" s="434" t="s">
        <v>12</v>
      </c>
      <c r="R7" s="592"/>
      <c r="S7" s="592"/>
      <c r="T7" s="592"/>
      <c r="U7" s="589"/>
    </row>
    <row r="8" spans="1:21" ht="15.75" x14ac:dyDescent="0.25">
      <c r="A8" s="435"/>
      <c r="B8" s="436"/>
      <c r="C8" s="437"/>
      <c r="D8" s="437"/>
      <c r="E8" s="437"/>
      <c r="F8" s="438"/>
      <c r="G8" s="437"/>
      <c r="H8" s="439"/>
      <c r="I8" s="439"/>
      <c r="J8" s="439"/>
      <c r="K8" s="439"/>
      <c r="L8" s="439"/>
      <c r="M8" s="439"/>
      <c r="N8" s="439"/>
      <c r="O8" s="439"/>
      <c r="P8" s="439"/>
      <c r="Q8" s="439"/>
      <c r="R8" s="440"/>
      <c r="S8" s="440"/>
      <c r="T8" s="440"/>
      <c r="U8" s="441"/>
    </row>
    <row r="9" spans="1:21" ht="15.75" x14ac:dyDescent="0.25">
      <c r="A9" s="609" t="s">
        <v>1373</v>
      </c>
      <c r="B9" s="606" t="s">
        <v>1374</v>
      </c>
      <c r="C9" s="324"/>
      <c r="D9" s="324"/>
      <c r="E9" s="324"/>
      <c r="F9" s="71"/>
      <c r="G9" s="71"/>
      <c r="H9" s="203"/>
      <c r="I9" s="204"/>
      <c r="J9" s="203"/>
      <c r="K9" s="204"/>
      <c r="L9" s="203"/>
      <c r="M9" s="204"/>
      <c r="N9" s="203"/>
      <c r="O9" s="204"/>
      <c r="P9" s="375">
        <f>H9+J9+L9+N9</f>
        <v>0</v>
      </c>
      <c r="Q9" s="375">
        <f>I9+K9+M9+O9</f>
        <v>0</v>
      </c>
      <c r="R9" s="71"/>
      <c r="S9" s="71"/>
      <c r="T9" s="71"/>
      <c r="U9" s="71"/>
    </row>
    <row r="10" spans="1:21" ht="15.75" x14ac:dyDescent="0.25">
      <c r="A10" s="610"/>
      <c r="B10" s="607"/>
      <c r="C10" s="324"/>
      <c r="D10" s="324"/>
      <c r="E10" s="324"/>
      <c r="F10" s="71"/>
      <c r="G10" s="71"/>
      <c r="H10" s="203"/>
      <c r="I10" s="204"/>
      <c r="J10" s="203"/>
      <c r="K10" s="204"/>
      <c r="L10" s="203"/>
      <c r="M10" s="204"/>
      <c r="N10" s="203"/>
      <c r="O10" s="204"/>
      <c r="P10" s="375">
        <f t="shared" ref="P10:P27" si="0">H10+J10+L10+N10</f>
        <v>0</v>
      </c>
      <c r="Q10" s="375">
        <f t="shared" ref="Q10:Q27" si="1">I10+K10+M10+O10</f>
        <v>0</v>
      </c>
      <c r="R10" s="71"/>
      <c r="S10" s="71"/>
      <c r="T10" s="71"/>
      <c r="U10" s="71"/>
    </row>
    <row r="11" spans="1:21" ht="15.75" x14ac:dyDescent="0.25">
      <c r="A11" s="610"/>
      <c r="B11" s="607"/>
      <c r="C11" s="324"/>
      <c r="D11" s="324"/>
      <c r="E11" s="324"/>
      <c r="F11" s="71"/>
      <c r="G11" s="71"/>
      <c r="H11" s="203"/>
      <c r="I11" s="204"/>
      <c r="J11" s="203"/>
      <c r="K11" s="204"/>
      <c r="L11" s="203"/>
      <c r="M11" s="204"/>
      <c r="N11" s="203"/>
      <c r="O11" s="204"/>
      <c r="P11" s="375">
        <f t="shared" si="0"/>
        <v>0</v>
      </c>
      <c r="Q11" s="375">
        <f t="shared" si="1"/>
        <v>0</v>
      </c>
      <c r="R11" s="71"/>
      <c r="S11" s="71"/>
      <c r="T11" s="71"/>
      <c r="U11" s="71"/>
    </row>
    <row r="12" spans="1:21" ht="15.75" x14ac:dyDescent="0.25">
      <c r="A12" s="610"/>
      <c r="B12" s="607"/>
      <c r="C12" s="324"/>
      <c r="D12" s="324"/>
      <c r="E12" s="324"/>
      <c r="F12" s="71"/>
      <c r="G12" s="71"/>
      <c r="H12" s="203"/>
      <c r="I12" s="204"/>
      <c r="J12" s="203"/>
      <c r="K12" s="204"/>
      <c r="L12" s="203"/>
      <c r="M12" s="204"/>
      <c r="N12" s="203"/>
      <c r="O12" s="204"/>
      <c r="P12" s="375">
        <f t="shared" si="0"/>
        <v>0</v>
      </c>
      <c r="Q12" s="375">
        <f t="shared" si="1"/>
        <v>0</v>
      </c>
      <c r="R12" s="71"/>
      <c r="S12" s="71"/>
      <c r="T12" s="71"/>
      <c r="U12" s="71"/>
    </row>
    <row r="13" spans="1:21" ht="15.75" x14ac:dyDescent="0.25">
      <c r="A13" s="610"/>
      <c r="B13" s="607"/>
      <c r="C13" s="324"/>
      <c r="D13" s="324"/>
      <c r="E13" s="324"/>
      <c r="F13" s="71"/>
      <c r="G13" s="71"/>
      <c r="H13" s="203"/>
      <c r="I13" s="204"/>
      <c r="J13" s="203"/>
      <c r="K13" s="204"/>
      <c r="L13" s="203"/>
      <c r="M13" s="204"/>
      <c r="N13" s="203"/>
      <c r="O13" s="204"/>
      <c r="P13" s="375">
        <f t="shared" si="0"/>
        <v>0</v>
      </c>
      <c r="Q13" s="375">
        <f t="shared" si="1"/>
        <v>0</v>
      </c>
      <c r="R13" s="71"/>
      <c r="S13" s="71"/>
      <c r="T13" s="71"/>
      <c r="U13" s="71"/>
    </row>
    <row r="14" spans="1:21" ht="15.75" x14ac:dyDescent="0.25">
      <c r="A14" s="610"/>
      <c r="B14" s="607"/>
      <c r="C14" s="324"/>
      <c r="D14" s="324"/>
      <c r="E14" s="324"/>
      <c r="F14" s="71"/>
      <c r="G14" s="71"/>
      <c r="H14" s="203"/>
      <c r="I14" s="204"/>
      <c r="J14" s="203"/>
      <c r="K14" s="204"/>
      <c r="L14" s="203"/>
      <c r="M14" s="204"/>
      <c r="N14" s="203"/>
      <c r="O14" s="204"/>
      <c r="P14" s="375">
        <f t="shared" si="0"/>
        <v>0</v>
      </c>
      <c r="Q14" s="375">
        <f t="shared" si="1"/>
        <v>0</v>
      </c>
      <c r="R14" s="71"/>
      <c r="S14" s="71"/>
      <c r="T14" s="71"/>
      <c r="U14" s="71"/>
    </row>
    <row r="15" spans="1:21" ht="15.75" x14ac:dyDescent="0.25">
      <c r="A15" s="610"/>
      <c r="B15" s="607"/>
      <c r="C15" s="324"/>
      <c r="D15" s="324"/>
      <c r="E15" s="324"/>
      <c r="F15" s="71"/>
      <c r="G15" s="71"/>
      <c r="H15" s="203"/>
      <c r="I15" s="204"/>
      <c r="J15" s="203"/>
      <c r="K15" s="204"/>
      <c r="L15" s="203"/>
      <c r="M15" s="204"/>
      <c r="N15" s="203"/>
      <c r="O15" s="204"/>
      <c r="P15" s="375">
        <f t="shared" si="0"/>
        <v>0</v>
      </c>
      <c r="Q15" s="375">
        <f t="shared" si="1"/>
        <v>0</v>
      </c>
      <c r="R15" s="71"/>
      <c r="S15" s="71"/>
      <c r="T15" s="71"/>
      <c r="U15" s="71"/>
    </row>
    <row r="16" spans="1:21" ht="15.75" x14ac:dyDescent="0.25">
      <c r="A16" s="610"/>
      <c r="B16" s="607"/>
      <c r="C16" s="324"/>
      <c r="D16" s="324"/>
      <c r="E16" s="324"/>
      <c r="F16" s="71"/>
      <c r="G16" s="71"/>
      <c r="H16" s="203"/>
      <c r="I16" s="204"/>
      <c r="J16" s="203"/>
      <c r="K16" s="204"/>
      <c r="L16" s="203"/>
      <c r="M16" s="204"/>
      <c r="N16" s="203"/>
      <c r="O16" s="204"/>
      <c r="P16" s="375">
        <f t="shared" si="0"/>
        <v>0</v>
      </c>
      <c r="Q16" s="375">
        <f t="shared" si="1"/>
        <v>0</v>
      </c>
      <c r="R16" s="71"/>
      <c r="S16" s="71"/>
      <c r="T16" s="71"/>
      <c r="U16" s="71"/>
    </row>
    <row r="17" spans="1:21" ht="15.75" x14ac:dyDescent="0.25">
      <c r="A17" s="610"/>
      <c r="B17" s="607"/>
      <c r="C17" s="324"/>
      <c r="D17" s="324"/>
      <c r="E17" s="324"/>
      <c r="F17" s="71"/>
      <c r="G17" s="71"/>
      <c r="H17" s="203"/>
      <c r="I17" s="204"/>
      <c r="J17" s="203"/>
      <c r="K17" s="204"/>
      <c r="L17" s="203"/>
      <c r="M17" s="204"/>
      <c r="N17" s="203"/>
      <c r="O17" s="204"/>
      <c r="P17" s="375">
        <f t="shared" si="0"/>
        <v>0</v>
      </c>
      <c r="Q17" s="375">
        <f t="shared" si="1"/>
        <v>0</v>
      </c>
      <c r="R17" s="71"/>
      <c r="S17" s="71"/>
      <c r="T17" s="71"/>
      <c r="U17" s="71"/>
    </row>
    <row r="18" spans="1:21" ht="15.75" x14ac:dyDescent="0.25">
      <c r="A18" s="611"/>
      <c r="B18" s="608"/>
      <c r="C18" s="324"/>
      <c r="D18" s="324"/>
      <c r="E18" s="324"/>
      <c r="F18" s="71"/>
      <c r="G18" s="71"/>
      <c r="H18" s="203"/>
      <c r="I18" s="204"/>
      <c r="J18" s="203"/>
      <c r="K18" s="204"/>
      <c r="L18" s="203"/>
      <c r="M18" s="204"/>
      <c r="N18" s="203"/>
      <c r="O18" s="204"/>
      <c r="P18" s="375">
        <f t="shared" si="0"/>
        <v>0</v>
      </c>
      <c r="Q18" s="375">
        <f t="shared" si="1"/>
        <v>0</v>
      </c>
      <c r="R18" s="71"/>
      <c r="S18" s="71"/>
      <c r="T18" s="71"/>
      <c r="U18" s="71"/>
    </row>
    <row r="19" spans="1:21" ht="15.75" x14ac:dyDescent="0.25">
      <c r="A19" s="603" t="s">
        <v>1375</v>
      </c>
      <c r="B19" s="603" t="s">
        <v>1374</v>
      </c>
      <c r="C19" s="343"/>
      <c r="D19" s="343"/>
      <c r="E19" s="324"/>
      <c r="F19" s="71"/>
      <c r="G19" s="71"/>
      <c r="H19" s="71"/>
      <c r="I19" s="344"/>
      <c r="J19" s="71"/>
      <c r="K19" s="71"/>
      <c r="L19" s="71"/>
      <c r="M19" s="344"/>
      <c r="N19" s="71"/>
      <c r="O19" s="71"/>
      <c r="P19" s="375">
        <f t="shared" si="0"/>
        <v>0</v>
      </c>
      <c r="Q19" s="375">
        <f t="shared" si="1"/>
        <v>0</v>
      </c>
      <c r="R19" s="71"/>
      <c r="S19" s="71"/>
      <c r="T19" s="71"/>
      <c r="U19" s="71"/>
    </row>
    <row r="20" spans="1:21" ht="15.75" x14ac:dyDescent="0.25">
      <c r="A20" s="604"/>
      <c r="B20" s="604"/>
      <c r="C20" s="343"/>
      <c r="D20" s="343"/>
      <c r="E20" s="324"/>
      <c r="F20" s="71"/>
      <c r="G20" s="71"/>
      <c r="H20" s="71"/>
      <c r="I20" s="344"/>
      <c r="J20" s="71"/>
      <c r="K20" s="71"/>
      <c r="L20" s="71"/>
      <c r="M20" s="344"/>
      <c r="N20" s="71"/>
      <c r="O20" s="71"/>
      <c r="P20" s="375">
        <f t="shared" si="0"/>
        <v>0</v>
      </c>
      <c r="Q20" s="375">
        <f t="shared" si="1"/>
        <v>0</v>
      </c>
      <c r="R20" s="71"/>
      <c r="S20" s="71"/>
      <c r="T20" s="71"/>
      <c r="U20" s="71"/>
    </row>
    <row r="21" spans="1:21" ht="15.75" x14ac:dyDescent="0.25">
      <c r="A21" s="604"/>
      <c r="B21" s="604"/>
      <c r="C21" s="343"/>
      <c r="D21" s="343"/>
      <c r="E21" s="324"/>
      <c r="F21" s="71"/>
      <c r="G21" s="71"/>
      <c r="H21" s="71"/>
      <c r="I21" s="344"/>
      <c r="J21" s="71"/>
      <c r="K21" s="71"/>
      <c r="L21" s="71"/>
      <c r="M21" s="344"/>
      <c r="N21" s="71"/>
      <c r="O21" s="71"/>
      <c r="P21" s="375">
        <f t="shared" si="0"/>
        <v>0</v>
      </c>
      <c r="Q21" s="375">
        <f t="shared" si="1"/>
        <v>0</v>
      </c>
      <c r="R21" s="71"/>
      <c r="S21" s="71"/>
      <c r="T21" s="71"/>
      <c r="U21" s="71"/>
    </row>
    <row r="22" spans="1:21" ht="15.75" x14ac:dyDescent="0.25">
      <c r="A22" s="604"/>
      <c r="B22" s="604"/>
      <c r="C22" s="343"/>
      <c r="D22" s="343"/>
      <c r="E22" s="324"/>
      <c r="F22" s="71"/>
      <c r="G22" s="71"/>
      <c r="H22" s="71"/>
      <c r="I22" s="344"/>
      <c r="J22" s="71"/>
      <c r="K22" s="71"/>
      <c r="L22" s="71"/>
      <c r="M22" s="344"/>
      <c r="N22" s="71"/>
      <c r="O22" s="71"/>
      <c r="P22" s="375">
        <f t="shared" si="0"/>
        <v>0</v>
      </c>
      <c r="Q22" s="375">
        <f t="shared" si="1"/>
        <v>0</v>
      </c>
      <c r="R22" s="71"/>
      <c r="S22" s="71"/>
      <c r="T22" s="71"/>
      <c r="U22" s="71"/>
    </row>
    <row r="23" spans="1:21" ht="15.75" x14ac:dyDescent="0.25">
      <c r="A23" s="604"/>
      <c r="B23" s="604"/>
      <c r="C23" s="343"/>
      <c r="D23" s="343"/>
      <c r="E23" s="324"/>
      <c r="F23" s="71"/>
      <c r="G23" s="71"/>
      <c r="H23" s="71"/>
      <c r="I23" s="344"/>
      <c r="J23" s="71"/>
      <c r="K23" s="71"/>
      <c r="L23" s="71"/>
      <c r="M23" s="344"/>
      <c r="N23" s="71"/>
      <c r="O23" s="71"/>
      <c r="P23" s="375">
        <f t="shared" si="0"/>
        <v>0</v>
      </c>
      <c r="Q23" s="375">
        <f t="shared" si="1"/>
        <v>0</v>
      </c>
      <c r="R23" s="71"/>
      <c r="S23" s="71"/>
      <c r="T23" s="71"/>
      <c r="U23" s="71"/>
    </row>
    <row r="24" spans="1:21" ht="15.75" x14ac:dyDescent="0.25">
      <c r="A24" s="604"/>
      <c r="B24" s="604"/>
      <c r="C24" s="343"/>
      <c r="D24" s="343"/>
      <c r="E24" s="324"/>
      <c r="F24" s="71"/>
      <c r="G24" s="71"/>
      <c r="H24" s="71"/>
      <c r="I24" s="344"/>
      <c r="J24" s="71"/>
      <c r="K24" s="71"/>
      <c r="L24" s="71"/>
      <c r="M24" s="344"/>
      <c r="N24" s="71"/>
      <c r="O24" s="71"/>
      <c r="P24" s="375">
        <f t="shared" si="0"/>
        <v>0</v>
      </c>
      <c r="Q24" s="375">
        <f t="shared" si="1"/>
        <v>0</v>
      </c>
      <c r="R24" s="71"/>
      <c r="S24" s="71"/>
      <c r="T24" s="71"/>
      <c r="U24" s="71"/>
    </row>
    <row r="25" spans="1:21" ht="15.75" x14ac:dyDescent="0.25">
      <c r="A25" s="604"/>
      <c r="B25" s="604"/>
      <c r="C25" s="343"/>
      <c r="D25" s="343"/>
      <c r="E25" s="324"/>
      <c r="F25" s="71"/>
      <c r="G25" s="71"/>
      <c r="H25" s="203"/>
      <c r="I25" s="71"/>
      <c r="J25" s="71"/>
      <c r="K25" s="71"/>
      <c r="L25" s="71"/>
      <c r="M25" s="71"/>
      <c r="N25" s="71"/>
      <c r="O25" s="71"/>
      <c r="P25" s="375">
        <f t="shared" si="0"/>
        <v>0</v>
      </c>
      <c r="Q25" s="375">
        <f t="shared" si="1"/>
        <v>0</v>
      </c>
      <c r="R25" s="71"/>
      <c r="S25" s="71"/>
      <c r="T25" s="71"/>
      <c r="U25" s="71"/>
    </row>
    <row r="26" spans="1:21" ht="15.75" x14ac:dyDescent="0.25">
      <c r="A26" s="604"/>
      <c r="B26" s="604"/>
      <c r="C26" s="343"/>
      <c r="D26" s="343"/>
      <c r="E26" s="343"/>
      <c r="F26" s="71"/>
      <c r="G26" s="71"/>
      <c r="H26" s="71"/>
      <c r="I26" s="71"/>
      <c r="J26" s="71"/>
      <c r="K26" s="71"/>
      <c r="L26" s="71"/>
      <c r="M26" s="71"/>
      <c r="N26" s="71"/>
      <c r="O26" s="71"/>
      <c r="P26" s="375">
        <f t="shared" si="0"/>
        <v>0</v>
      </c>
      <c r="Q26" s="375">
        <f t="shared" si="1"/>
        <v>0</v>
      </c>
      <c r="R26" s="71"/>
      <c r="S26" s="71"/>
      <c r="T26" s="71"/>
      <c r="U26" s="71"/>
    </row>
    <row r="27" spans="1:21" ht="15.75" x14ac:dyDescent="0.25">
      <c r="A27" s="605"/>
      <c r="B27" s="605"/>
      <c r="C27" s="343"/>
      <c r="D27" s="343"/>
      <c r="E27" s="343"/>
      <c r="F27" s="71"/>
      <c r="G27" s="71"/>
      <c r="H27" s="71"/>
      <c r="I27" s="71"/>
      <c r="J27" s="71"/>
      <c r="K27" s="71"/>
      <c r="L27" s="71"/>
      <c r="M27" s="71"/>
      <c r="N27" s="71"/>
      <c r="O27" s="71"/>
      <c r="P27" s="375">
        <f t="shared" si="0"/>
        <v>0</v>
      </c>
      <c r="Q27" s="375">
        <f t="shared" si="1"/>
        <v>0</v>
      </c>
      <c r="R27" s="71"/>
      <c r="S27" s="71"/>
      <c r="T27" s="71"/>
      <c r="U27" s="72"/>
    </row>
    <row r="28" spans="1:21" ht="15.6" customHeight="1" x14ac:dyDescent="0.25">
      <c r="A28" s="295"/>
      <c r="B28" s="296"/>
      <c r="C28" s="295" t="s">
        <v>1350</v>
      </c>
      <c r="D28" s="296"/>
      <c r="E28" s="296"/>
      <c r="F28" s="296"/>
      <c r="G28" s="297"/>
      <c r="H28" s="231">
        <f t="shared" ref="H28:Q28" si="2">SUM(H9:H27)</f>
        <v>0</v>
      </c>
      <c r="I28" s="231">
        <f t="shared" si="2"/>
        <v>0</v>
      </c>
      <c r="J28" s="231">
        <f t="shared" si="2"/>
        <v>0</v>
      </c>
      <c r="K28" s="231">
        <f t="shared" si="2"/>
        <v>0</v>
      </c>
      <c r="L28" s="231">
        <f t="shared" si="2"/>
        <v>0</v>
      </c>
      <c r="M28" s="231">
        <f t="shared" si="2"/>
        <v>0</v>
      </c>
      <c r="N28" s="231">
        <f t="shared" si="2"/>
        <v>0</v>
      </c>
      <c r="O28" s="231">
        <f t="shared" si="2"/>
        <v>0</v>
      </c>
      <c r="P28" s="231">
        <f t="shared" si="2"/>
        <v>0</v>
      </c>
      <c r="Q28" s="231">
        <f t="shared" si="2"/>
        <v>0</v>
      </c>
      <c r="R28" s="206"/>
      <c r="S28" s="206"/>
      <c r="T28" s="206"/>
      <c r="U28" s="209"/>
    </row>
    <row r="29" spans="1:21" x14ac:dyDescent="0.25">
      <c r="F29" s="86"/>
    </row>
    <row r="30" spans="1:21" x14ac:dyDescent="0.25">
      <c r="F30" s="86"/>
    </row>
    <row r="31" spans="1:21" x14ac:dyDescent="0.25">
      <c r="C31" s="153"/>
      <c r="F31" s="86"/>
    </row>
    <row r="32" spans="1:21" x14ac:dyDescent="0.25">
      <c r="C32" s="499"/>
      <c r="F32" s="86"/>
    </row>
    <row r="33" spans="3:6" x14ac:dyDescent="0.25">
      <c r="C33" s="153"/>
      <c r="F33" s="86"/>
    </row>
    <row r="34" spans="3:6" x14ac:dyDescent="0.25">
      <c r="F34" s="86"/>
    </row>
    <row r="35" spans="3:6" x14ac:dyDescent="0.25">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showGridLines="0" workbookViewId="0">
      <pane ySplit="6" topLeftCell="A7" activePane="bottomLeft" state="frozen"/>
      <selection sqref="A1:V1"/>
      <selection pane="bottomLeft" activeCell="C16" sqref="C16"/>
    </sheetView>
  </sheetViews>
  <sheetFormatPr baseColWidth="10" defaultColWidth="12.5703125" defaultRowHeight="12" x14ac:dyDescent="0.25"/>
  <cols>
    <col min="1" max="1" width="35.140625" style="260" customWidth="1"/>
    <col min="2" max="2" width="48.140625" style="252" customWidth="1"/>
    <col min="3" max="4" width="32.42578125" style="252" customWidth="1"/>
    <col min="5" max="5" width="32.7109375" style="252" customWidth="1"/>
    <col min="6" max="6" width="27.42578125" style="261" customWidth="1"/>
    <col min="7" max="7" width="36.42578125" style="252" customWidth="1"/>
    <col min="8" max="8" width="15.28515625" style="252" customWidth="1"/>
    <col min="9" max="9" width="15.85546875" style="252" customWidth="1"/>
    <col min="10" max="10" width="15.28515625" style="252" customWidth="1"/>
    <col min="11" max="11" width="15.42578125" style="252" customWidth="1"/>
    <col min="12" max="12" width="15.28515625" style="252" customWidth="1"/>
    <col min="13" max="13" width="14.85546875" style="252" customWidth="1"/>
    <col min="14" max="14" width="15.28515625" style="252" customWidth="1"/>
    <col min="15" max="15" width="17.5703125" style="252" customWidth="1"/>
    <col min="16" max="16" width="15.28515625" style="382" customWidth="1"/>
    <col min="17" max="17" width="16.28515625" style="382" bestFit="1" customWidth="1"/>
    <col min="18" max="20" width="14.28515625" style="252" customWidth="1"/>
    <col min="21" max="21" width="15.7109375" style="252" customWidth="1"/>
    <col min="22" max="16384" width="12.5703125" style="252"/>
  </cols>
  <sheetData>
    <row r="1" spans="1:28" s="244" customFormat="1" ht="18.75" x14ac:dyDescent="0.25">
      <c r="B1" s="289"/>
      <c r="C1" s="289"/>
      <c r="D1" s="289"/>
      <c r="E1" s="289"/>
      <c r="F1" s="289"/>
      <c r="G1" s="289"/>
      <c r="H1" s="289" t="s">
        <v>1379</v>
      </c>
      <c r="I1" s="289"/>
      <c r="L1" s="503" t="s">
        <v>1536</v>
      </c>
      <c r="M1" s="503" t="s">
        <v>1537</v>
      </c>
      <c r="N1" s="503" t="s">
        <v>1538</v>
      </c>
      <c r="O1" s="503" t="s">
        <v>1539</v>
      </c>
      <c r="P1" s="503" t="s">
        <v>1540</v>
      </c>
      <c r="Q1" s="503" t="s">
        <v>1541</v>
      </c>
      <c r="R1" s="503" t="s">
        <v>1542</v>
      </c>
      <c r="S1" s="503" t="s">
        <v>1543</v>
      </c>
      <c r="T1" s="503" t="s">
        <v>1544</v>
      </c>
      <c r="U1" s="503" t="s">
        <v>1545</v>
      </c>
      <c r="V1" s="503" t="s">
        <v>1546</v>
      </c>
      <c r="W1" s="503" t="s">
        <v>1547</v>
      </c>
      <c r="X1" s="503" t="s">
        <v>1548</v>
      </c>
      <c r="Y1" s="503" t="s">
        <v>1549</v>
      </c>
      <c r="Z1" s="503" t="s">
        <v>1550</v>
      </c>
      <c r="AA1" s="503" t="s">
        <v>1551</v>
      </c>
      <c r="AB1" s="503" t="s">
        <v>1552</v>
      </c>
    </row>
    <row r="2" spans="1:28" s="244" customFormat="1" ht="18.75" x14ac:dyDescent="0.25">
      <c r="A2" s="311" t="s">
        <v>1341</v>
      </c>
      <c r="B2" s="289"/>
      <c r="C2" s="289"/>
      <c r="D2" s="289"/>
      <c r="E2" s="289"/>
      <c r="F2" s="289"/>
      <c r="G2" s="289"/>
      <c r="H2" s="289"/>
      <c r="I2" s="289"/>
      <c r="J2" s="289"/>
      <c r="K2" s="289"/>
      <c r="L2" s="289"/>
      <c r="M2" s="289"/>
      <c r="N2" s="289"/>
      <c r="O2" s="289"/>
      <c r="P2" s="376"/>
      <c r="Q2" s="376"/>
      <c r="R2" s="289"/>
      <c r="S2" s="289"/>
      <c r="T2" s="289"/>
      <c r="U2" s="289"/>
    </row>
    <row r="3" spans="1:28" s="244" customFormat="1" ht="21" customHeight="1" x14ac:dyDescent="0.25">
      <c r="A3" s="245" t="s">
        <v>1376</v>
      </c>
      <c r="B3" s="246"/>
      <c r="C3" s="246"/>
      <c r="D3" s="246"/>
      <c r="E3" s="246"/>
      <c r="F3" s="247"/>
      <c r="G3" s="246"/>
      <c r="H3" s="246"/>
      <c r="I3" s="246"/>
      <c r="J3" s="246"/>
      <c r="K3" s="246"/>
      <c r="L3" s="246"/>
      <c r="M3" s="246"/>
      <c r="N3" s="246"/>
      <c r="O3" s="246"/>
      <c r="P3" s="377"/>
      <c r="Q3" s="377"/>
      <c r="R3" s="246"/>
      <c r="S3" s="246"/>
      <c r="T3" s="246"/>
      <c r="U3" s="246"/>
    </row>
    <row r="4" spans="1:28" s="67" customFormat="1" ht="23.25" customHeight="1" x14ac:dyDescent="0.25">
      <c r="A4" s="591" t="s">
        <v>96</v>
      </c>
      <c r="B4" s="590" t="s">
        <v>110</v>
      </c>
      <c r="C4" s="593" t="s">
        <v>1534</v>
      </c>
      <c r="D4" s="593" t="s">
        <v>1535</v>
      </c>
      <c r="E4" s="593" t="s">
        <v>86</v>
      </c>
      <c r="F4" s="593" t="s">
        <v>391</v>
      </c>
      <c r="G4" s="593" t="s">
        <v>87</v>
      </c>
      <c r="H4" s="596" t="s">
        <v>99</v>
      </c>
      <c r="I4" s="602"/>
      <c r="J4" s="602"/>
      <c r="K4" s="602"/>
      <c r="L4" s="602"/>
      <c r="M4" s="602"/>
      <c r="N4" s="602"/>
      <c r="O4" s="597"/>
      <c r="P4" s="598" t="s">
        <v>100</v>
      </c>
      <c r="Q4" s="599"/>
      <c r="R4" s="590" t="s">
        <v>102</v>
      </c>
      <c r="S4" s="590" t="s">
        <v>109</v>
      </c>
      <c r="T4" s="590" t="s">
        <v>108</v>
      </c>
      <c r="U4" s="587" t="s">
        <v>88</v>
      </c>
    </row>
    <row r="5" spans="1:28" s="67" customFormat="1" ht="15" customHeight="1" x14ac:dyDescent="0.25">
      <c r="A5" s="591"/>
      <c r="B5" s="591"/>
      <c r="C5" s="594"/>
      <c r="D5" s="594"/>
      <c r="E5" s="594"/>
      <c r="F5" s="594"/>
      <c r="G5" s="594"/>
      <c r="H5" s="596" t="s">
        <v>103</v>
      </c>
      <c r="I5" s="597"/>
      <c r="J5" s="596" t="s">
        <v>104</v>
      </c>
      <c r="K5" s="597"/>
      <c r="L5" s="596" t="s">
        <v>105</v>
      </c>
      <c r="M5" s="597"/>
      <c r="N5" s="596" t="s">
        <v>106</v>
      </c>
      <c r="O5" s="597"/>
      <c r="P5" s="600"/>
      <c r="Q5" s="601"/>
      <c r="R5" s="591"/>
      <c r="S5" s="591"/>
      <c r="T5" s="591"/>
      <c r="U5" s="588"/>
    </row>
    <row r="6" spans="1:28" s="67" customFormat="1" ht="24" customHeight="1" x14ac:dyDescent="0.25">
      <c r="A6" s="592"/>
      <c r="B6" s="592"/>
      <c r="C6" s="595"/>
      <c r="D6" s="595"/>
      <c r="E6" s="595"/>
      <c r="F6" s="595"/>
      <c r="G6" s="595"/>
      <c r="H6" s="434" t="s">
        <v>107</v>
      </c>
      <c r="I6" s="434" t="s">
        <v>12</v>
      </c>
      <c r="J6" s="434" t="s">
        <v>107</v>
      </c>
      <c r="K6" s="434" t="s">
        <v>12</v>
      </c>
      <c r="L6" s="434" t="s">
        <v>107</v>
      </c>
      <c r="M6" s="434" t="s">
        <v>12</v>
      </c>
      <c r="N6" s="434" t="s">
        <v>107</v>
      </c>
      <c r="O6" s="434" t="s">
        <v>12</v>
      </c>
      <c r="P6" s="434" t="s">
        <v>107</v>
      </c>
      <c r="Q6" s="434" t="s">
        <v>12</v>
      </c>
      <c r="R6" s="592"/>
      <c r="S6" s="592"/>
      <c r="T6" s="592"/>
      <c r="U6" s="589"/>
    </row>
    <row r="7" spans="1:28" s="67" customFormat="1" ht="15.75" x14ac:dyDescent="0.25">
      <c r="A7" s="435"/>
      <c r="B7" s="436"/>
      <c r="C7" s="437"/>
      <c r="D7" s="437"/>
      <c r="E7" s="437"/>
      <c r="F7" s="438"/>
      <c r="G7" s="437"/>
      <c r="H7" s="439"/>
      <c r="I7" s="439"/>
      <c r="J7" s="439"/>
      <c r="K7" s="439"/>
      <c r="L7" s="439"/>
      <c r="M7" s="439"/>
      <c r="N7" s="439"/>
      <c r="O7" s="439"/>
      <c r="P7" s="439"/>
      <c r="Q7" s="439"/>
      <c r="R7" s="440"/>
      <c r="S7" s="440"/>
      <c r="T7" s="440"/>
      <c r="U7" s="441"/>
    </row>
    <row r="8" spans="1:28" ht="15.75" x14ac:dyDescent="0.25">
      <c r="A8" s="612" t="s">
        <v>1377</v>
      </c>
      <c r="B8" s="612" t="s">
        <v>1454</v>
      </c>
      <c r="C8" s="307"/>
      <c r="D8" s="307"/>
      <c r="E8" s="307"/>
      <c r="F8" s="307"/>
      <c r="G8" s="307"/>
      <c r="H8" s="249"/>
      <c r="I8" s="249"/>
      <c r="J8" s="250"/>
      <c r="K8" s="251"/>
      <c r="L8" s="249"/>
      <c r="M8" s="230"/>
      <c r="N8" s="250"/>
      <c r="O8" s="230"/>
      <c r="P8" s="378">
        <f>H8+J8+L8+N8</f>
        <v>0</v>
      </c>
      <c r="Q8" s="379">
        <f>I8+K8+M8+O8</f>
        <v>0</v>
      </c>
      <c r="R8" s="249"/>
      <c r="S8" s="249"/>
      <c r="T8" s="249"/>
      <c r="U8" s="307"/>
    </row>
    <row r="9" spans="1:28" ht="15.75" x14ac:dyDescent="0.25">
      <c r="A9" s="613"/>
      <c r="B9" s="613"/>
      <c r="C9" s="307"/>
      <c r="D9" s="307"/>
      <c r="E9" s="307"/>
      <c r="F9" s="307"/>
      <c r="G9" s="307"/>
      <c r="H9" s="249"/>
      <c r="I9" s="249"/>
      <c r="J9" s="250"/>
      <c r="K9" s="251"/>
      <c r="L9" s="249"/>
      <c r="M9" s="230"/>
      <c r="N9" s="250"/>
      <c r="O9" s="230"/>
      <c r="P9" s="378">
        <f t="shared" ref="P9:P46" si="0">H9+J9+L9+N9</f>
        <v>0</v>
      </c>
      <c r="Q9" s="379">
        <f t="shared" ref="Q9:Q46" si="1">I9+K9+M9+O9</f>
        <v>0</v>
      </c>
      <c r="R9" s="249"/>
      <c r="S9" s="249"/>
      <c r="T9" s="249"/>
      <c r="U9" s="307"/>
    </row>
    <row r="10" spans="1:28" ht="15.75" x14ac:dyDescent="0.25">
      <c r="A10" s="613"/>
      <c r="B10" s="613"/>
      <c r="C10" s="307"/>
      <c r="D10" s="307"/>
      <c r="E10" s="307"/>
      <c r="F10" s="307"/>
      <c r="G10" s="307"/>
      <c r="H10" s="249"/>
      <c r="I10" s="249"/>
      <c r="J10" s="250"/>
      <c r="K10" s="251"/>
      <c r="L10" s="249"/>
      <c r="M10" s="230"/>
      <c r="N10" s="250"/>
      <c r="O10" s="230"/>
      <c r="P10" s="378">
        <f t="shared" si="0"/>
        <v>0</v>
      </c>
      <c r="Q10" s="379">
        <f t="shared" si="1"/>
        <v>0</v>
      </c>
      <c r="R10" s="249"/>
      <c r="S10" s="249"/>
      <c r="T10" s="249"/>
      <c r="U10" s="307"/>
    </row>
    <row r="11" spans="1:28" ht="15.75" x14ac:dyDescent="0.25">
      <c r="A11" s="613"/>
      <c r="B11" s="613"/>
      <c r="C11" s="307"/>
      <c r="D11" s="307"/>
      <c r="E11" s="307"/>
      <c r="F11" s="307"/>
      <c r="G11" s="307"/>
      <c r="H11" s="249"/>
      <c r="I11" s="249"/>
      <c r="J11" s="250"/>
      <c r="K11" s="251"/>
      <c r="L11" s="249"/>
      <c r="M11" s="230"/>
      <c r="N11" s="250"/>
      <c r="O11" s="230"/>
      <c r="P11" s="378">
        <f t="shared" si="0"/>
        <v>0</v>
      </c>
      <c r="Q11" s="379">
        <f t="shared" si="1"/>
        <v>0</v>
      </c>
      <c r="R11" s="249"/>
      <c r="S11" s="249"/>
      <c r="T11" s="249"/>
      <c r="U11" s="307"/>
    </row>
    <row r="12" spans="1:28" ht="15.75" x14ac:dyDescent="0.25">
      <c r="A12" s="613"/>
      <c r="B12" s="613"/>
      <c r="C12" s="307"/>
      <c r="D12" s="307"/>
      <c r="E12" s="307"/>
      <c r="F12" s="307"/>
      <c r="G12" s="307"/>
      <c r="H12" s="249"/>
      <c r="I12" s="249"/>
      <c r="J12" s="250"/>
      <c r="K12" s="251"/>
      <c r="L12" s="249"/>
      <c r="M12" s="230"/>
      <c r="N12" s="250"/>
      <c r="O12" s="230"/>
      <c r="P12" s="378">
        <f t="shared" si="0"/>
        <v>0</v>
      </c>
      <c r="Q12" s="379">
        <f t="shared" si="1"/>
        <v>0</v>
      </c>
      <c r="R12" s="249"/>
      <c r="S12" s="249"/>
      <c r="T12" s="249"/>
      <c r="U12" s="307"/>
    </row>
    <row r="13" spans="1:28" ht="15.75" x14ac:dyDescent="0.25">
      <c r="A13" s="613"/>
      <c r="B13" s="614"/>
      <c r="C13" s="307"/>
      <c r="D13" s="307"/>
      <c r="E13" s="307"/>
      <c r="F13" s="307"/>
      <c r="G13" s="307"/>
      <c r="H13" s="249"/>
      <c r="I13" s="249"/>
      <c r="J13" s="250"/>
      <c r="K13" s="251"/>
      <c r="L13" s="249"/>
      <c r="M13" s="230"/>
      <c r="N13" s="250"/>
      <c r="O13" s="230"/>
      <c r="P13" s="378">
        <f t="shared" si="0"/>
        <v>0</v>
      </c>
      <c r="Q13" s="379">
        <f t="shared" si="1"/>
        <v>0</v>
      </c>
      <c r="R13" s="249"/>
      <c r="S13" s="249"/>
      <c r="T13" s="249"/>
      <c r="U13" s="307"/>
    </row>
    <row r="14" spans="1:28" ht="15.75" x14ac:dyDescent="0.25">
      <c r="A14" s="613"/>
      <c r="B14" s="612" t="s">
        <v>1455</v>
      </c>
      <c r="C14" s="307"/>
      <c r="D14" s="307"/>
      <c r="E14" s="307"/>
      <c r="F14" s="307"/>
      <c r="G14" s="307"/>
      <c r="H14" s="249"/>
      <c r="I14" s="249"/>
      <c r="J14" s="250"/>
      <c r="K14" s="251"/>
      <c r="L14" s="249"/>
      <c r="M14" s="230"/>
      <c r="N14" s="250"/>
      <c r="O14" s="230"/>
      <c r="P14" s="378">
        <f t="shared" si="0"/>
        <v>0</v>
      </c>
      <c r="Q14" s="379">
        <f t="shared" si="1"/>
        <v>0</v>
      </c>
      <c r="R14" s="249"/>
      <c r="S14" s="249"/>
      <c r="T14" s="249"/>
      <c r="U14" s="307"/>
    </row>
    <row r="15" spans="1:28" ht="15.75" x14ac:dyDescent="0.25">
      <c r="A15" s="613"/>
      <c r="B15" s="613"/>
      <c r="C15" s="307"/>
      <c r="D15" s="307"/>
      <c r="E15" s="307"/>
      <c r="F15" s="307"/>
      <c r="G15" s="307"/>
      <c r="H15" s="249"/>
      <c r="I15" s="249"/>
      <c r="J15" s="250"/>
      <c r="K15" s="251"/>
      <c r="L15" s="249"/>
      <c r="M15" s="230"/>
      <c r="N15" s="250"/>
      <c r="O15" s="230"/>
      <c r="P15" s="378">
        <f t="shared" si="0"/>
        <v>0</v>
      </c>
      <c r="Q15" s="379">
        <f t="shared" si="1"/>
        <v>0</v>
      </c>
      <c r="R15" s="249"/>
      <c r="S15" s="249"/>
      <c r="T15" s="249"/>
      <c r="U15" s="307"/>
    </row>
    <row r="16" spans="1:28" ht="15.75" x14ac:dyDescent="0.25">
      <c r="A16" s="613"/>
      <c r="B16" s="613"/>
      <c r="C16" s="307"/>
      <c r="D16" s="307"/>
      <c r="E16" s="307"/>
      <c r="F16" s="307"/>
      <c r="G16" s="307"/>
      <c r="H16" s="249"/>
      <c r="I16" s="249"/>
      <c r="J16" s="250"/>
      <c r="K16" s="251"/>
      <c r="L16" s="249"/>
      <c r="M16" s="230"/>
      <c r="N16" s="250"/>
      <c r="O16" s="230"/>
      <c r="P16" s="378">
        <f t="shared" si="0"/>
        <v>0</v>
      </c>
      <c r="Q16" s="379">
        <f t="shared" si="1"/>
        <v>0</v>
      </c>
      <c r="R16" s="249"/>
      <c r="S16" s="249"/>
      <c r="T16" s="249"/>
      <c r="U16" s="307"/>
    </row>
    <row r="17" spans="1:21" ht="15.75" x14ac:dyDescent="0.25">
      <c r="A17" s="613"/>
      <c r="B17" s="613"/>
      <c r="C17" s="307"/>
      <c r="D17" s="307"/>
      <c r="E17" s="307"/>
      <c r="F17" s="307"/>
      <c r="G17" s="345"/>
      <c r="H17" s="249"/>
      <c r="I17" s="249"/>
      <c r="J17" s="249"/>
      <c r="K17" s="249"/>
      <c r="L17" s="249"/>
      <c r="M17" s="230"/>
      <c r="N17" s="249"/>
      <c r="O17" s="230"/>
      <c r="P17" s="378">
        <f t="shared" si="0"/>
        <v>0</v>
      </c>
      <c r="Q17" s="379">
        <f t="shared" si="1"/>
        <v>0</v>
      </c>
      <c r="R17" s="254"/>
      <c r="S17" s="254"/>
      <c r="T17" s="254"/>
      <c r="U17" s="307"/>
    </row>
    <row r="18" spans="1:21" ht="15.75" x14ac:dyDescent="0.25">
      <c r="A18" s="613"/>
      <c r="B18" s="613"/>
      <c r="C18" s="307"/>
      <c r="D18" s="307"/>
      <c r="E18" s="307"/>
      <c r="F18" s="307"/>
      <c r="G18" s="345"/>
      <c r="H18" s="249"/>
      <c r="I18" s="249"/>
      <c r="J18" s="249"/>
      <c r="K18" s="249"/>
      <c r="L18" s="249"/>
      <c r="M18" s="230"/>
      <c r="N18" s="249"/>
      <c r="O18" s="230"/>
      <c r="P18" s="378">
        <f t="shared" si="0"/>
        <v>0</v>
      </c>
      <c r="Q18" s="379">
        <f t="shared" si="1"/>
        <v>0</v>
      </c>
      <c r="R18" s="254"/>
      <c r="S18" s="254"/>
      <c r="T18" s="254"/>
      <c r="U18" s="307"/>
    </row>
    <row r="19" spans="1:21" ht="15.75" x14ac:dyDescent="0.25">
      <c r="A19" s="613"/>
      <c r="B19" s="614"/>
      <c r="C19" s="307"/>
      <c r="D19" s="307"/>
      <c r="E19" s="307"/>
      <c r="F19" s="307"/>
      <c r="G19" s="307"/>
      <c r="H19" s="249"/>
      <c r="I19" s="346"/>
      <c r="J19" s="249"/>
      <c r="K19" s="346"/>
      <c r="L19" s="249"/>
      <c r="M19" s="230"/>
      <c r="N19" s="249"/>
      <c r="O19" s="230"/>
      <c r="P19" s="378">
        <f t="shared" si="0"/>
        <v>0</v>
      </c>
      <c r="Q19" s="379">
        <f t="shared" si="1"/>
        <v>0</v>
      </c>
      <c r="R19" s="249"/>
      <c r="S19" s="249"/>
      <c r="T19" s="249"/>
      <c r="U19" s="307"/>
    </row>
    <row r="20" spans="1:21" ht="15.75" x14ac:dyDescent="0.25">
      <c r="A20" s="613"/>
      <c r="B20" s="612" t="s">
        <v>1456</v>
      </c>
      <c r="C20" s="307"/>
      <c r="D20" s="307"/>
      <c r="E20" s="307"/>
      <c r="F20" s="307"/>
      <c r="G20" s="307"/>
      <c r="H20" s="249"/>
      <c r="I20" s="346"/>
      <c r="J20" s="249"/>
      <c r="K20" s="346"/>
      <c r="L20" s="249"/>
      <c r="M20" s="230"/>
      <c r="N20" s="249"/>
      <c r="O20" s="230"/>
      <c r="P20" s="378">
        <f t="shared" si="0"/>
        <v>0</v>
      </c>
      <c r="Q20" s="379">
        <f t="shared" si="1"/>
        <v>0</v>
      </c>
      <c r="R20" s="249"/>
      <c r="S20" s="249"/>
      <c r="T20" s="249"/>
      <c r="U20" s="307"/>
    </row>
    <row r="21" spans="1:21" ht="15.75" x14ac:dyDescent="0.25">
      <c r="A21" s="613"/>
      <c r="B21" s="613"/>
      <c r="C21" s="307"/>
      <c r="D21" s="307"/>
      <c r="E21" s="307"/>
      <c r="F21" s="307"/>
      <c r="G21" s="249"/>
      <c r="H21" s="250"/>
      <c r="I21" s="249"/>
      <c r="J21" s="250"/>
      <c r="K21" s="249"/>
      <c r="L21" s="250"/>
      <c r="M21" s="230"/>
      <c r="N21" s="250"/>
      <c r="O21" s="230"/>
      <c r="P21" s="378">
        <f t="shared" si="0"/>
        <v>0</v>
      </c>
      <c r="Q21" s="379">
        <f t="shared" si="1"/>
        <v>0</v>
      </c>
      <c r="R21" s="249"/>
      <c r="S21" s="249"/>
      <c r="T21" s="249"/>
      <c r="U21" s="249"/>
    </row>
    <row r="22" spans="1:21" ht="15.75" x14ac:dyDescent="0.25">
      <c r="A22" s="613"/>
      <c r="B22" s="613"/>
      <c r="C22" s="307"/>
      <c r="D22" s="307"/>
      <c r="E22" s="307"/>
      <c r="F22" s="307"/>
      <c r="G22" s="249"/>
      <c r="H22" s="250"/>
      <c r="I22" s="249"/>
      <c r="J22" s="250"/>
      <c r="K22" s="249"/>
      <c r="L22" s="250"/>
      <c r="M22" s="230"/>
      <c r="N22" s="250"/>
      <c r="O22" s="230"/>
      <c r="P22" s="378">
        <f t="shared" si="0"/>
        <v>0</v>
      </c>
      <c r="Q22" s="379">
        <f t="shared" si="1"/>
        <v>0</v>
      </c>
      <c r="R22" s="249"/>
      <c r="S22" s="249"/>
      <c r="T22" s="249"/>
      <c r="U22" s="249"/>
    </row>
    <row r="23" spans="1:21" ht="15.75" x14ac:dyDescent="0.25">
      <c r="A23" s="613"/>
      <c r="B23" s="613"/>
      <c r="C23" s="307"/>
      <c r="D23" s="307"/>
      <c r="E23" s="307"/>
      <c r="F23" s="307"/>
      <c r="G23" s="249"/>
      <c r="H23" s="250"/>
      <c r="I23" s="249"/>
      <c r="J23" s="250"/>
      <c r="K23" s="249"/>
      <c r="L23" s="250"/>
      <c r="M23" s="230"/>
      <c r="N23" s="250"/>
      <c r="O23" s="230"/>
      <c r="P23" s="378">
        <f t="shared" si="0"/>
        <v>0</v>
      </c>
      <c r="Q23" s="379">
        <f t="shared" si="1"/>
        <v>0</v>
      </c>
      <c r="R23" s="249"/>
      <c r="S23" s="249"/>
      <c r="T23" s="249"/>
      <c r="U23" s="249"/>
    </row>
    <row r="24" spans="1:21" ht="15.75" x14ac:dyDescent="0.25">
      <c r="A24" s="613"/>
      <c r="B24" s="613"/>
      <c r="C24" s="307"/>
      <c r="D24" s="307"/>
      <c r="E24" s="307"/>
      <c r="F24" s="307"/>
      <c r="G24" s="249"/>
      <c r="H24" s="250"/>
      <c r="I24" s="249"/>
      <c r="J24" s="250"/>
      <c r="K24" s="249"/>
      <c r="L24" s="250"/>
      <c r="M24" s="230"/>
      <c r="N24" s="250"/>
      <c r="O24" s="230"/>
      <c r="P24" s="378">
        <f t="shared" si="0"/>
        <v>0</v>
      </c>
      <c r="Q24" s="379">
        <f t="shared" si="1"/>
        <v>0</v>
      </c>
      <c r="R24" s="249"/>
      <c r="S24" s="249"/>
      <c r="T24" s="249"/>
      <c r="U24" s="249"/>
    </row>
    <row r="25" spans="1:21" ht="15.75" x14ac:dyDescent="0.25">
      <c r="A25" s="613"/>
      <c r="B25" s="613"/>
      <c r="C25" s="307"/>
      <c r="D25" s="307"/>
      <c r="E25" s="307"/>
      <c r="F25" s="307"/>
      <c r="G25" s="249"/>
      <c r="H25" s="250"/>
      <c r="I25" s="249"/>
      <c r="J25" s="250"/>
      <c r="K25" s="249"/>
      <c r="L25" s="250"/>
      <c r="M25" s="230"/>
      <c r="N25" s="250"/>
      <c r="O25" s="230"/>
      <c r="P25" s="378">
        <f t="shared" si="0"/>
        <v>0</v>
      </c>
      <c r="Q25" s="379">
        <f t="shared" si="1"/>
        <v>0</v>
      </c>
      <c r="R25" s="249"/>
      <c r="S25" s="249"/>
      <c r="T25" s="249"/>
      <c r="U25" s="249"/>
    </row>
    <row r="26" spans="1:21" ht="15.75" x14ac:dyDescent="0.25">
      <c r="A26" s="613"/>
      <c r="B26" s="613"/>
      <c r="C26" s="248"/>
      <c r="D26" s="248"/>
      <c r="E26" s="307"/>
      <c r="F26" s="307"/>
      <c r="G26" s="307"/>
      <c r="H26" s="250"/>
      <c r="I26" s="253"/>
      <c r="J26" s="250"/>
      <c r="K26" s="253"/>
      <c r="L26" s="250"/>
      <c r="M26" s="230"/>
      <c r="N26" s="250"/>
      <c r="O26" s="230"/>
      <c r="P26" s="378">
        <f t="shared" si="0"/>
        <v>0</v>
      </c>
      <c r="Q26" s="379">
        <f t="shared" si="1"/>
        <v>0</v>
      </c>
      <c r="R26" s="249"/>
      <c r="S26" s="249"/>
      <c r="T26" s="249"/>
      <c r="U26" s="307"/>
    </row>
    <row r="27" spans="1:21" ht="15.75" x14ac:dyDescent="0.25">
      <c r="A27" s="613"/>
      <c r="B27" s="614"/>
      <c r="C27" s="248"/>
      <c r="D27" s="248"/>
      <c r="E27" s="307"/>
      <c r="F27" s="307"/>
      <c r="G27" s="277"/>
      <c r="H27" s="250"/>
      <c r="I27" s="249"/>
      <c r="J27" s="250"/>
      <c r="K27" s="249"/>
      <c r="L27" s="250"/>
      <c r="M27" s="230"/>
      <c r="N27" s="250"/>
      <c r="O27" s="230"/>
      <c r="P27" s="378">
        <f t="shared" si="0"/>
        <v>0</v>
      </c>
      <c r="Q27" s="379">
        <f t="shared" si="1"/>
        <v>0</v>
      </c>
      <c r="R27" s="249"/>
      <c r="S27" s="249"/>
      <c r="T27" s="249"/>
      <c r="U27" s="307"/>
    </row>
    <row r="28" spans="1:21" ht="15.75" customHeight="1" x14ac:dyDescent="0.25">
      <c r="A28" s="613"/>
      <c r="B28" s="615" t="s">
        <v>1502</v>
      </c>
      <c r="C28" s="248"/>
      <c r="D28" s="248"/>
      <c r="E28" s="307"/>
      <c r="F28" s="307"/>
      <c r="G28" s="307"/>
      <c r="H28" s="249"/>
      <c r="I28" s="249"/>
      <c r="J28" s="205"/>
      <c r="K28" s="249"/>
      <c r="L28" s="249"/>
      <c r="M28" s="230"/>
      <c r="N28" s="249"/>
      <c r="O28" s="230"/>
      <c r="P28" s="378">
        <f t="shared" si="0"/>
        <v>0</v>
      </c>
      <c r="Q28" s="379">
        <f t="shared" si="1"/>
        <v>0</v>
      </c>
      <c r="R28" s="249"/>
      <c r="S28" s="249"/>
      <c r="T28" s="249"/>
      <c r="U28" s="307"/>
    </row>
    <row r="29" spans="1:21" ht="15.75" x14ac:dyDescent="0.25">
      <c r="A29" s="613"/>
      <c r="B29" s="615"/>
      <c r="C29" s="248"/>
      <c r="D29" s="248"/>
      <c r="E29" s="307"/>
      <c r="F29" s="307"/>
      <c r="G29" s="307"/>
      <c r="H29" s="249"/>
      <c r="I29" s="249"/>
      <c r="J29" s="205"/>
      <c r="K29" s="249"/>
      <c r="L29" s="249"/>
      <c r="M29" s="230"/>
      <c r="N29" s="249"/>
      <c r="O29" s="230"/>
      <c r="P29" s="378">
        <f t="shared" si="0"/>
        <v>0</v>
      </c>
      <c r="Q29" s="379">
        <f t="shared" si="1"/>
        <v>0</v>
      </c>
      <c r="R29" s="249"/>
      <c r="S29" s="249"/>
      <c r="T29" s="249"/>
      <c r="U29" s="307"/>
    </row>
    <row r="30" spans="1:21" ht="15.75" x14ac:dyDescent="0.25">
      <c r="A30" s="613"/>
      <c r="B30" s="615"/>
      <c r="C30" s="248"/>
      <c r="D30" s="248"/>
      <c r="E30" s="307"/>
      <c r="F30" s="307"/>
      <c r="G30" s="307"/>
      <c r="H30" s="249"/>
      <c r="I30" s="249"/>
      <c r="J30" s="205"/>
      <c r="K30" s="249"/>
      <c r="L30" s="249"/>
      <c r="M30" s="230"/>
      <c r="N30" s="249"/>
      <c r="O30" s="230"/>
      <c r="P30" s="378">
        <f t="shared" si="0"/>
        <v>0</v>
      </c>
      <c r="Q30" s="379">
        <f t="shared" si="1"/>
        <v>0</v>
      </c>
      <c r="R30" s="249"/>
      <c r="S30" s="249"/>
      <c r="T30" s="249"/>
      <c r="U30" s="307"/>
    </row>
    <row r="31" spans="1:21" ht="15.75" x14ac:dyDescent="0.25">
      <c r="A31" s="613"/>
      <c r="B31" s="615"/>
      <c r="C31" s="248"/>
      <c r="D31" s="248"/>
      <c r="E31" s="307"/>
      <c r="F31" s="307"/>
      <c r="G31" s="307"/>
      <c r="H31" s="249"/>
      <c r="I31" s="249"/>
      <c r="J31" s="205"/>
      <c r="K31" s="249"/>
      <c r="L31" s="249"/>
      <c r="M31" s="230"/>
      <c r="N31" s="249"/>
      <c r="O31" s="230"/>
      <c r="P31" s="378"/>
      <c r="Q31" s="379"/>
      <c r="R31" s="249"/>
      <c r="S31" s="249"/>
      <c r="T31" s="249"/>
      <c r="U31" s="307"/>
    </row>
    <row r="32" spans="1:21" ht="15.75" x14ac:dyDescent="0.25">
      <c r="A32" s="613"/>
      <c r="B32" s="615"/>
      <c r="C32" s="248"/>
      <c r="D32" s="248"/>
      <c r="E32" s="307"/>
      <c r="F32" s="307"/>
      <c r="G32" s="307"/>
      <c r="H32" s="249"/>
      <c r="I32" s="249"/>
      <c r="J32" s="205"/>
      <c r="K32" s="249"/>
      <c r="L32" s="249"/>
      <c r="M32" s="230"/>
      <c r="N32" s="249"/>
      <c r="O32" s="230"/>
      <c r="P32" s="378"/>
      <c r="Q32" s="379"/>
      <c r="R32" s="249"/>
      <c r="S32" s="249"/>
      <c r="T32" s="249"/>
      <c r="U32" s="307"/>
    </row>
    <row r="33" spans="1:21" ht="15.75" x14ac:dyDescent="0.25">
      <c r="A33" s="613"/>
      <c r="B33" s="615"/>
      <c r="C33" s="248"/>
      <c r="D33" s="248"/>
      <c r="E33" s="307"/>
      <c r="F33" s="307"/>
      <c r="G33" s="307"/>
      <c r="H33" s="249"/>
      <c r="I33" s="249"/>
      <c r="J33" s="205"/>
      <c r="K33" s="249"/>
      <c r="L33" s="249"/>
      <c r="M33" s="230"/>
      <c r="N33" s="249"/>
      <c r="O33" s="230"/>
      <c r="P33" s="378">
        <f t="shared" si="0"/>
        <v>0</v>
      </c>
      <c r="Q33" s="379">
        <f t="shared" si="1"/>
        <v>0</v>
      </c>
      <c r="R33" s="249"/>
      <c r="S33" s="249"/>
      <c r="T33" s="249"/>
      <c r="U33" s="307"/>
    </row>
    <row r="34" spans="1:21" ht="15.75" x14ac:dyDescent="0.25">
      <c r="A34" s="613"/>
      <c r="B34" s="615"/>
      <c r="C34" s="248"/>
      <c r="D34" s="248"/>
      <c r="E34" s="307"/>
      <c r="F34" s="307"/>
      <c r="G34" s="307"/>
      <c r="H34" s="249"/>
      <c r="I34" s="249"/>
      <c r="J34" s="205"/>
      <c r="K34" s="249"/>
      <c r="L34" s="249"/>
      <c r="M34" s="230"/>
      <c r="N34" s="249"/>
      <c r="O34" s="230"/>
      <c r="P34" s="378">
        <f t="shared" si="0"/>
        <v>0</v>
      </c>
      <c r="Q34" s="379">
        <f t="shared" si="1"/>
        <v>0</v>
      </c>
      <c r="R34" s="249"/>
      <c r="S34" s="249"/>
      <c r="T34" s="249"/>
      <c r="U34" s="307"/>
    </row>
    <row r="35" spans="1:21" ht="15.75" x14ac:dyDescent="0.25">
      <c r="A35" s="613"/>
      <c r="B35" s="615"/>
      <c r="C35" s="248"/>
      <c r="D35" s="248"/>
      <c r="E35" s="307"/>
      <c r="F35" s="307"/>
      <c r="G35" s="307"/>
      <c r="H35" s="249"/>
      <c r="I35" s="249"/>
      <c r="J35" s="205"/>
      <c r="K35" s="249"/>
      <c r="L35" s="249"/>
      <c r="M35" s="230"/>
      <c r="N35" s="249"/>
      <c r="O35" s="230"/>
      <c r="P35" s="378">
        <f t="shared" si="0"/>
        <v>0</v>
      </c>
      <c r="Q35" s="379">
        <f t="shared" si="1"/>
        <v>0</v>
      </c>
      <c r="R35" s="249"/>
      <c r="S35" s="249"/>
      <c r="T35" s="249"/>
      <c r="U35" s="307"/>
    </row>
    <row r="36" spans="1:21" ht="15.75" x14ac:dyDescent="0.25">
      <c r="A36" s="613"/>
      <c r="B36" s="615"/>
      <c r="C36" s="248"/>
      <c r="D36" s="248"/>
      <c r="E36" s="307"/>
      <c r="F36" s="307"/>
      <c r="G36" s="307"/>
      <c r="H36" s="249"/>
      <c r="I36" s="249"/>
      <c r="J36" s="205"/>
      <c r="K36" s="249"/>
      <c r="L36" s="249"/>
      <c r="M36" s="230"/>
      <c r="N36" s="249"/>
      <c r="O36" s="230"/>
      <c r="P36" s="378">
        <f t="shared" si="0"/>
        <v>0</v>
      </c>
      <c r="Q36" s="379">
        <f t="shared" si="1"/>
        <v>0</v>
      </c>
      <c r="R36" s="249"/>
      <c r="S36" s="249"/>
      <c r="T36" s="249"/>
      <c r="U36" s="307"/>
    </row>
    <row r="37" spans="1:21" ht="15.75" x14ac:dyDescent="0.25">
      <c r="A37" s="613"/>
      <c r="B37" s="615"/>
      <c r="C37" s="248"/>
      <c r="D37" s="248"/>
      <c r="E37" s="307"/>
      <c r="F37" s="307"/>
      <c r="G37" s="307"/>
      <c r="H37" s="249"/>
      <c r="I37" s="249"/>
      <c r="J37" s="205"/>
      <c r="K37" s="249"/>
      <c r="L37" s="249"/>
      <c r="M37" s="230"/>
      <c r="N37" s="249"/>
      <c r="O37" s="230"/>
      <c r="P37" s="378">
        <f t="shared" si="0"/>
        <v>0</v>
      </c>
      <c r="Q37" s="379">
        <f t="shared" si="1"/>
        <v>0</v>
      </c>
      <c r="R37" s="249"/>
      <c r="S37" s="249"/>
      <c r="T37" s="249"/>
      <c r="U37" s="307"/>
    </row>
    <row r="38" spans="1:21" ht="15.75" x14ac:dyDescent="0.25">
      <c r="A38" s="613"/>
      <c r="B38" s="615"/>
      <c r="C38" s="248"/>
      <c r="D38" s="248"/>
      <c r="E38" s="307"/>
      <c r="F38" s="307"/>
      <c r="G38" s="307"/>
      <c r="H38" s="249"/>
      <c r="I38" s="249"/>
      <c r="J38" s="205"/>
      <c r="K38" s="249"/>
      <c r="L38" s="249"/>
      <c r="M38" s="230"/>
      <c r="N38" s="249"/>
      <c r="O38" s="230"/>
      <c r="P38" s="378">
        <f t="shared" si="0"/>
        <v>0</v>
      </c>
      <c r="Q38" s="379">
        <f t="shared" si="1"/>
        <v>0</v>
      </c>
      <c r="R38" s="249"/>
      <c r="S38" s="249"/>
      <c r="T38" s="249"/>
      <c r="U38" s="307"/>
    </row>
    <row r="39" spans="1:21" ht="15.75" x14ac:dyDescent="0.25">
      <c r="A39" s="613"/>
      <c r="B39" s="615" t="s">
        <v>1457</v>
      </c>
      <c r="C39" s="248"/>
      <c r="D39" s="248"/>
      <c r="E39" s="307"/>
      <c r="F39" s="307"/>
      <c r="G39" s="307"/>
      <c r="H39" s="249"/>
      <c r="I39" s="249"/>
      <c r="J39" s="205"/>
      <c r="K39" s="249"/>
      <c r="L39" s="249"/>
      <c r="M39" s="230"/>
      <c r="N39" s="249"/>
      <c r="O39" s="230"/>
      <c r="P39" s="378">
        <f t="shared" si="0"/>
        <v>0</v>
      </c>
      <c r="Q39" s="379">
        <f t="shared" si="1"/>
        <v>0</v>
      </c>
      <c r="R39" s="249"/>
      <c r="S39" s="249"/>
      <c r="T39" s="249"/>
      <c r="U39" s="307"/>
    </row>
    <row r="40" spans="1:21" ht="15.75" x14ac:dyDescent="0.25">
      <c r="A40" s="613"/>
      <c r="B40" s="615"/>
      <c r="C40" s="307"/>
      <c r="D40" s="307"/>
      <c r="E40" s="307"/>
      <c r="F40" s="307"/>
      <c r="G40" s="307"/>
      <c r="H40" s="249"/>
      <c r="I40" s="249"/>
      <c r="J40" s="205"/>
      <c r="K40" s="249"/>
      <c r="L40" s="249"/>
      <c r="M40" s="230"/>
      <c r="N40" s="249"/>
      <c r="O40" s="230"/>
      <c r="P40" s="378">
        <f t="shared" si="0"/>
        <v>0</v>
      </c>
      <c r="Q40" s="379">
        <f t="shared" si="1"/>
        <v>0</v>
      </c>
      <c r="R40" s="249"/>
      <c r="S40" s="249"/>
      <c r="T40" s="249"/>
      <c r="U40" s="307"/>
    </row>
    <row r="41" spans="1:21" ht="15.75" x14ac:dyDescent="0.25">
      <c r="A41" s="613"/>
      <c r="B41" s="615"/>
      <c r="C41" s="307"/>
      <c r="D41" s="307"/>
      <c r="E41" s="307"/>
      <c r="F41" s="307"/>
      <c r="G41" s="307"/>
      <c r="H41" s="249"/>
      <c r="I41" s="249"/>
      <c r="J41" s="205"/>
      <c r="K41" s="249"/>
      <c r="L41" s="249"/>
      <c r="M41" s="230"/>
      <c r="N41" s="249"/>
      <c r="O41" s="230"/>
      <c r="P41" s="378">
        <f t="shared" si="0"/>
        <v>0</v>
      </c>
      <c r="Q41" s="379">
        <f t="shared" si="1"/>
        <v>0</v>
      </c>
      <c r="R41" s="249"/>
      <c r="S41" s="249"/>
      <c r="T41" s="249"/>
      <c r="U41" s="307"/>
    </row>
    <row r="42" spans="1:21" ht="15.75" x14ac:dyDescent="0.25">
      <c r="A42" s="613"/>
      <c r="B42" s="615"/>
      <c r="C42" s="307"/>
      <c r="D42" s="307"/>
      <c r="E42" s="307"/>
      <c r="F42" s="307"/>
      <c r="G42" s="307"/>
      <c r="H42" s="249"/>
      <c r="I42" s="249"/>
      <c r="J42" s="205"/>
      <c r="K42" s="249"/>
      <c r="L42" s="249"/>
      <c r="M42" s="230"/>
      <c r="N42" s="249"/>
      <c r="O42" s="230"/>
      <c r="P42" s="378">
        <f t="shared" si="0"/>
        <v>0</v>
      </c>
      <c r="Q42" s="379">
        <f t="shared" si="1"/>
        <v>0</v>
      </c>
      <c r="R42" s="249"/>
      <c r="S42" s="249"/>
      <c r="T42" s="249"/>
      <c r="U42" s="307"/>
    </row>
    <row r="43" spans="1:21" ht="15.75" x14ac:dyDescent="0.25">
      <c r="A43" s="613"/>
      <c r="B43" s="615"/>
      <c r="C43" s="307"/>
      <c r="D43" s="307"/>
      <c r="E43" s="307"/>
      <c r="F43" s="307"/>
      <c r="G43" s="307"/>
      <c r="H43" s="249"/>
      <c r="I43" s="249"/>
      <c r="J43" s="205"/>
      <c r="K43" s="249"/>
      <c r="L43" s="249"/>
      <c r="M43" s="230"/>
      <c r="N43" s="249"/>
      <c r="O43" s="230"/>
      <c r="P43" s="378">
        <f t="shared" si="0"/>
        <v>0</v>
      </c>
      <c r="Q43" s="379">
        <f t="shared" si="1"/>
        <v>0</v>
      </c>
      <c r="R43" s="249"/>
      <c r="S43" s="249"/>
      <c r="T43" s="249"/>
      <c r="U43" s="307"/>
    </row>
    <row r="44" spans="1:21" ht="15.75" x14ac:dyDescent="0.25">
      <c r="A44" s="613"/>
      <c r="B44" s="615"/>
      <c r="C44" s="307"/>
      <c r="D44" s="307"/>
      <c r="E44" s="307"/>
      <c r="F44" s="307"/>
      <c r="G44" s="307"/>
      <c r="H44" s="249"/>
      <c r="I44" s="249"/>
      <c r="J44" s="205"/>
      <c r="K44" s="249"/>
      <c r="L44" s="249"/>
      <c r="M44" s="230"/>
      <c r="N44" s="249"/>
      <c r="O44" s="230"/>
      <c r="P44" s="378">
        <f t="shared" si="0"/>
        <v>0</v>
      </c>
      <c r="Q44" s="379">
        <f t="shared" si="1"/>
        <v>0</v>
      </c>
      <c r="R44" s="249"/>
      <c r="S44" s="249"/>
      <c r="T44" s="249"/>
      <c r="U44" s="307"/>
    </row>
    <row r="45" spans="1:21" ht="15.75" x14ac:dyDescent="0.25">
      <c r="A45" s="613"/>
      <c r="B45" s="615"/>
      <c r="C45" s="307"/>
      <c r="D45" s="307"/>
      <c r="E45" s="307"/>
      <c r="F45" s="307"/>
      <c r="G45" s="307"/>
      <c r="H45" s="249"/>
      <c r="I45" s="249"/>
      <c r="J45" s="205"/>
      <c r="K45" s="249"/>
      <c r="L45" s="249"/>
      <c r="M45" s="230"/>
      <c r="N45" s="249"/>
      <c r="O45" s="230"/>
      <c r="P45" s="378">
        <f t="shared" si="0"/>
        <v>0</v>
      </c>
      <c r="Q45" s="379">
        <f t="shared" si="1"/>
        <v>0</v>
      </c>
      <c r="R45" s="249"/>
      <c r="S45" s="249"/>
      <c r="T45" s="249"/>
      <c r="U45" s="307"/>
    </row>
    <row r="46" spans="1:21" ht="15.75" x14ac:dyDescent="0.25">
      <c r="A46" s="613"/>
      <c r="B46" s="615"/>
      <c r="C46" s="307"/>
      <c r="D46" s="307"/>
      <c r="E46" s="307"/>
      <c r="F46" s="307"/>
      <c r="G46" s="307"/>
      <c r="H46" s="249"/>
      <c r="I46" s="249"/>
      <c r="J46" s="205"/>
      <c r="K46" s="249"/>
      <c r="L46" s="249"/>
      <c r="M46" s="230"/>
      <c r="N46" s="249"/>
      <c r="O46" s="230"/>
      <c r="P46" s="378">
        <f t="shared" si="0"/>
        <v>0</v>
      </c>
      <c r="Q46" s="379">
        <f t="shared" si="1"/>
        <v>0</v>
      </c>
      <c r="R46" s="249"/>
      <c r="S46" s="249"/>
      <c r="T46" s="249"/>
      <c r="U46" s="307"/>
    </row>
    <row r="47" spans="1:21" ht="15.75" x14ac:dyDescent="0.25">
      <c r="A47" s="292"/>
      <c r="B47" s="293"/>
      <c r="C47" s="292" t="s">
        <v>1378</v>
      </c>
      <c r="D47" s="293"/>
      <c r="E47" s="293"/>
      <c r="F47" s="293"/>
      <c r="G47" s="294"/>
      <c r="H47" s="255">
        <f t="shared" ref="H47:O47" si="2">SUM(H8:H46)</f>
        <v>0</v>
      </c>
      <c r="I47" s="255">
        <f t="shared" si="2"/>
        <v>0</v>
      </c>
      <c r="J47" s="255">
        <f t="shared" si="2"/>
        <v>0</v>
      </c>
      <c r="K47" s="255">
        <f t="shared" si="2"/>
        <v>0</v>
      </c>
      <c r="L47" s="255">
        <f t="shared" si="2"/>
        <v>0</v>
      </c>
      <c r="M47" s="255">
        <f t="shared" si="2"/>
        <v>0</v>
      </c>
      <c r="N47" s="255">
        <f t="shared" si="2"/>
        <v>0</v>
      </c>
      <c r="O47" s="255">
        <f t="shared" si="2"/>
        <v>0</v>
      </c>
      <c r="P47" s="255">
        <f>SUM(P8:P46)</f>
        <v>0</v>
      </c>
      <c r="Q47" s="255">
        <f>SUM(Q8:Q46)</f>
        <v>0</v>
      </c>
      <c r="R47" s="256"/>
      <c r="S47" s="256"/>
      <c r="T47" s="256"/>
      <c r="U47" s="256"/>
    </row>
    <row r="48" spans="1:21" ht="15.75" x14ac:dyDescent="0.25">
      <c r="A48" s="257"/>
      <c r="B48" s="258"/>
      <c r="C48" s="258"/>
      <c r="D48" s="258"/>
      <c r="E48" s="258"/>
      <c r="F48" s="259"/>
      <c r="G48" s="258"/>
      <c r="H48" s="258"/>
      <c r="I48" s="258"/>
      <c r="J48" s="258"/>
      <c r="K48" s="258"/>
      <c r="L48" s="258"/>
      <c r="M48" s="258"/>
      <c r="N48" s="258"/>
      <c r="O48" s="258"/>
      <c r="P48" s="381"/>
      <c r="Q48" s="381"/>
      <c r="R48" s="258"/>
      <c r="S48" s="258"/>
      <c r="T48" s="258"/>
      <c r="U48" s="258"/>
    </row>
    <row r="49" spans="1:21" ht="15.75" x14ac:dyDescent="0.25">
      <c r="A49" s="257"/>
      <c r="B49" s="258"/>
      <c r="C49" s="258"/>
      <c r="D49" s="258"/>
      <c r="E49" s="258"/>
      <c r="F49" s="259"/>
      <c r="G49" s="258"/>
      <c r="H49" s="258"/>
      <c r="I49" s="258"/>
      <c r="J49" s="258"/>
      <c r="K49" s="258"/>
      <c r="L49" s="258"/>
      <c r="M49" s="258"/>
      <c r="N49" s="258"/>
      <c r="O49" s="258"/>
      <c r="P49" s="381"/>
      <c r="Q49" s="381"/>
      <c r="R49" s="258"/>
      <c r="S49" s="258"/>
      <c r="T49" s="258"/>
      <c r="U49" s="258"/>
    </row>
    <row r="50" spans="1:21" ht="15.75" x14ac:dyDescent="0.25">
      <c r="A50" s="257"/>
      <c r="B50" s="258"/>
      <c r="C50" s="258"/>
      <c r="D50" s="258"/>
      <c r="E50" s="258"/>
      <c r="F50" s="259"/>
      <c r="G50" s="258"/>
      <c r="H50" s="258"/>
      <c r="I50" s="258"/>
      <c r="J50" s="258"/>
      <c r="K50" s="258"/>
      <c r="L50" s="258"/>
      <c r="M50" s="258"/>
      <c r="N50" s="258"/>
      <c r="O50" s="258"/>
      <c r="P50" s="381"/>
      <c r="Q50" s="381"/>
      <c r="R50" s="258"/>
      <c r="S50" s="258"/>
      <c r="T50" s="258"/>
      <c r="U50" s="258"/>
    </row>
    <row r="51" spans="1:21" ht="15.75" x14ac:dyDescent="0.25">
      <c r="A51" s="257"/>
      <c r="B51" s="258"/>
      <c r="C51" s="258"/>
      <c r="D51" s="258"/>
      <c r="E51" s="258"/>
      <c r="F51" s="259"/>
      <c r="G51" s="258"/>
      <c r="H51" s="258"/>
      <c r="I51" s="258"/>
      <c r="J51" s="258"/>
      <c r="K51" s="258"/>
      <c r="L51" s="258"/>
      <c r="M51" s="258"/>
      <c r="N51" s="258"/>
      <c r="O51" s="258"/>
      <c r="P51" s="381"/>
      <c r="Q51" s="381"/>
      <c r="R51" s="258"/>
      <c r="S51" s="258"/>
      <c r="T51" s="258"/>
      <c r="U51" s="258"/>
    </row>
    <row r="52" spans="1:21" ht="15.75" x14ac:dyDescent="0.25">
      <c r="A52" s="257"/>
      <c r="B52" s="258"/>
      <c r="C52" s="258"/>
      <c r="D52" s="258"/>
      <c r="E52" s="258"/>
      <c r="F52" s="259"/>
      <c r="G52" s="258"/>
      <c r="H52" s="258"/>
      <c r="I52" s="258"/>
      <c r="J52" s="258"/>
      <c r="K52" s="258"/>
      <c r="L52" s="258"/>
      <c r="M52" s="258"/>
      <c r="N52" s="258"/>
      <c r="O52" s="258"/>
      <c r="P52" s="381"/>
      <c r="Q52" s="381"/>
      <c r="R52" s="258"/>
      <c r="S52" s="258"/>
      <c r="T52" s="258"/>
      <c r="U52" s="258"/>
    </row>
    <row r="53" spans="1:21" ht="15.75" x14ac:dyDescent="0.25">
      <c r="A53" s="257"/>
      <c r="B53" s="258"/>
      <c r="C53" s="258"/>
      <c r="D53" s="258"/>
      <c r="E53" s="258"/>
      <c r="F53" s="259"/>
      <c r="G53" s="258"/>
      <c r="H53" s="258"/>
      <c r="I53" s="258"/>
      <c r="J53" s="258"/>
      <c r="K53" s="258"/>
      <c r="L53" s="258"/>
      <c r="M53" s="258"/>
      <c r="N53" s="258"/>
      <c r="O53" s="258"/>
      <c r="P53" s="381"/>
      <c r="Q53" s="381"/>
      <c r="R53" s="258"/>
      <c r="S53" s="258"/>
      <c r="T53" s="258"/>
      <c r="U53" s="258"/>
    </row>
    <row r="54" spans="1:21" ht="15" x14ac:dyDescent="0.25">
      <c r="C54" s="502"/>
    </row>
    <row r="66" spans="1:6" x14ac:dyDescent="0.25">
      <c r="A66" s="252"/>
      <c r="F66" s="252"/>
    </row>
    <row r="67" spans="1:6" x14ac:dyDescent="0.25">
      <c r="A67" s="252"/>
      <c r="F67" s="252"/>
    </row>
    <row r="68" spans="1:6" x14ac:dyDescent="0.25">
      <c r="A68" s="252"/>
      <c r="F68" s="252"/>
    </row>
    <row r="69" spans="1:6" x14ac:dyDescent="0.25">
      <c r="A69" s="252"/>
      <c r="F69" s="252"/>
    </row>
    <row r="70" spans="1:6" x14ac:dyDescent="0.25">
      <c r="A70" s="252"/>
      <c r="F70" s="252"/>
    </row>
    <row r="71" spans="1:6" x14ac:dyDescent="0.25">
      <c r="A71" s="252"/>
      <c r="F71" s="252"/>
    </row>
    <row r="72" spans="1:6" x14ac:dyDescent="0.25">
      <c r="A72" s="252"/>
      <c r="F72" s="252"/>
    </row>
    <row r="73" spans="1:6" x14ac:dyDescent="0.25">
      <c r="A73" s="252"/>
      <c r="F73" s="252"/>
    </row>
    <row r="74" spans="1:6" x14ac:dyDescent="0.25">
      <c r="A74" s="252"/>
      <c r="F74" s="252"/>
    </row>
    <row r="75" spans="1:6" x14ac:dyDescent="0.25">
      <c r="A75" s="252"/>
      <c r="F75" s="252"/>
    </row>
    <row r="76" spans="1:6" x14ac:dyDescent="0.25">
      <c r="A76" s="252"/>
      <c r="F76" s="252"/>
    </row>
    <row r="77" spans="1:6" x14ac:dyDescent="0.25">
      <c r="A77" s="252"/>
      <c r="F77" s="252"/>
    </row>
    <row r="78" spans="1:6" x14ac:dyDescent="0.25">
      <c r="A78" s="252"/>
      <c r="F78" s="252"/>
    </row>
    <row r="79" spans="1:6" x14ac:dyDescent="0.25">
      <c r="A79" s="252"/>
      <c r="F79" s="252"/>
    </row>
    <row r="80" spans="1:6" x14ac:dyDescent="0.25">
      <c r="A80" s="252"/>
      <c r="F80" s="252"/>
    </row>
    <row r="81" spans="1:6" x14ac:dyDescent="0.25">
      <c r="A81" s="252"/>
      <c r="F81" s="252"/>
    </row>
    <row r="82" spans="1:6" x14ac:dyDescent="0.25">
      <c r="A82" s="252"/>
      <c r="F82" s="252"/>
    </row>
    <row r="83" spans="1:6" x14ac:dyDescent="0.25">
      <c r="A83" s="252"/>
      <c r="F83" s="252"/>
    </row>
    <row r="84" spans="1:6" x14ac:dyDescent="0.25">
      <c r="A84" s="252"/>
      <c r="F84" s="252"/>
    </row>
    <row r="85" spans="1:6" x14ac:dyDescent="0.25">
      <c r="A85" s="252"/>
      <c r="F85" s="252"/>
    </row>
    <row r="86" spans="1:6" x14ac:dyDescent="0.25">
      <c r="A86" s="252"/>
      <c r="F86" s="252"/>
    </row>
    <row r="87" spans="1:6" x14ac:dyDescent="0.25">
      <c r="A87" s="252"/>
      <c r="F87" s="252"/>
    </row>
    <row r="88" spans="1:6" x14ac:dyDescent="0.25">
      <c r="A88" s="252"/>
      <c r="F88" s="252"/>
    </row>
    <row r="89" spans="1:6" x14ac:dyDescent="0.25">
      <c r="A89" s="252"/>
      <c r="F89" s="252"/>
    </row>
    <row r="90" spans="1:6" x14ac:dyDescent="0.25">
      <c r="A90" s="252"/>
      <c r="F90" s="252"/>
    </row>
    <row r="91" spans="1:6" x14ac:dyDescent="0.25">
      <c r="A91" s="252"/>
      <c r="F91" s="252"/>
    </row>
    <row r="92" spans="1:6" x14ac:dyDescent="0.25">
      <c r="A92" s="252"/>
      <c r="F92" s="252"/>
    </row>
    <row r="93" spans="1:6" x14ac:dyDescent="0.25">
      <c r="A93" s="252"/>
      <c r="F93" s="252"/>
    </row>
    <row r="94" spans="1:6" x14ac:dyDescent="0.25">
      <c r="A94" s="252"/>
      <c r="F94" s="252"/>
    </row>
    <row r="95" spans="1:6" x14ac:dyDescent="0.25">
      <c r="A95" s="252"/>
      <c r="F95" s="252"/>
    </row>
    <row r="96" spans="1:6" x14ac:dyDescent="0.25">
      <c r="A96" s="252"/>
      <c r="F96" s="252"/>
    </row>
    <row r="97" spans="1:6" x14ac:dyDescent="0.25">
      <c r="A97" s="252"/>
      <c r="F97" s="252"/>
    </row>
    <row r="98" spans="1:6" x14ac:dyDescent="0.25">
      <c r="A98" s="252"/>
      <c r="F98" s="252"/>
    </row>
    <row r="99" spans="1:6" x14ac:dyDescent="0.25">
      <c r="A99" s="252"/>
      <c r="F99" s="252"/>
    </row>
    <row r="100" spans="1:6" x14ac:dyDescent="0.25">
      <c r="A100" s="252"/>
      <c r="F100" s="252"/>
    </row>
    <row r="101" spans="1:6" x14ac:dyDescent="0.25">
      <c r="A101" s="252"/>
      <c r="F101" s="252"/>
    </row>
    <row r="102" spans="1:6" x14ac:dyDescent="0.25">
      <c r="A102" s="252"/>
      <c r="F102" s="252"/>
    </row>
    <row r="103" spans="1:6" x14ac:dyDescent="0.25">
      <c r="A103" s="252"/>
      <c r="F103" s="252"/>
    </row>
    <row r="104" spans="1:6" x14ac:dyDescent="0.25">
      <c r="A104" s="252"/>
      <c r="F104" s="252"/>
    </row>
    <row r="105" spans="1:6" x14ac:dyDescent="0.25">
      <c r="A105" s="252"/>
      <c r="F105" s="252"/>
    </row>
    <row r="106" spans="1:6" x14ac:dyDescent="0.25">
      <c r="A106" s="252"/>
      <c r="F106" s="252"/>
    </row>
    <row r="107" spans="1:6" x14ac:dyDescent="0.25">
      <c r="A107" s="252"/>
      <c r="F107" s="252"/>
    </row>
    <row r="108" spans="1:6" x14ac:dyDescent="0.25">
      <c r="A108" s="252"/>
      <c r="F108" s="252"/>
    </row>
    <row r="109" spans="1:6" x14ac:dyDescent="0.25">
      <c r="A109" s="252"/>
      <c r="F109" s="252"/>
    </row>
    <row r="110" spans="1:6" x14ac:dyDescent="0.25">
      <c r="A110" s="252"/>
      <c r="F110" s="252"/>
    </row>
    <row r="111" spans="1:6" x14ac:dyDescent="0.25">
      <c r="A111" s="252"/>
      <c r="F111" s="252"/>
    </row>
    <row r="112" spans="1:6" x14ac:dyDescent="0.25">
      <c r="A112" s="252"/>
      <c r="F112" s="252"/>
    </row>
    <row r="113" spans="1:6" x14ac:dyDescent="0.25">
      <c r="A113" s="252"/>
      <c r="F113" s="252"/>
    </row>
    <row r="114" spans="1:6" x14ac:dyDescent="0.25">
      <c r="A114" s="252"/>
      <c r="F114" s="252"/>
    </row>
    <row r="115" spans="1:6" x14ac:dyDescent="0.25">
      <c r="A115" s="252"/>
      <c r="F115" s="252"/>
    </row>
    <row r="116" spans="1:6" x14ac:dyDescent="0.25">
      <c r="A116" s="252"/>
      <c r="F116" s="252"/>
    </row>
    <row r="117" spans="1:6" x14ac:dyDescent="0.25">
      <c r="A117" s="252"/>
      <c r="F117" s="252"/>
    </row>
    <row r="118" spans="1:6" x14ac:dyDescent="0.25">
      <c r="A118" s="252"/>
      <c r="F118" s="252"/>
    </row>
    <row r="119" spans="1:6" x14ac:dyDescent="0.25">
      <c r="A119" s="252"/>
      <c r="F119" s="252"/>
    </row>
    <row r="120" spans="1:6" x14ac:dyDescent="0.25">
      <c r="A120" s="252"/>
      <c r="F120" s="252"/>
    </row>
    <row r="121" spans="1:6" x14ac:dyDescent="0.25">
      <c r="A121" s="252"/>
      <c r="F121" s="252"/>
    </row>
    <row r="122" spans="1:6" x14ac:dyDescent="0.25">
      <c r="A122" s="252"/>
      <c r="F122" s="252"/>
    </row>
    <row r="123" spans="1:6" x14ac:dyDescent="0.25">
      <c r="A123" s="252"/>
      <c r="F123" s="252"/>
    </row>
    <row r="124" spans="1:6" x14ac:dyDescent="0.25">
      <c r="A124" s="252"/>
      <c r="F124" s="252"/>
    </row>
    <row r="125" spans="1:6" x14ac:dyDescent="0.25">
      <c r="A125" s="252"/>
      <c r="F125" s="252"/>
    </row>
    <row r="126" spans="1:6" x14ac:dyDescent="0.25">
      <c r="A126" s="252"/>
      <c r="F126" s="252"/>
    </row>
    <row r="127" spans="1:6" x14ac:dyDescent="0.25">
      <c r="A127" s="252"/>
      <c r="F127" s="252"/>
    </row>
    <row r="128" spans="1:6" x14ac:dyDescent="0.25">
      <c r="A128" s="252"/>
      <c r="F128" s="252"/>
    </row>
    <row r="129" spans="1:6" x14ac:dyDescent="0.25">
      <c r="A129" s="252"/>
      <c r="F129" s="252"/>
    </row>
    <row r="130" spans="1:6" x14ac:dyDescent="0.25">
      <c r="A130" s="252"/>
      <c r="F130" s="252"/>
    </row>
    <row r="131" spans="1:6" x14ac:dyDescent="0.25">
      <c r="A131" s="252"/>
      <c r="F131" s="252"/>
    </row>
    <row r="132" spans="1:6" x14ac:dyDescent="0.25">
      <c r="A132" s="252"/>
      <c r="F132" s="252"/>
    </row>
    <row r="133" spans="1:6" x14ac:dyDescent="0.25">
      <c r="A133" s="252"/>
      <c r="F133" s="252"/>
    </row>
    <row r="134" spans="1:6" x14ac:dyDescent="0.25">
      <c r="A134" s="252"/>
      <c r="F134" s="252"/>
    </row>
  </sheetData>
  <mergeCells count="23">
    <mergeCell ref="A8:A46"/>
    <mergeCell ref="B14:B19"/>
    <mergeCell ref="C4:C6"/>
    <mergeCell ref="B8:B13"/>
    <mergeCell ref="B20:B27"/>
    <mergeCell ref="B28:B38"/>
    <mergeCell ref="B39:B4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61"/>
  <sheetViews>
    <sheetView showGridLines="0" topLeftCell="D1" zoomScale="58" zoomScaleNormal="58" workbookViewId="0">
      <pane ySplit="7" topLeftCell="A26" activePane="bottomLeft" state="frozen"/>
      <selection activeCell="A7" sqref="A7"/>
      <selection pane="bottomLeft" activeCell="S27" sqref="S27"/>
    </sheetView>
  </sheetViews>
  <sheetFormatPr baseColWidth="10" defaultColWidth="11.42578125" defaultRowHeight="12.75" x14ac:dyDescent="0.25"/>
  <cols>
    <col min="1" max="1" width="25.5703125" style="262" customWidth="1"/>
    <col min="2" max="2" width="38.5703125" style="262" customWidth="1"/>
    <col min="3" max="3" width="32.28515625" style="262" customWidth="1"/>
    <col min="4" max="5" width="27.42578125" style="262" customWidth="1"/>
    <col min="6" max="6" width="27.42578125" style="261" customWidth="1"/>
    <col min="7" max="7" width="27.42578125" style="262" customWidth="1"/>
    <col min="8" max="8" width="15.28515625" style="262" customWidth="1"/>
    <col min="9" max="9" width="16" style="262" customWidth="1"/>
    <col min="10" max="10" width="15.28515625" style="262" customWidth="1"/>
    <col min="11" max="11" width="18.5703125" style="262" customWidth="1"/>
    <col min="12" max="12" width="15.28515625" style="262" customWidth="1"/>
    <col min="13" max="13" width="15.85546875" style="262" customWidth="1"/>
    <col min="14" max="14" width="15.28515625" style="262" customWidth="1"/>
    <col min="15" max="15" width="15" style="262" customWidth="1"/>
    <col min="16" max="16" width="15.28515625" style="262" customWidth="1"/>
    <col min="17" max="17" width="17" style="262" customWidth="1"/>
    <col min="18" max="18" width="26.42578125" style="262" customWidth="1"/>
    <col min="19" max="19" width="23.85546875" style="260" customWidth="1"/>
    <col min="20" max="20" width="26.140625" style="260" customWidth="1"/>
    <col min="21" max="21" width="26.7109375" style="262" customWidth="1"/>
    <col min="22" max="16384" width="11.42578125" style="262"/>
  </cols>
  <sheetData>
    <row r="1" spans="1:36" ht="18.75" customHeight="1" x14ac:dyDescent="0.25">
      <c r="F1" s="289"/>
      <c r="H1" s="284" t="s">
        <v>90</v>
      </c>
      <c r="J1" s="284"/>
      <c r="K1" s="284"/>
      <c r="L1" s="284"/>
      <c r="M1" s="504" t="s">
        <v>1576</v>
      </c>
      <c r="N1" s="504" t="s">
        <v>1575</v>
      </c>
      <c r="O1" s="504" t="s">
        <v>1574</v>
      </c>
      <c r="P1" s="504" t="s">
        <v>1573</v>
      </c>
      <c r="Q1" s="504" t="s">
        <v>1572</v>
      </c>
      <c r="R1" s="504" t="s">
        <v>1571</v>
      </c>
      <c r="S1" s="504" t="s">
        <v>1570</v>
      </c>
      <c r="T1" s="504" t="s">
        <v>1569</v>
      </c>
      <c r="U1" s="504" t="s">
        <v>1568</v>
      </c>
      <c r="V1" s="504" t="s">
        <v>1553</v>
      </c>
      <c r="W1" s="504" t="s">
        <v>1554</v>
      </c>
      <c r="X1" s="504" t="s">
        <v>1555</v>
      </c>
      <c r="Y1" s="504" t="s">
        <v>1556</v>
      </c>
      <c r="Z1" s="504" t="s">
        <v>1557</v>
      </c>
      <c r="AA1" s="504" t="s">
        <v>1558</v>
      </c>
      <c r="AB1" s="504" t="s">
        <v>1559</v>
      </c>
      <c r="AC1" s="504" t="s">
        <v>1560</v>
      </c>
      <c r="AD1" s="504" t="s">
        <v>1561</v>
      </c>
      <c r="AE1" s="504" t="s">
        <v>1562</v>
      </c>
      <c r="AF1" s="504" t="s">
        <v>1563</v>
      </c>
      <c r="AG1" s="504" t="s">
        <v>1564</v>
      </c>
      <c r="AH1" s="504" t="s">
        <v>1565</v>
      </c>
      <c r="AI1" s="504" t="s">
        <v>1566</v>
      </c>
      <c r="AJ1" s="504" t="s">
        <v>1567</v>
      </c>
    </row>
    <row r="2" spans="1:36" ht="18.75" x14ac:dyDescent="0.25">
      <c r="A2" s="268" t="s">
        <v>1347</v>
      </c>
      <c r="F2" s="289"/>
      <c r="H2" s="284"/>
      <c r="J2" s="284"/>
      <c r="K2" s="284"/>
      <c r="L2" s="284"/>
      <c r="M2" s="284"/>
      <c r="N2" s="284"/>
      <c r="O2" s="284"/>
      <c r="P2" s="284"/>
      <c r="Q2" s="284"/>
      <c r="R2" s="284"/>
      <c r="S2" s="284"/>
      <c r="T2" s="284"/>
      <c r="U2" s="284"/>
      <c r="V2" s="284"/>
      <c r="W2" s="284"/>
      <c r="X2" s="284"/>
      <c r="Y2" s="284"/>
      <c r="Z2" s="284"/>
      <c r="AA2" s="284"/>
    </row>
    <row r="3" spans="1:36" ht="18.75" x14ac:dyDescent="0.25">
      <c r="A3" s="317" t="s">
        <v>1471</v>
      </c>
      <c r="F3" s="289"/>
      <c r="H3" s="284"/>
      <c r="J3" s="284"/>
      <c r="K3" s="284"/>
      <c r="L3" s="284"/>
      <c r="M3" s="284"/>
      <c r="N3" s="284"/>
      <c r="O3" s="284"/>
      <c r="P3" s="284"/>
      <c r="Q3" s="284"/>
      <c r="R3" s="284"/>
      <c r="S3" s="284"/>
      <c r="T3" s="284"/>
      <c r="U3" s="284"/>
      <c r="V3" s="284"/>
      <c r="W3" s="284"/>
      <c r="X3" s="284"/>
      <c r="Y3" s="284"/>
      <c r="Z3" s="284"/>
      <c r="AA3" s="284"/>
    </row>
    <row r="4" spans="1:36" ht="15" x14ac:dyDescent="0.25">
      <c r="A4" s="368" t="s">
        <v>1472</v>
      </c>
      <c r="B4" s="268"/>
      <c r="C4" s="268"/>
      <c r="D4" s="268"/>
      <c r="E4" s="268"/>
      <c r="F4" s="247"/>
      <c r="G4" s="268"/>
      <c r="H4" s="268"/>
      <c r="I4" s="268"/>
      <c r="J4" s="268"/>
      <c r="K4" s="268"/>
      <c r="L4" s="268"/>
      <c r="M4" s="268"/>
      <c r="N4" s="268"/>
      <c r="O4" s="268"/>
      <c r="P4" s="268"/>
      <c r="Q4" s="268"/>
      <c r="R4" s="268"/>
      <c r="S4" s="268"/>
      <c r="T4" s="268"/>
      <c r="U4" s="268"/>
    </row>
    <row r="5" spans="1:36" s="66" customFormat="1" ht="23.25" customHeight="1" x14ac:dyDescent="0.25">
      <c r="A5" s="591" t="s">
        <v>96</v>
      </c>
      <c r="B5" s="590" t="s">
        <v>110</v>
      </c>
      <c r="C5" s="593" t="s">
        <v>1534</v>
      </c>
      <c r="D5" s="593" t="s">
        <v>1535</v>
      </c>
      <c r="E5" s="593" t="s">
        <v>86</v>
      </c>
      <c r="F5" s="593" t="s">
        <v>391</v>
      </c>
      <c r="G5" s="593" t="s">
        <v>87</v>
      </c>
      <c r="H5" s="596" t="s">
        <v>99</v>
      </c>
      <c r="I5" s="602"/>
      <c r="J5" s="602"/>
      <c r="K5" s="602"/>
      <c r="L5" s="602"/>
      <c r="M5" s="602"/>
      <c r="N5" s="602"/>
      <c r="O5" s="597"/>
      <c r="P5" s="598" t="s">
        <v>100</v>
      </c>
      <c r="Q5" s="599"/>
      <c r="R5" s="590" t="s">
        <v>102</v>
      </c>
      <c r="S5" s="590" t="s">
        <v>109</v>
      </c>
      <c r="T5" s="590" t="s">
        <v>108</v>
      </c>
      <c r="U5" s="587" t="s">
        <v>88</v>
      </c>
    </row>
    <row r="6" spans="1:36" s="66" customFormat="1" ht="15" customHeight="1" x14ac:dyDescent="0.25">
      <c r="A6" s="591"/>
      <c r="B6" s="591"/>
      <c r="C6" s="594"/>
      <c r="D6" s="594"/>
      <c r="E6" s="594"/>
      <c r="F6" s="594"/>
      <c r="G6" s="594"/>
      <c r="H6" s="596" t="s">
        <v>103</v>
      </c>
      <c r="I6" s="597"/>
      <c r="J6" s="596" t="s">
        <v>104</v>
      </c>
      <c r="K6" s="597"/>
      <c r="L6" s="596" t="s">
        <v>105</v>
      </c>
      <c r="M6" s="597"/>
      <c r="N6" s="596" t="s">
        <v>106</v>
      </c>
      <c r="O6" s="597"/>
      <c r="P6" s="600"/>
      <c r="Q6" s="601"/>
      <c r="R6" s="591"/>
      <c r="S6" s="591"/>
      <c r="T6" s="591"/>
      <c r="U6" s="588"/>
    </row>
    <row r="7" spans="1:36" s="66" customFormat="1" ht="24" customHeight="1" x14ac:dyDescent="0.25">
      <c r="A7" s="592"/>
      <c r="B7" s="592"/>
      <c r="C7" s="595"/>
      <c r="D7" s="595"/>
      <c r="E7" s="595"/>
      <c r="F7" s="595"/>
      <c r="G7" s="595"/>
      <c r="H7" s="434" t="s">
        <v>107</v>
      </c>
      <c r="I7" s="434" t="s">
        <v>12</v>
      </c>
      <c r="J7" s="434" t="s">
        <v>107</v>
      </c>
      <c r="K7" s="434" t="s">
        <v>12</v>
      </c>
      <c r="L7" s="434" t="s">
        <v>107</v>
      </c>
      <c r="M7" s="434" t="s">
        <v>12</v>
      </c>
      <c r="N7" s="434" t="s">
        <v>107</v>
      </c>
      <c r="O7" s="434" t="s">
        <v>12</v>
      </c>
      <c r="P7" s="434" t="s">
        <v>107</v>
      </c>
      <c r="Q7" s="434" t="s">
        <v>12</v>
      </c>
      <c r="R7" s="592"/>
      <c r="S7" s="592"/>
      <c r="T7" s="592"/>
      <c r="U7" s="589"/>
    </row>
    <row r="8" spans="1:36" ht="16.5" customHeight="1" x14ac:dyDescent="0.25">
      <c r="A8" s="435"/>
      <c r="B8" s="436"/>
      <c r="C8" s="437"/>
      <c r="D8" s="437"/>
      <c r="E8" s="437"/>
      <c r="F8" s="438"/>
      <c r="G8" s="437"/>
      <c r="H8" s="439"/>
      <c r="I8" s="439"/>
      <c r="J8" s="439"/>
      <c r="K8" s="439"/>
      <c r="L8" s="439"/>
      <c r="M8" s="439"/>
      <c r="N8" s="439"/>
      <c r="O8" s="439"/>
      <c r="P8" s="439"/>
      <c r="Q8" s="439"/>
      <c r="R8" s="440"/>
      <c r="S8" s="440"/>
      <c r="T8" s="440"/>
      <c r="U8" s="441"/>
    </row>
    <row r="9" spans="1:36" ht="241.5" customHeight="1" x14ac:dyDescent="0.25">
      <c r="A9" s="552" t="s">
        <v>1460</v>
      </c>
      <c r="B9" s="558" t="s">
        <v>1458</v>
      </c>
      <c r="C9" s="536" t="s">
        <v>1557</v>
      </c>
      <c r="D9" s="526" t="s">
        <v>1828</v>
      </c>
      <c r="E9" s="527" t="s">
        <v>1734</v>
      </c>
      <c r="F9" s="512" t="s">
        <v>1805</v>
      </c>
      <c r="G9" s="514" t="s">
        <v>1735</v>
      </c>
      <c r="H9" s="519">
        <v>5</v>
      </c>
      <c r="I9" s="519">
        <f>'5. ACTIVIDADES ESPECIALES'!D10</f>
        <v>6599.2</v>
      </c>
      <c r="J9" s="519">
        <v>10</v>
      </c>
      <c r="K9" s="519">
        <f>'5. ACTIVIDADES ESPECIALES'!D54</f>
        <v>6751.2</v>
      </c>
      <c r="L9" s="519">
        <v>10</v>
      </c>
      <c r="M9" s="519">
        <f>'5. ACTIVIDADES ESPECIALES'!D98</f>
        <v>6751.2</v>
      </c>
      <c r="N9" s="519">
        <v>10</v>
      </c>
      <c r="O9" s="519">
        <f>'5. ACTIVIDADES ESPECIALES'!D142</f>
        <v>6751.2</v>
      </c>
      <c r="P9" s="519">
        <f t="shared" ref="P9:P31" si="0">H9+J9+L9+N9</f>
        <v>35</v>
      </c>
      <c r="Q9" s="520">
        <f t="shared" ref="Q9:Q31" si="1">I9+K9+M9+O9</f>
        <v>26852.799999999999</v>
      </c>
      <c r="R9" s="515" t="s">
        <v>1736</v>
      </c>
      <c r="S9" s="515" t="s">
        <v>1698</v>
      </c>
      <c r="T9" s="513" t="s">
        <v>1701</v>
      </c>
      <c r="U9" s="515" t="s">
        <v>1697</v>
      </c>
    </row>
    <row r="10" spans="1:36" ht="79.5" customHeight="1" x14ac:dyDescent="0.25">
      <c r="A10" s="623" t="s">
        <v>1459</v>
      </c>
      <c r="B10" s="529" t="s">
        <v>1461</v>
      </c>
      <c r="C10" s="530"/>
      <c r="D10" s="531"/>
      <c r="E10" s="532"/>
      <c r="F10" s="530"/>
      <c r="G10" s="530"/>
      <c r="H10" s="533"/>
      <c r="I10" s="533"/>
      <c r="J10" s="533"/>
      <c r="K10" s="533"/>
      <c r="L10" s="533"/>
      <c r="M10" s="533"/>
      <c r="N10" s="533"/>
      <c r="O10" s="533"/>
      <c r="P10" s="519">
        <f t="shared" si="0"/>
        <v>0</v>
      </c>
      <c r="Q10" s="534"/>
      <c r="R10" s="535"/>
      <c r="S10" s="535"/>
      <c r="T10" s="535"/>
      <c r="U10" s="535"/>
    </row>
    <row r="11" spans="1:36" ht="193.5" customHeight="1" x14ac:dyDescent="0.25">
      <c r="A11" s="624"/>
      <c r="B11" s="623" t="s">
        <v>1737</v>
      </c>
      <c r="C11" s="560" t="s">
        <v>1554</v>
      </c>
      <c r="D11" s="620" t="s">
        <v>1827</v>
      </c>
      <c r="E11" s="618" t="s">
        <v>1829</v>
      </c>
      <c r="F11" s="512" t="s">
        <v>1806</v>
      </c>
      <c r="G11" s="512" t="s">
        <v>1832</v>
      </c>
      <c r="H11" s="513">
        <v>3</v>
      </c>
      <c r="I11" s="540">
        <f>'1. TALLERES SEMINARIOS'!D10</f>
        <v>17863.333333333332</v>
      </c>
      <c r="J11" s="513">
        <v>3</v>
      </c>
      <c r="K11" s="540">
        <f>'1. TALLERES SEMINARIOS'!D29</f>
        <v>17863.333333333332</v>
      </c>
      <c r="L11" s="513">
        <v>3</v>
      </c>
      <c r="M11" s="540">
        <f>'1. TALLERES SEMINARIOS'!D48</f>
        <v>17863.333333333332</v>
      </c>
      <c r="N11" s="513">
        <v>0</v>
      </c>
      <c r="O11" s="513"/>
      <c r="P11" s="522">
        <f t="shared" si="0"/>
        <v>9</v>
      </c>
      <c r="Q11" s="523">
        <f t="shared" si="1"/>
        <v>53590</v>
      </c>
      <c r="R11" s="513" t="s">
        <v>1740</v>
      </c>
      <c r="S11" s="513" t="s">
        <v>1699</v>
      </c>
      <c r="T11" s="513" t="s">
        <v>1701</v>
      </c>
      <c r="U11" s="513" t="s">
        <v>1702</v>
      </c>
    </row>
    <row r="12" spans="1:36" ht="195.75" customHeight="1" x14ac:dyDescent="0.25">
      <c r="A12" s="624"/>
      <c r="B12" s="624"/>
      <c r="C12" s="512" t="s">
        <v>1554</v>
      </c>
      <c r="D12" s="621"/>
      <c r="E12" s="619"/>
      <c r="F12" s="512" t="s">
        <v>1807</v>
      </c>
      <c r="G12" s="512" t="s">
        <v>1845</v>
      </c>
      <c r="H12" s="513">
        <v>6</v>
      </c>
      <c r="I12" s="540">
        <f>'1. TALLERES SEMINARIOS'!D67</f>
        <v>18613.333333333332</v>
      </c>
      <c r="J12" s="513">
        <v>6</v>
      </c>
      <c r="K12" s="540">
        <f>'1. TALLERES SEMINARIOS'!D86</f>
        <v>18613.333333333332</v>
      </c>
      <c r="L12" s="513">
        <v>6</v>
      </c>
      <c r="M12" s="540">
        <f>'1. TALLERES SEMINARIOS'!D105</f>
        <v>18613.333333333332</v>
      </c>
      <c r="N12" s="513">
        <v>6</v>
      </c>
      <c r="O12" s="540">
        <f>'1. TALLERES SEMINARIOS'!D124</f>
        <v>18613.333333333332</v>
      </c>
      <c r="P12" s="522">
        <f t="shared" si="0"/>
        <v>24</v>
      </c>
      <c r="Q12" s="523">
        <f t="shared" si="1"/>
        <v>74453.333333333328</v>
      </c>
      <c r="R12" s="513" t="s">
        <v>1700</v>
      </c>
      <c r="S12" s="513" t="s">
        <v>1741</v>
      </c>
      <c r="T12" s="513" t="s">
        <v>1701</v>
      </c>
      <c r="U12" s="513" t="s">
        <v>1703</v>
      </c>
    </row>
    <row r="13" spans="1:36" ht="120.75" customHeight="1" x14ac:dyDescent="0.25">
      <c r="A13" s="624"/>
      <c r="B13" s="624"/>
      <c r="C13" s="512" t="s">
        <v>1554</v>
      </c>
      <c r="D13" s="621"/>
      <c r="E13" s="619"/>
      <c r="F13" s="512" t="s">
        <v>1808</v>
      </c>
      <c r="G13" s="512" t="s">
        <v>1833</v>
      </c>
      <c r="H13" s="513">
        <v>1</v>
      </c>
      <c r="I13" s="540">
        <f>'1. TALLERES SEMINARIOS'!D143</f>
        <v>21641.666666666668</v>
      </c>
      <c r="J13" s="513">
        <v>0</v>
      </c>
      <c r="K13" s="513"/>
      <c r="L13" s="513">
        <v>1</v>
      </c>
      <c r="M13" s="540">
        <f>'1. TALLERES SEMINARIOS'!D162</f>
        <v>21641.666666666668</v>
      </c>
      <c r="N13" s="513">
        <v>1</v>
      </c>
      <c r="O13" s="540">
        <f>'1. TALLERES SEMINARIOS'!D181</f>
        <v>21641.666666666668</v>
      </c>
      <c r="P13" s="522">
        <f t="shared" si="0"/>
        <v>3</v>
      </c>
      <c r="Q13" s="523">
        <f t="shared" si="1"/>
        <v>64925</v>
      </c>
      <c r="R13" s="513" t="s">
        <v>1742</v>
      </c>
      <c r="S13" s="513" t="s">
        <v>1699</v>
      </c>
      <c r="T13" s="513" t="s">
        <v>1743</v>
      </c>
      <c r="U13" s="513" t="s">
        <v>1704</v>
      </c>
    </row>
    <row r="14" spans="1:36" ht="90" customHeight="1" x14ac:dyDescent="0.25">
      <c r="A14" s="624"/>
      <c r="B14" s="624"/>
      <c r="C14" s="512" t="s">
        <v>1554</v>
      </c>
      <c r="D14" s="621"/>
      <c r="E14" s="619"/>
      <c r="F14" s="512" t="s">
        <v>1809</v>
      </c>
      <c r="G14" s="512" t="s">
        <v>1834</v>
      </c>
      <c r="H14" s="513">
        <v>1</v>
      </c>
      <c r="I14" s="540">
        <f>'1. TALLERES SEMINARIOS'!D200</f>
        <v>17363.333333333332</v>
      </c>
      <c r="J14" s="513">
        <v>1</v>
      </c>
      <c r="K14" s="540">
        <f>'1. TALLERES SEMINARIOS'!D200</f>
        <v>17363.333333333332</v>
      </c>
      <c r="L14" s="513">
        <v>1</v>
      </c>
      <c r="M14" s="540">
        <f>'1. TALLERES SEMINARIOS'!D219</f>
        <v>17363.333333333332</v>
      </c>
      <c r="N14" s="513">
        <v>1</v>
      </c>
      <c r="O14" s="540">
        <f>'1. TALLERES SEMINARIOS'!D238</f>
        <v>17363.333333333332</v>
      </c>
      <c r="P14" s="522">
        <f t="shared" si="0"/>
        <v>4</v>
      </c>
      <c r="Q14" s="523">
        <f t="shared" si="1"/>
        <v>69453.333333333328</v>
      </c>
      <c r="R14" s="513" t="s">
        <v>1744</v>
      </c>
      <c r="S14" s="513" t="s">
        <v>1699</v>
      </c>
      <c r="T14" s="513" t="s">
        <v>1701</v>
      </c>
      <c r="U14" s="513" t="s">
        <v>1706</v>
      </c>
    </row>
    <row r="15" spans="1:36" ht="82.5" customHeight="1" x14ac:dyDescent="0.25">
      <c r="A15" s="624"/>
      <c r="B15" s="624"/>
      <c r="C15" s="512" t="s">
        <v>1554</v>
      </c>
      <c r="D15" s="622"/>
      <c r="E15" s="617"/>
      <c r="F15" s="513" t="s">
        <v>1810</v>
      </c>
      <c r="G15" s="512" t="s">
        <v>1713</v>
      </c>
      <c r="H15" s="513">
        <v>1</v>
      </c>
      <c r="I15" s="540">
        <f>'1. TALLERES SEMINARIOS'!D276</f>
        <v>17363.333333333332</v>
      </c>
      <c r="J15" s="513">
        <v>1</v>
      </c>
      <c r="K15" s="540">
        <f>'1. TALLERES SEMINARIOS'!D295</f>
        <v>17363.333333333332</v>
      </c>
      <c r="L15" s="513">
        <v>1</v>
      </c>
      <c r="M15" s="540">
        <f>'1. TALLERES SEMINARIOS'!D314</f>
        <v>17363.333333333332</v>
      </c>
      <c r="N15" s="513">
        <v>0</v>
      </c>
      <c r="O15" s="540"/>
      <c r="P15" s="522">
        <f t="shared" si="0"/>
        <v>3</v>
      </c>
      <c r="Q15" s="523">
        <f t="shared" si="1"/>
        <v>52090</v>
      </c>
      <c r="R15" s="513" t="s">
        <v>1714</v>
      </c>
      <c r="S15" s="513" t="s">
        <v>1699</v>
      </c>
      <c r="T15" s="513" t="s">
        <v>1701</v>
      </c>
      <c r="U15" s="513" t="s">
        <v>1715</v>
      </c>
    </row>
    <row r="16" spans="1:36" ht="129.75" customHeight="1" x14ac:dyDescent="0.25">
      <c r="A16" s="624"/>
      <c r="B16" s="624"/>
      <c r="C16" s="512" t="s">
        <v>1554</v>
      </c>
      <c r="D16" s="516" t="s">
        <v>1804</v>
      </c>
      <c r="E16" s="516" t="s">
        <v>1745</v>
      </c>
      <c r="F16" s="513" t="s">
        <v>1811</v>
      </c>
      <c r="G16" s="512" t="s">
        <v>1707</v>
      </c>
      <c r="H16" s="513">
        <v>0</v>
      </c>
      <c r="I16" s="513"/>
      <c r="J16" s="513">
        <v>1</v>
      </c>
      <c r="K16" s="540">
        <f>'1. TALLERES SEMINARIOS'!D335</f>
        <v>10945.833333333334</v>
      </c>
      <c r="L16" s="513">
        <v>0</v>
      </c>
      <c r="M16" s="513"/>
      <c r="N16" s="513">
        <v>0</v>
      </c>
      <c r="O16" s="513"/>
      <c r="P16" s="522">
        <f t="shared" si="0"/>
        <v>1</v>
      </c>
      <c r="Q16" s="523">
        <f t="shared" si="1"/>
        <v>10945.833333333334</v>
      </c>
      <c r="R16" s="513" t="s">
        <v>1746</v>
      </c>
      <c r="S16" s="513" t="s">
        <v>1699</v>
      </c>
      <c r="T16" s="513" t="s">
        <v>1708</v>
      </c>
      <c r="U16" s="513" t="s">
        <v>1706</v>
      </c>
    </row>
    <row r="17" spans="1:21" ht="189" customHeight="1" thickBot="1" x14ac:dyDescent="0.3">
      <c r="A17" s="624"/>
      <c r="B17" s="624"/>
      <c r="C17" s="512" t="s">
        <v>1554</v>
      </c>
      <c r="D17" s="517" t="s">
        <v>1830</v>
      </c>
      <c r="E17" s="516" t="s">
        <v>1831</v>
      </c>
      <c r="F17" s="513" t="s">
        <v>1812</v>
      </c>
      <c r="G17" s="512" t="s">
        <v>1709</v>
      </c>
      <c r="H17" s="513">
        <v>0</v>
      </c>
      <c r="I17" s="513"/>
      <c r="J17" s="513">
        <v>1</v>
      </c>
      <c r="K17" s="540">
        <f>'1. TALLERES SEMINARIOS'!D354</f>
        <v>48891.666666666664</v>
      </c>
      <c r="L17" s="513">
        <v>1</v>
      </c>
      <c r="M17" s="540">
        <f>'1. TALLERES SEMINARIOS'!D373</f>
        <v>48891.666666666664</v>
      </c>
      <c r="N17" s="513">
        <v>0</v>
      </c>
      <c r="O17" s="513"/>
      <c r="P17" s="522">
        <f t="shared" si="0"/>
        <v>2</v>
      </c>
      <c r="Q17" s="523">
        <f t="shared" si="1"/>
        <v>97783.333333333328</v>
      </c>
      <c r="R17" s="513" t="s">
        <v>1747</v>
      </c>
      <c r="S17" s="513" t="s">
        <v>1699</v>
      </c>
      <c r="T17" s="513" t="s">
        <v>1710</v>
      </c>
      <c r="U17" s="513" t="s">
        <v>1711</v>
      </c>
    </row>
    <row r="18" spans="1:21" ht="202.5" customHeight="1" thickBot="1" x14ac:dyDescent="0.3">
      <c r="A18" s="624"/>
      <c r="B18" s="624"/>
      <c r="C18" s="512" t="s">
        <v>1554</v>
      </c>
      <c r="D18" s="518" t="s">
        <v>1748</v>
      </c>
      <c r="E18" s="517" t="s">
        <v>1732</v>
      </c>
      <c r="F18" s="512" t="s">
        <v>1813</v>
      </c>
      <c r="G18" s="512" t="s">
        <v>1712</v>
      </c>
      <c r="H18" s="513">
        <v>0</v>
      </c>
      <c r="I18" s="513"/>
      <c r="J18" s="513">
        <v>1</v>
      </c>
      <c r="K18" s="540">
        <f>'1. TALLERES SEMINARIOS'!D392</f>
        <v>9840.1666666666661</v>
      </c>
      <c r="L18" s="513">
        <v>0</v>
      </c>
      <c r="M18" s="513"/>
      <c r="N18" s="513">
        <v>0</v>
      </c>
      <c r="O18" s="513"/>
      <c r="P18" s="522">
        <f t="shared" si="0"/>
        <v>1</v>
      </c>
      <c r="Q18" s="523">
        <f t="shared" si="1"/>
        <v>9840.1666666666661</v>
      </c>
      <c r="R18" s="513" t="s">
        <v>1717</v>
      </c>
      <c r="S18" s="513" t="s">
        <v>1699</v>
      </c>
      <c r="T18" s="513" t="s">
        <v>1749</v>
      </c>
      <c r="U18" s="513" t="s">
        <v>1715</v>
      </c>
    </row>
    <row r="19" spans="1:21" ht="201" customHeight="1" thickBot="1" x14ac:dyDescent="0.3">
      <c r="A19" s="624"/>
      <c r="B19" s="624"/>
      <c r="C19" s="512" t="s">
        <v>1554</v>
      </c>
      <c r="D19" s="564" t="s">
        <v>1750</v>
      </c>
      <c r="E19" s="565" t="s">
        <v>1752</v>
      </c>
      <c r="F19" s="560" t="s">
        <v>1814</v>
      </c>
      <c r="G19" s="560" t="s">
        <v>1751</v>
      </c>
      <c r="H19" s="513">
        <v>0</v>
      </c>
      <c r="I19" s="513"/>
      <c r="J19" s="513">
        <v>1</v>
      </c>
      <c r="K19" s="540">
        <f>'1. TALLERES SEMINARIOS'!D411</f>
        <v>9840.1666666666661</v>
      </c>
      <c r="L19" s="513">
        <v>0</v>
      </c>
      <c r="M19" s="513"/>
      <c r="N19" s="513">
        <v>0</v>
      </c>
      <c r="O19" s="513"/>
      <c r="P19" s="522">
        <f t="shared" si="0"/>
        <v>1</v>
      </c>
      <c r="Q19" s="523">
        <f t="shared" si="1"/>
        <v>9840.1666666666661</v>
      </c>
      <c r="R19" s="513" t="s">
        <v>1753</v>
      </c>
      <c r="S19" s="513" t="s">
        <v>1699</v>
      </c>
      <c r="T19" s="513" t="s">
        <v>1716</v>
      </c>
      <c r="U19" s="513" t="s">
        <v>1715</v>
      </c>
    </row>
    <row r="20" spans="1:21" ht="180" customHeight="1" x14ac:dyDescent="0.25">
      <c r="A20" s="624"/>
      <c r="B20" s="624"/>
      <c r="C20" s="512" t="s">
        <v>1554</v>
      </c>
      <c r="D20" s="512" t="s">
        <v>1835</v>
      </c>
      <c r="E20" s="616" t="s">
        <v>1758</v>
      </c>
      <c r="F20" s="512" t="s">
        <v>1815</v>
      </c>
      <c r="G20" s="512" t="s">
        <v>1727</v>
      </c>
      <c r="H20" s="537">
        <v>12</v>
      </c>
      <c r="I20" s="538">
        <f>'1. TALLERES SEMINARIOS'!D430</f>
        <v>6958.75</v>
      </c>
      <c r="J20" s="537">
        <v>12</v>
      </c>
      <c r="K20" s="541">
        <f>'1. TALLERES SEMINARIOS'!D449</f>
        <v>6958.75</v>
      </c>
      <c r="L20" s="537">
        <v>12</v>
      </c>
      <c r="M20" s="541">
        <f>'1. TALLERES SEMINARIOS'!D468</f>
        <v>6958.75</v>
      </c>
      <c r="N20" s="537">
        <v>12</v>
      </c>
      <c r="O20" s="540">
        <f>'1. TALLERES SEMINARIOS'!D487</f>
        <v>6958.75</v>
      </c>
      <c r="P20" s="522">
        <f t="shared" si="0"/>
        <v>48</v>
      </c>
      <c r="Q20" s="523">
        <f t="shared" si="1"/>
        <v>27835</v>
      </c>
      <c r="R20" s="513" t="s">
        <v>1754</v>
      </c>
      <c r="S20" s="513" t="s">
        <v>1755</v>
      </c>
      <c r="T20" s="513" t="s">
        <v>1756</v>
      </c>
      <c r="U20" s="513" t="s">
        <v>1715</v>
      </c>
    </row>
    <row r="21" spans="1:21" ht="196.5" customHeight="1" x14ac:dyDescent="0.25">
      <c r="A21" s="624"/>
      <c r="B21" s="624"/>
      <c r="C21" s="512" t="s">
        <v>1554</v>
      </c>
      <c r="D21" s="512" t="s">
        <v>1757</v>
      </c>
      <c r="E21" s="617"/>
      <c r="F21" s="513" t="s">
        <v>1816</v>
      </c>
      <c r="G21" s="512" t="s">
        <v>1728</v>
      </c>
      <c r="H21" s="537">
        <v>3</v>
      </c>
      <c r="I21" s="538">
        <f>'1. TALLERES SEMINARIOS'!D506</f>
        <v>3458.75</v>
      </c>
      <c r="J21" s="537">
        <v>3</v>
      </c>
      <c r="K21" s="541">
        <f>'1. TALLERES SEMINARIOS'!D525</f>
        <v>3458.75</v>
      </c>
      <c r="L21" s="537">
        <v>3</v>
      </c>
      <c r="M21" s="541">
        <f>'1. TALLERES SEMINARIOS'!D544</f>
        <v>3458.75</v>
      </c>
      <c r="N21" s="537">
        <v>3</v>
      </c>
      <c r="O21" s="540">
        <f>'1. TALLERES SEMINARIOS'!D563</f>
        <v>3458.75</v>
      </c>
      <c r="P21" s="522">
        <f t="shared" si="0"/>
        <v>12</v>
      </c>
      <c r="Q21" s="523">
        <f t="shared" si="1"/>
        <v>13835</v>
      </c>
      <c r="R21" s="513" t="s">
        <v>1759</v>
      </c>
      <c r="S21" s="513" t="s">
        <v>1760</v>
      </c>
      <c r="T21" s="513" t="s">
        <v>1731</v>
      </c>
      <c r="U21" s="513" t="s">
        <v>1715</v>
      </c>
    </row>
    <row r="22" spans="1:21" ht="203.25" customHeight="1" x14ac:dyDescent="0.25">
      <c r="A22" s="624"/>
      <c r="B22" s="630"/>
      <c r="C22" s="512" t="s">
        <v>1554</v>
      </c>
      <c r="D22" s="512" t="s">
        <v>1836</v>
      </c>
      <c r="E22" s="513" t="s">
        <v>1730</v>
      </c>
      <c r="F22" s="512" t="s">
        <v>1817</v>
      </c>
      <c r="G22" s="512" t="s">
        <v>1729</v>
      </c>
      <c r="H22" s="513">
        <v>0</v>
      </c>
      <c r="I22" s="524"/>
      <c r="J22" s="513">
        <v>2</v>
      </c>
      <c r="K22" s="540">
        <f>'1. TALLERES SEMINARIOS'!D582</f>
        <v>3458.75</v>
      </c>
      <c r="L22" s="513">
        <v>2</v>
      </c>
      <c r="M22" s="540">
        <f>'1. TALLERES SEMINARIOS'!D601</f>
        <v>3458.75</v>
      </c>
      <c r="N22" s="513">
        <v>2</v>
      </c>
      <c r="O22" s="540">
        <f>'1. TALLERES SEMINARIOS'!D620</f>
        <v>3458.75</v>
      </c>
      <c r="P22" s="522">
        <f t="shared" si="0"/>
        <v>6</v>
      </c>
      <c r="Q22" s="523">
        <f t="shared" si="1"/>
        <v>10376.25</v>
      </c>
      <c r="R22" s="513" t="s">
        <v>1761</v>
      </c>
      <c r="S22" s="513" t="s">
        <v>1762</v>
      </c>
      <c r="T22" s="513" t="s">
        <v>1756</v>
      </c>
      <c r="U22" s="513" t="s">
        <v>1715</v>
      </c>
    </row>
    <row r="23" spans="1:21" ht="149.25" customHeight="1" x14ac:dyDescent="0.25">
      <c r="A23" s="624"/>
      <c r="B23" s="528" t="s">
        <v>1738</v>
      </c>
      <c r="C23" s="512" t="s">
        <v>1558</v>
      </c>
      <c r="D23" s="512" t="s">
        <v>1837</v>
      </c>
      <c r="E23" s="513" t="s">
        <v>1763</v>
      </c>
      <c r="F23" s="512" t="s">
        <v>1818</v>
      </c>
      <c r="G23" s="512" t="s">
        <v>1739</v>
      </c>
      <c r="H23" s="513">
        <v>6</v>
      </c>
      <c r="I23" s="524">
        <f>'5. ACTIVIDADES ESPECIALES'!D186</f>
        <v>6751.2</v>
      </c>
      <c r="J23" s="513">
        <v>6</v>
      </c>
      <c r="K23" s="513">
        <f>'5. ACTIVIDADES ESPECIALES'!D230</f>
        <v>6751.2</v>
      </c>
      <c r="L23" s="513">
        <v>6</v>
      </c>
      <c r="M23" s="513">
        <f>'5. ACTIVIDADES ESPECIALES'!D274</f>
        <v>6751.2</v>
      </c>
      <c r="N23" s="513">
        <v>6</v>
      </c>
      <c r="O23" s="513">
        <f>'5. ACTIVIDADES ESPECIALES'!D318</f>
        <v>6751.2</v>
      </c>
      <c r="P23" s="522">
        <f t="shared" si="0"/>
        <v>24</v>
      </c>
      <c r="Q23" s="523">
        <f t="shared" si="1"/>
        <v>27004.799999999999</v>
      </c>
      <c r="R23" s="513" t="s">
        <v>1764</v>
      </c>
      <c r="S23" s="513" t="s">
        <v>1765</v>
      </c>
      <c r="T23" s="513" t="s">
        <v>1766</v>
      </c>
      <c r="U23" s="513" t="s">
        <v>1767</v>
      </c>
    </row>
    <row r="24" spans="1:21" ht="117.75" customHeight="1" x14ac:dyDescent="0.25">
      <c r="A24" s="624"/>
      <c r="B24" s="548"/>
      <c r="C24" s="551"/>
      <c r="D24" s="512" t="s">
        <v>1844</v>
      </c>
      <c r="E24" s="515" t="s">
        <v>1791</v>
      </c>
      <c r="F24" s="514" t="s">
        <v>1819</v>
      </c>
      <c r="G24" s="514" t="s">
        <v>1792</v>
      </c>
      <c r="H24" s="515"/>
      <c r="I24" s="549"/>
      <c r="J24" s="515">
        <v>30</v>
      </c>
      <c r="K24" s="515">
        <f>'5. ACTIVIDADES ESPECIALES'!D979</f>
        <v>3000</v>
      </c>
      <c r="L24" s="515"/>
      <c r="M24" s="515"/>
      <c r="N24" s="515"/>
      <c r="O24" s="515"/>
      <c r="P24" s="550"/>
      <c r="Q24" s="399">
        <f t="shared" si="1"/>
        <v>3000</v>
      </c>
      <c r="R24" s="515" t="s">
        <v>1793</v>
      </c>
      <c r="S24" s="515" t="s">
        <v>1794</v>
      </c>
      <c r="T24" s="515" t="s">
        <v>1795</v>
      </c>
      <c r="U24" s="513" t="s">
        <v>1790</v>
      </c>
    </row>
    <row r="25" spans="1:21" ht="175.5" customHeight="1" x14ac:dyDescent="0.25">
      <c r="A25" s="624"/>
      <c r="B25" s="625"/>
      <c r="C25" s="512" t="s">
        <v>1567</v>
      </c>
      <c r="D25" s="513" t="s">
        <v>1838</v>
      </c>
      <c r="E25" s="525" t="s">
        <v>1771</v>
      </c>
      <c r="F25" s="513" t="s">
        <v>1820</v>
      </c>
      <c r="G25" s="512" t="s">
        <v>1721</v>
      </c>
      <c r="H25" s="513">
        <v>2</v>
      </c>
      <c r="I25" s="524">
        <f>'5. ACTIVIDADES ESPECIALES'!D539</f>
        <v>11801.2</v>
      </c>
      <c r="J25" s="513">
        <v>2</v>
      </c>
      <c r="K25" s="513">
        <f>'5. ACTIVIDADES ESPECIALES'!D583</f>
        <v>11801.2</v>
      </c>
      <c r="L25" s="513">
        <v>2</v>
      </c>
      <c r="M25" s="513">
        <f>'5. ACTIVIDADES ESPECIALES'!D627</f>
        <v>11801.2</v>
      </c>
      <c r="N25" s="513">
        <v>2</v>
      </c>
      <c r="O25" s="513">
        <f>'5. ACTIVIDADES ESPECIALES'!D671</f>
        <v>11801.2</v>
      </c>
      <c r="P25" s="522">
        <f t="shared" si="0"/>
        <v>8</v>
      </c>
      <c r="Q25" s="523">
        <f t="shared" si="1"/>
        <v>47204.800000000003</v>
      </c>
      <c r="R25" s="513" t="s">
        <v>1772</v>
      </c>
      <c r="S25" s="513" t="s">
        <v>1773</v>
      </c>
      <c r="T25" s="513" t="s">
        <v>1774</v>
      </c>
      <c r="U25" s="513" t="s">
        <v>1777</v>
      </c>
    </row>
    <row r="26" spans="1:21" ht="183" customHeight="1" x14ac:dyDescent="0.25">
      <c r="A26" s="624"/>
      <c r="B26" s="625"/>
      <c r="C26" s="512" t="s">
        <v>1567</v>
      </c>
      <c r="D26" s="512" t="s">
        <v>1839</v>
      </c>
      <c r="E26" s="513" t="s">
        <v>1733</v>
      </c>
      <c r="F26" s="512" t="s">
        <v>1821</v>
      </c>
      <c r="G26" s="512" t="s">
        <v>1722</v>
      </c>
      <c r="H26" s="513">
        <v>6</v>
      </c>
      <c r="I26" s="524">
        <f>'5. ACTIVIDADES ESPECIALES'!D715</f>
        <v>6751.2</v>
      </c>
      <c r="J26" s="513">
        <v>6</v>
      </c>
      <c r="K26" s="513">
        <f>'5. ACTIVIDADES ESPECIALES'!D759</f>
        <v>6751.2</v>
      </c>
      <c r="L26" s="513">
        <v>6</v>
      </c>
      <c r="M26" s="513">
        <f>'5. ACTIVIDADES ESPECIALES'!D803</f>
        <v>6751.2</v>
      </c>
      <c r="N26" s="513">
        <v>6</v>
      </c>
      <c r="O26" s="513">
        <f>'5. ACTIVIDADES ESPECIALES'!D847</f>
        <v>6751.2</v>
      </c>
      <c r="P26" s="522">
        <f t="shared" si="0"/>
        <v>24</v>
      </c>
      <c r="Q26" s="523">
        <f t="shared" si="1"/>
        <v>27004.799999999999</v>
      </c>
      <c r="R26" s="513" t="s">
        <v>1775</v>
      </c>
      <c r="S26" s="513" t="s">
        <v>1776</v>
      </c>
      <c r="T26" s="513" t="s">
        <v>1723</v>
      </c>
      <c r="U26" s="513" t="s">
        <v>1705</v>
      </c>
    </row>
    <row r="27" spans="1:21" ht="201.75" customHeight="1" x14ac:dyDescent="0.25">
      <c r="A27" s="624"/>
      <c r="B27" s="625"/>
      <c r="C27" s="514" t="s">
        <v>1567</v>
      </c>
      <c r="D27" s="514" t="s">
        <v>1840</v>
      </c>
      <c r="E27" s="515" t="s">
        <v>1826</v>
      </c>
      <c r="F27" s="514" t="s">
        <v>1822</v>
      </c>
      <c r="G27" s="514" t="s">
        <v>1724</v>
      </c>
      <c r="H27" s="515">
        <v>0</v>
      </c>
      <c r="I27" s="549"/>
      <c r="J27" s="515">
        <v>1</v>
      </c>
      <c r="K27" s="515">
        <f>'5. ACTIVIDADES ESPECIALES'!D891</f>
        <v>6751.2</v>
      </c>
      <c r="L27" s="515">
        <v>0</v>
      </c>
      <c r="M27" s="515"/>
      <c r="N27" s="515">
        <v>1</v>
      </c>
      <c r="O27" s="513">
        <f>'5. ACTIVIDADES ESPECIALES'!D935</f>
        <v>6751.2</v>
      </c>
      <c r="P27" s="522">
        <f t="shared" si="0"/>
        <v>2</v>
      </c>
      <c r="Q27" s="523">
        <f t="shared" si="1"/>
        <v>13502.4</v>
      </c>
      <c r="R27" s="513" t="s">
        <v>1725</v>
      </c>
      <c r="S27" s="513" t="s">
        <v>1699</v>
      </c>
      <c r="T27" s="513" t="s">
        <v>1726</v>
      </c>
      <c r="U27" s="513" t="s">
        <v>1704</v>
      </c>
    </row>
    <row r="28" spans="1:21" ht="15.75" hidden="1" customHeight="1" x14ac:dyDescent="0.25">
      <c r="A28" s="624"/>
      <c r="B28" s="625"/>
      <c r="C28" s="512"/>
      <c r="D28" s="512"/>
      <c r="E28" s="513"/>
      <c r="F28" s="512"/>
      <c r="G28" s="512"/>
      <c r="H28" s="513"/>
      <c r="I28" s="524"/>
      <c r="J28" s="513"/>
      <c r="K28" s="513"/>
      <c r="L28" s="513"/>
      <c r="M28" s="513"/>
      <c r="N28" s="513"/>
      <c r="O28" s="513"/>
      <c r="P28" s="522">
        <f t="shared" si="0"/>
        <v>0</v>
      </c>
      <c r="Q28" s="523">
        <f t="shared" si="1"/>
        <v>0</v>
      </c>
      <c r="R28" s="513"/>
      <c r="S28" s="513"/>
      <c r="T28" s="513"/>
      <c r="U28" s="513"/>
    </row>
    <row r="29" spans="1:21" ht="15.75" hidden="1" customHeight="1" x14ac:dyDescent="0.25">
      <c r="A29" s="624"/>
      <c r="B29" s="625" t="s">
        <v>1462</v>
      </c>
      <c r="C29" s="512"/>
      <c r="D29" s="512"/>
      <c r="E29" s="513"/>
      <c r="F29" s="512"/>
      <c r="G29" s="512"/>
      <c r="H29" s="513"/>
      <c r="I29" s="524"/>
      <c r="J29" s="513"/>
      <c r="K29" s="513"/>
      <c r="L29" s="513"/>
      <c r="M29" s="513"/>
      <c r="N29" s="513"/>
      <c r="O29" s="513"/>
      <c r="P29" s="522">
        <f t="shared" si="0"/>
        <v>0</v>
      </c>
      <c r="Q29" s="523">
        <f t="shared" si="1"/>
        <v>0</v>
      </c>
      <c r="R29" s="513"/>
      <c r="S29" s="513"/>
      <c r="T29" s="513"/>
      <c r="U29" s="513"/>
    </row>
    <row r="30" spans="1:21" ht="15.75" hidden="1" customHeight="1" x14ac:dyDescent="0.25">
      <c r="A30" s="624"/>
      <c r="B30" s="625"/>
      <c r="C30" s="512"/>
      <c r="D30" s="512"/>
      <c r="E30" s="513"/>
      <c r="F30" s="512"/>
      <c r="G30" s="512"/>
      <c r="H30" s="513"/>
      <c r="I30" s="524"/>
      <c r="J30" s="513"/>
      <c r="K30" s="513"/>
      <c r="L30" s="513"/>
      <c r="M30" s="513"/>
      <c r="N30" s="513"/>
      <c r="O30" s="513"/>
      <c r="P30" s="522">
        <f t="shared" si="0"/>
        <v>0</v>
      </c>
      <c r="Q30" s="523">
        <f t="shared" si="1"/>
        <v>0</v>
      </c>
      <c r="R30" s="513"/>
      <c r="S30" s="513"/>
      <c r="T30" s="513"/>
      <c r="U30" s="513"/>
    </row>
    <row r="31" spans="1:21" ht="15.75" hidden="1" customHeight="1" x14ac:dyDescent="0.25">
      <c r="A31" s="624"/>
      <c r="B31" s="625"/>
      <c r="C31" s="512"/>
      <c r="D31" s="512"/>
      <c r="E31" s="513"/>
      <c r="F31" s="512"/>
      <c r="G31" s="512"/>
      <c r="H31" s="513"/>
      <c r="I31" s="524"/>
      <c r="J31" s="513"/>
      <c r="K31" s="513"/>
      <c r="L31" s="513"/>
      <c r="M31" s="513"/>
      <c r="N31" s="513"/>
      <c r="O31" s="513"/>
      <c r="P31" s="522">
        <f t="shared" si="0"/>
        <v>0</v>
      </c>
      <c r="Q31" s="523">
        <f t="shared" si="1"/>
        <v>0</v>
      </c>
      <c r="R31" s="513"/>
      <c r="S31" s="513"/>
      <c r="T31" s="513"/>
      <c r="U31" s="513"/>
    </row>
    <row r="32" spans="1:21" ht="15.75" hidden="1" customHeight="1" x14ac:dyDescent="0.25">
      <c r="A32" s="624"/>
      <c r="B32" s="625"/>
      <c r="C32" s="512"/>
      <c r="D32" s="512"/>
      <c r="E32" s="513"/>
      <c r="F32" s="512"/>
      <c r="G32" s="512"/>
      <c r="H32" s="513"/>
      <c r="I32" s="524"/>
      <c r="J32" s="513"/>
      <c r="K32" s="513"/>
      <c r="L32" s="513"/>
      <c r="M32" s="513"/>
      <c r="N32" s="513"/>
      <c r="O32" s="513"/>
      <c r="P32" s="522">
        <f t="shared" ref="P32:P64" si="2">H32+J32+L32+N32</f>
        <v>0</v>
      </c>
      <c r="Q32" s="523">
        <f t="shared" ref="Q32:Q64" si="3">I32+K32+M32+O32</f>
        <v>0</v>
      </c>
      <c r="R32" s="513"/>
      <c r="S32" s="513"/>
      <c r="T32" s="513"/>
      <c r="U32" s="513"/>
    </row>
    <row r="33" spans="1:21" ht="15.75" hidden="1" customHeight="1" x14ac:dyDescent="0.25">
      <c r="A33" s="630"/>
      <c r="B33" s="625"/>
      <c r="C33" s="512"/>
      <c r="D33" s="512"/>
      <c r="E33" s="513"/>
      <c r="F33" s="512"/>
      <c r="G33" s="512"/>
      <c r="H33" s="513"/>
      <c r="I33" s="524"/>
      <c r="J33" s="513"/>
      <c r="K33" s="513"/>
      <c r="L33" s="513"/>
      <c r="M33" s="513"/>
      <c r="N33" s="513"/>
      <c r="O33" s="513"/>
      <c r="P33" s="522">
        <f t="shared" si="2"/>
        <v>0</v>
      </c>
      <c r="Q33" s="523">
        <f t="shared" si="3"/>
        <v>0</v>
      </c>
      <c r="R33" s="513"/>
      <c r="S33" s="513"/>
      <c r="T33" s="513"/>
      <c r="U33" s="513"/>
    </row>
    <row r="34" spans="1:21" ht="15.75" hidden="1" x14ac:dyDescent="0.25">
      <c r="A34" s="623" t="s">
        <v>1460</v>
      </c>
      <c r="B34" s="625" t="s">
        <v>1463</v>
      </c>
      <c r="C34" s="512"/>
      <c r="D34" s="512"/>
      <c r="E34" s="513"/>
      <c r="F34" s="512"/>
      <c r="G34" s="512"/>
      <c r="H34" s="521"/>
      <c r="I34" s="513"/>
      <c r="J34" s="521"/>
      <c r="K34" s="513"/>
      <c r="L34" s="521"/>
      <c r="M34" s="513"/>
      <c r="N34" s="521"/>
      <c r="O34" s="513"/>
      <c r="P34" s="522">
        <f t="shared" si="2"/>
        <v>0</v>
      </c>
      <c r="Q34" s="523">
        <f t="shared" si="3"/>
        <v>0</v>
      </c>
      <c r="R34" s="513"/>
      <c r="S34" s="513"/>
      <c r="T34" s="513"/>
      <c r="U34" s="513"/>
    </row>
    <row r="35" spans="1:21" ht="15.75" hidden="1" x14ac:dyDescent="0.25">
      <c r="A35" s="624"/>
      <c r="B35" s="625"/>
      <c r="C35" s="512"/>
      <c r="D35" s="512"/>
      <c r="E35" s="513"/>
      <c r="F35" s="512"/>
      <c r="G35" s="512"/>
      <c r="H35" s="521"/>
      <c r="I35" s="513"/>
      <c r="J35" s="521"/>
      <c r="K35" s="513"/>
      <c r="L35" s="521"/>
      <c r="M35" s="513"/>
      <c r="N35" s="521"/>
      <c r="O35" s="513"/>
      <c r="P35" s="522">
        <f t="shared" si="2"/>
        <v>0</v>
      </c>
      <c r="Q35" s="523">
        <f t="shared" si="3"/>
        <v>0</v>
      </c>
      <c r="R35" s="513"/>
      <c r="S35" s="513"/>
      <c r="T35" s="513"/>
      <c r="U35" s="513"/>
    </row>
    <row r="36" spans="1:21" ht="15.75" hidden="1" x14ac:dyDescent="0.25">
      <c r="A36" s="624"/>
      <c r="B36" s="625"/>
      <c r="C36" s="512"/>
      <c r="D36" s="512"/>
      <c r="E36" s="513"/>
      <c r="F36" s="512"/>
      <c r="G36" s="512"/>
      <c r="H36" s="521"/>
      <c r="I36" s="513"/>
      <c r="J36" s="521"/>
      <c r="K36" s="513"/>
      <c r="L36" s="521"/>
      <c r="M36" s="513"/>
      <c r="N36" s="521"/>
      <c r="O36" s="513"/>
      <c r="P36" s="522">
        <f t="shared" si="2"/>
        <v>0</v>
      </c>
      <c r="Q36" s="523">
        <f t="shared" si="3"/>
        <v>0</v>
      </c>
      <c r="R36" s="513"/>
      <c r="S36" s="513"/>
      <c r="T36" s="513"/>
      <c r="U36" s="513"/>
    </row>
    <row r="37" spans="1:21" ht="15.75" hidden="1" x14ac:dyDescent="0.25">
      <c r="A37" s="624"/>
      <c r="B37" s="625"/>
      <c r="C37" s="512"/>
      <c r="D37" s="512"/>
      <c r="E37" s="513"/>
      <c r="F37" s="512"/>
      <c r="G37" s="512"/>
      <c r="H37" s="521"/>
      <c r="I37" s="513"/>
      <c r="J37" s="521"/>
      <c r="K37" s="513"/>
      <c r="L37" s="521"/>
      <c r="M37" s="513"/>
      <c r="N37" s="521"/>
      <c r="O37" s="513"/>
      <c r="P37" s="522">
        <f t="shared" si="2"/>
        <v>0</v>
      </c>
      <c r="Q37" s="523">
        <f t="shared" si="3"/>
        <v>0</v>
      </c>
      <c r="R37" s="513"/>
      <c r="S37" s="513"/>
      <c r="T37" s="513"/>
      <c r="U37" s="513"/>
    </row>
    <row r="38" spans="1:21" ht="15.75" hidden="1" x14ac:dyDescent="0.25">
      <c r="A38" s="624"/>
      <c r="B38" s="625"/>
      <c r="C38" s="512"/>
      <c r="D38" s="512"/>
      <c r="E38" s="513"/>
      <c r="F38" s="512"/>
      <c r="G38" s="512"/>
      <c r="H38" s="521"/>
      <c r="I38" s="513"/>
      <c r="J38" s="521"/>
      <c r="K38" s="513"/>
      <c r="L38" s="521"/>
      <c r="M38" s="513"/>
      <c r="N38" s="521"/>
      <c r="O38" s="513"/>
      <c r="P38" s="522">
        <f t="shared" si="2"/>
        <v>0</v>
      </c>
      <c r="Q38" s="523">
        <f t="shared" si="3"/>
        <v>0</v>
      </c>
      <c r="R38" s="513"/>
      <c r="S38" s="513"/>
      <c r="T38" s="513"/>
      <c r="U38" s="513"/>
    </row>
    <row r="39" spans="1:21" ht="15.75" hidden="1" x14ac:dyDescent="0.25">
      <c r="A39" s="624"/>
      <c r="B39" s="625"/>
      <c r="C39" s="512"/>
      <c r="D39" s="512"/>
      <c r="E39" s="513"/>
      <c r="F39" s="512"/>
      <c r="G39" s="512"/>
      <c r="H39" s="521"/>
      <c r="I39" s="513"/>
      <c r="J39" s="521"/>
      <c r="K39" s="513"/>
      <c r="L39" s="521"/>
      <c r="M39" s="513"/>
      <c r="N39" s="521"/>
      <c r="O39" s="513"/>
      <c r="P39" s="522">
        <f t="shared" si="2"/>
        <v>0</v>
      </c>
      <c r="Q39" s="523">
        <f t="shared" si="3"/>
        <v>0</v>
      </c>
      <c r="R39" s="513"/>
      <c r="S39" s="513"/>
      <c r="T39" s="513"/>
      <c r="U39" s="513"/>
    </row>
    <row r="40" spans="1:21" ht="15.75" hidden="1" customHeight="1" x14ac:dyDescent="0.25">
      <c r="A40" s="624"/>
      <c r="B40" s="625" t="s">
        <v>1464</v>
      </c>
      <c r="C40" s="512"/>
      <c r="D40" s="512"/>
      <c r="E40" s="513"/>
      <c r="F40" s="512"/>
      <c r="G40" s="512"/>
      <c r="H40" s="521"/>
      <c r="I40" s="513"/>
      <c r="J40" s="521"/>
      <c r="K40" s="513"/>
      <c r="L40" s="521"/>
      <c r="M40" s="513"/>
      <c r="N40" s="521"/>
      <c r="O40" s="513"/>
      <c r="P40" s="522">
        <f t="shared" si="2"/>
        <v>0</v>
      </c>
      <c r="Q40" s="523">
        <f t="shared" si="3"/>
        <v>0</v>
      </c>
      <c r="R40" s="513"/>
      <c r="S40" s="513"/>
      <c r="T40" s="513"/>
      <c r="U40" s="513"/>
    </row>
    <row r="41" spans="1:21" ht="15.75" hidden="1" customHeight="1" x14ac:dyDescent="0.25">
      <c r="A41" s="624"/>
      <c r="B41" s="625"/>
      <c r="C41" s="512"/>
      <c r="D41" s="512"/>
      <c r="E41" s="513"/>
      <c r="F41" s="512"/>
      <c r="G41" s="512"/>
      <c r="H41" s="521"/>
      <c r="I41" s="513"/>
      <c r="J41" s="521"/>
      <c r="K41" s="513"/>
      <c r="L41" s="521"/>
      <c r="M41" s="513"/>
      <c r="N41" s="521"/>
      <c r="O41" s="513"/>
      <c r="P41" s="522">
        <f t="shared" si="2"/>
        <v>0</v>
      </c>
      <c r="Q41" s="523">
        <f t="shared" si="3"/>
        <v>0</v>
      </c>
      <c r="R41" s="513"/>
      <c r="S41" s="513"/>
      <c r="T41" s="513"/>
      <c r="U41" s="513"/>
    </row>
    <row r="42" spans="1:21" ht="15.75" hidden="1" customHeight="1" x14ac:dyDescent="0.25">
      <c r="A42" s="624"/>
      <c r="B42" s="625"/>
      <c r="C42" s="512"/>
      <c r="D42" s="512"/>
      <c r="E42" s="513"/>
      <c r="F42" s="512"/>
      <c r="G42" s="512"/>
      <c r="H42" s="521"/>
      <c r="I42" s="513"/>
      <c r="J42" s="521"/>
      <c r="K42" s="513"/>
      <c r="L42" s="521"/>
      <c r="M42" s="513"/>
      <c r="N42" s="521"/>
      <c r="O42" s="513"/>
      <c r="P42" s="522">
        <f t="shared" si="2"/>
        <v>0</v>
      </c>
      <c r="Q42" s="523">
        <f t="shared" si="3"/>
        <v>0</v>
      </c>
      <c r="R42" s="513"/>
      <c r="S42" s="513"/>
      <c r="T42" s="513"/>
      <c r="U42" s="513"/>
    </row>
    <row r="43" spans="1:21" ht="15.75" hidden="1" customHeight="1" x14ac:dyDescent="0.25">
      <c r="A43" s="624"/>
      <c r="B43" s="625" t="s">
        <v>1465</v>
      </c>
      <c r="C43" s="512"/>
      <c r="D43" s="512"/>
      <c r="E43" s="513"/>
      <c r="F43" s="512"/>
      <c r="G43" s="512"/>
      <c r="H43" s="521"/>
      <c r="I43" s="513"/>
      <c r="J43" s="521"/>
      <c r="K43" s="513"/>
      <c r="L43" s="521"/>
      <c r="M43" s="513"/>
      <c r="N43" s="521"/>
      <c r="O43" s="513"/>
      <c r="P43" s="522">
        <f t="shared" si="2"/>
        <v>0</v>
      </c>
      <c r="Q43" s="523">
        <f t="shared" si="3"/>
        <v>0</v>
      </c>
      <c r="R43" s="513"/>
      <c r="S43" s="513"/>
      <c r="T43" s="513"/>
      <c r="U43" s="513"/>
    </row>
    <row r="44" spans="1:21" ht="15.75" hidden="1" customHeight="1" x14ac:dyDescent="0.25">
      <c r="A44" s="624"/>
      <c r="B44" s="625"/>
      <c r="C44" s="512"/>
      <c r="D44" s="512"/>
      <c r="E44" s="513"/>
      <c r="F44" s="512"/>
      <c r="G44" s="512"/>
      <c r="H44" s="521"/>
      <c r="I44" s="513"/>
      <c r="J44" s="521"/>
      <c r="K44" s="513"/>
      <c r="L44" s="521"/>
      <c r="M44" s="513"/>
      <c r="N44" s="521"/>
      <c r="O44" s="513"/>
      <c r="P44" s="522">
        <f t="shared" si="2"/>
        <v>0</v>
      </c>
      <c r="Q44" s="523">
        <f t="shared" si="3"/>
        <v>0</v>
      </c>
      <c r="R44" s="513"/>
      <c r="S44" s="513"/>
      <c r="T44" s="513"/>
      <c r="U44" s="513"/>
    </row>
    <row r="45" spans="1:21" ht="15.75" hidden="1" customHeight="1" x14ac:dyDescent="0.25">
      <c r="A45" s="624"/>
      <c r="B45" s="625"/>
      <c r="C45" s="512"/>
      <c r="D45" s="512"/>
      <c r="E45" s="513"/>
      <c r="F45" s="512"/>
      <c r="G45" s="512"/>
      <c r="H45" s="521"/>
      <c r="I45" s="513"/>
      <c r="J45" s="521"/>
      <c r="K45" s="513"/>
      <c r="L45" s="521"/>
      <c r="M45" s="513"/>
      <c r="N45" s="521"/>
      <c r="O45" s="513"/>
      <c r="P45" s="522">
        <f t="shared" si="2"/>
        <v>0</v>
      </c>
      <c r="Q45" s="523">
        <f t="shared" si="3"/>
        <v>0</v>
      </c>
      <c r="R45" s="513"/>
      <c r="S45" s="513"/>
      <c r="T45" s="513"/>
      <c r="U45" s="513"/>
    </row>
    <row r="46" spans="1:21" ht="15.75" hidden="1" customHeight="1" x14ac:dyDescent="0.25">
      <c r="A46" s="624"/>
      <c r="B46" s="625"/>
      <c r="C46" s="512"/>
      <c r="D46" s="512"/>
      <c r="E46" s="513"/>
      <c r="F46" s="512"/>
      <c r="G46" s="512"/>
      <c r="H46" s="521"/>
      <c r="I46" s="513"/>
      <c r="J46" s="521"/>
      <c r="K46" s="513"/>
      <c r="L46" s="521"/>
      <c r="M46" s="513"/>
      <c r="N46" s="521"/>
      <c r="O46" s="513"/>
      <c r="P46" s="522">
        <f t="shared" si="2"/>
        <v>0</v>
      </c>
      <c r="Q46" s="523">
        <f t="shared" si="3"/>
        <v>0</v>
      </c>
      <c r="R46" s="513"/>
      <c r="S46" s="513"/>
      <c r="T46" s="513"/>
      <c r="U46" s="513"/>
    </row>
    <row r="47" spans="1:21" ht="15.75" hidden="1" customHeight="1" x14ac:dyDescent="0.25">
      <c r="A47" s="624"/>
      <c r="B47" s="625" t="s">
        <v>1466</v>
      </c>
      <c r="C47" s="512"/>
      <c r="D47" s="512"/>
      <c r="E47" s="513"/>
      <c r="F47" s="512"/>
      <c r="G47" s="512"/>
      <c r="H47" s="521"/>
      <c r="I47" s="513"/>
      <c r="J47" s="521"/>
      <c r="K47" s="513"/>
      <c r="L47" s="521"/>
      <c r="M47" s="513"/>
      <c r="N47" s="521"/>
      <c r="O47" s="513"/>
      <c r="P47" s="522">
        <f t="shared" si="2"/>
        <v>0</v>
      </c>
      <c r="Q47" s="523">
        <f t="shared" si="3"/>
        <v>0</v>
      </c>
      <c r="R47" s="513"/>
      <c r="S47" s="513"/>
      <c r="T47" s="513"/>
      <c r="U47" s="513"/>
    </row>
    <row r="48" spans="1:21" ht="15.75" hidden="1" customHeight="1" x14ac:dyDescent="0.25">
      <c r="A48" s="624"/>
      <c r="B48" s="625"/>
      <c r="C48" s="512"/>
      <c r="D48" s="512"/>
      <c r="E48" s="513"/>
      <c r="F48" s="512"/>
      <c r="G48" s="512"/>
      <c r="H48" s="521"/>
      <c r="I48" s="513"/>
      <c r="J48" s="521"/>
      <c r="K48" s="513"/>
      <c r="L48" s="521"/>
      <c r="M48" s="513"/>
      <c r="N48" s="521"/>
      <c r="O48" s="513"/>
      <c r="P48" s="522">
        <f t="shared" si="2"/>
        <v>0</v>
      </c>
      <c r="Q48" s="523">
        <f t="shared" si="3"/>
        <v>0</v>
      </c>
      <c r="R48" s="513"/>
      <c r="S48" s="513"/>
      <c r="T48" s="513"/>
      <c r="U48" s="513"/>
    </row>
    <row r="49" spans="1:21" ht="15.75" hidden="1" customHeight="1" x14ac:dyDescent="0.25">
      <c r="A49" s="624"/>
      <c r="B49" s="625"/>
      <c r="C49" s="512"/>
      <c r="D49" s="512"/>
      <c r="E49" s="513"/>
      <c r="F49" s="512"/>
      <c r="G49" s="512"/>
      <c r="H49" s="521"/>
      <c r="I49" s="513"/>
      <c r="J49" s="521"/>
      <c r="K49" s="513"/>
      <c r="L49" s="521"/>
      <c r="M49" s="513"/>
      <c r="N49" s="521"/>
      <c r="O49" s="513"/>
      <c r="P49" s="522">
        <f t="shared" si="2"/>
        <v>0</v>
      </c>
      <c r="Q49" s="523">
        <f t="shared" si="3"/>
        <v>0</v>
      </c>
      <c r="R49" s="513"/>
      <c r="S49" s="513"/>
      <c r="T49" s="513"/>
      <c r="U49" s="513"/>
    </row>
    <row r="50" spans="1:21" ht="15.75" hidden="1" customHeight="1" x14ac:dyDescent="0.25">
      <c r="A50" s="624"/>
      <c r="B50" s="625"/>
      <c r="C50" s="512"/>
      <c r="D50" s="512"/>
      <c r="E50" s="513"/>
      <c r="F50" s="512"/>
      <c r="G50" s="512"/>
      <c r="H50" s="521"/>
      <c r="I50" s="513"/>
      <c r="J50" s="521"/>
      <c r="K50" s="513"/>
      <c r="L50" s="521"/>
      <c r="M50" s="513"/>
      <c r="N50" s="521"/>
      <c r="O50" s="513"/>
      <c r="P50" s="522">
        <f t="shared" si="2"/>
        <v>0</v>
      </c>
      <c r="Q50" s="523">
        <f t="shared" si="3"/>
        <v>0</v>
      </c>
      <c r="R50" s="513"/>
      <c r="S50" s="513"/>
      <c r="T50" s="513"/>
      <c r="U50" s="513"/>
    </row>
    <row r="51" spans="1:21" ht="15.75" hidden="1" x14ac:dyDescent="0.25">
      <c r="A51" s="624"/>
      <c r="B51" s="625" t="s">
        <v>1467</v>
      </c>
      <c r="C51" s="512"/>
      <c r="D51" s="512"/>
      <c r="E51" s="513"/>
      <c r="F51" s="512"/>
      <c r="G51" s="512"/>
      <c r="H51" s="521"/>
      <c r="I51" s="513"/>
      <c r="J51" s="521"/>
      <c r="K51" s="513"/>
      <c r="L51" s="521"/>
      <c r="M51" s="513"/>
      <c r="N51" s="521"/>
      <c r="O51" s="513"/>
      <c r="P51" s="522">
        <f t="shared" si="2"/>
        <v>0</v>
      </c>
      <c r="Q51" s="523">
        <f t="shared" si="3"/>
        <v>0</v>
      </c>
      <c r="R51" s="513"/>
      <c r="S51" s="513"/>
      <c r="T51" s="513"/>
      <c r="U51" s="513"/>
    </row>
    <row r="52" spans="1:21" ht="15.75" hidden="1" x14ac:dyDescent="0.25">
      <c r="A52" s="624"/>
      <c r="B52" s="625"/>
      <c r="C52" s="512"/>
      <c r="D52" s="512"/>
      <c r="E52" s="513"/>
      <c r="F52" s="512"/>
      <c r="G52" s="512"/>
      <c r="H52" s="521"/>
      <c r="I52" s="513"/>
      <c r="J52" s="521"/>
      <c r="K52" s="513"/>
      <c r="L52" s="521"/>
      <c r="M52" s="513"/>
      <c r="N52" s="521"/>
      <c r="O52" s="513"/>
      <c r="P52" s="522">
        <f t="shared" si="2"/>
        <v>0</v>
      </c>
      <c r="Q52" s="523">
        <f t="shared" si="3"/>
        <v>0</v>
      </c>
      <c r="R52" s="513"/>
      <c r="S52" s="513"/>
      <c r="T52" s="513"/>
      <c r="U52" s="513"/>
    </row>
    <row r="53" spans="1:21" ht="15.75" hidden="1" x14ac:dyDescent="0.25">
      <c r="A53" s="624"/>
      <c r="B53" s="625"/>
      <c r="C53" s="512"/>
      <c r="D53" s="512"/>
      <c r="E53" s="513"/>
      <c r="F53" s="512"/>
      <c r="G53" s="512"/>
      <c r="H53" s="521"/>
      <c r="I53" s="513"/>
      <c r="J53" s="521"/>
      <c r="K53" s="513"/>
      <c r="L53" s="521"/>
      <c r="M53" s="513"/>
      <c r="N53" s="521"/>
      <c r="O53" s="513"/>
      <c r="P53" s="522">
        <f t="shared" si="2"/>
        <v>0</v>
      </c>
      <c r="Q53" s="523">
        <f t="shared" si="3"/>
        <v>0</v>
      </c>
      <c r="R53" s="513"/>
      <c r="S53" s="513"/>
      <c r="T53" s="513"/>
      <c r="U53" s="513"/>
    </row>
    <row r="54" spans="1:21" ht="15.75" hidden="1" x14ac:dyDescent="0.25">
      <c r="A54" s="624"/>
      <c r="B54" s="625"/>
      <c r="C54" s="512"/>
      <c r="D54" s="512"/>
      <c r="E54" s="513"/>
      <c r="F54" s="512"/>
      <c r="G54" s="512"/>
      <c r="H54" s="521"/>
      <c r="I54" s="513"/>
      <c r="J54" s="521"/>
      <c r="K54" s="513"/>
      <c r="L54" s="521"/>
      <c r="M54" s="513"/>
      <c r="N54" s="521"/>
      <c r="O54" s="513"/>
      <c r="P54" s="522">
        <f t="shared" si="2"/>
        <v>0</v>
      </c>
      <c r="Q54" s="523">
        <f t="shared" si="3"/>
        <v>0</v>
      </c>
      <c r="R54" s="513"/>
      <c r="S54" s="513"/>
      <c r="T54" s="513"/>
      <c r="U54" s="513"/>
    </row>
    <row r="55" spans="1:21" ht="15.75" hidden="1" customHeight="1" x14ac:dyDescent="0.25">
      <c r="A55" s="624"/>
      <c r="B55" s="627" t="s">
        <v>1468</v>
      </c>
      <c r="C55" s="512"/>
      <c r="D55" s="512"/>
      <c r="E55" s="513"/>
      <c r="F55" s="512"/>
      <c r="G55" s="512"/>
      <c r="H55" s="521"/>
      <c r="I55" s="513"/>
      <c r="J55" s="521"/>
      <c r="K55" s="513"/>
      <c r="L55" s="521"/>
      <c r="M55" s="513"/>
      <c r="N55" s="521"/>
      <c r="O55" s="513"/>
      <c r="P55" s="522">
        <f t="shared" si="2"/>
        <v>0</v>
      </c>
      <c r="Q55" s="523">
        <f t="shared" si="3"/>
        <v>0</v>
      </c>
      <c r="R55" s="513"/>
      <c r="S55" s="513"/>
      <c r="T55" s="513"/>
      <c r="U55" s="513"/>
    </row>
    <row r="56" spans="1:21" ht="15.75" hidden="1" customHeight="1" x14ac:dyDescent="0.25">
      <c r="A56" s="624"/>
      <c r="B56" s="628"/>
      <c r="C56" s="512"/>
      <c r="D56" s="512"/>
      <c r="E56" s="513"/>
      <c r="F56" s="512"/>
      <c r="G56" s="512"/>
      <c r="H56" s="521"/>
      <c r="I56" s="513"/>
      <c r="J56" s="521"/>
      <c r="K56" s="513"/>
      <c r="L56" s="521"/>
      <c r="M56" s="513"/>
      <c r="N56" s="521"/>
      <c r="O56" s="513"/>
      <c r="P56" s="522">
        <f t="shared" si="2"/>
        <v>0</v>
      </c>
      <c r="Q56" s="523">
        <f t="shared" si="3"/>
        <v>0</v>
      </c>
      <c r="R56" s="513"/>
      <c r="S56" s="513"/>
      <c r="T56" s="513"/>
      <c r="U56" s="513"/>
    </row>
    <row r="57" spans="1:21" ht="15.75" hidden="1" customHeight="1" x14ac:dyDescent="0.25">
      <c r="A57" s="624"/>
      <c r="B57" s="628"/>
      <c r="C57" s="512"/>
      <c r="D57" s="512"/>
      <c r="E57" s="513"/>
      <c r="F57" s="512"/>
      <c r="G57" s="512"/>
      <c r="H57" s="521"/>
      <c r="I57" s="513"/>
      <c r="J57" s="521"/>
      <c r="K57" s="513"/>
      <c r="L57" s="521"/>
      <c r="M57" s="513"/>
      <c r="N57" s="521"/>
      <c r="O57" s="513"/>
      <c r="P57" s="522">
        <f t="shared" si="2"/>
        <v>0</v>
      </c>
      <c r="Q57" s="523">
        <f t="shared" si="3"/>
        <v>0</v>
      </c>
      <c r="R57" s="513"/>
      <c r="S57" s="513"/>
      <c r="T57" s="513"/>
      <c r="U57" s="513"/>
    </row>
    <row r="58" spans="1:21" ht="18" hidden="1" customHeight="1" x14ac:dyDescent="0.25">
      <c r="A58" s="624"/>
      <c r="B58" s="629"/>
      <c r="C58" s="512"/>
      <c r="D58" s="512"/>
      <c r="E58" s="513"/>
      <c r="F58" s="512"/>
      <c r="G58" s="512"/>
      <c r="H58" s="521"/>
      <c r="I58" s="513"/>
      <c r="J58" s="521"/>
      <c r="K58" s="513"/>
      <c r="L58" s="521"/>
      <c r="M58" s="513"/>
      <c r="N58" s="521"/>
      <c r="O58" s="513"/>
      <c r="P58" s="522">
        <f t="shared" si="2"/>
        <v>0</v>
      </c>
      <c r="Q58" s="523">
        <f t="shared" si="3"/>
        <v>0</v>
      </c>
      <c r="R58" s="513"/>
      <c r="S58" s="513"/>
      <c r="T58" s="513"/>
      <c r="U58" s="513"/>
    </row>
    <row r="59" spans="1:21" ht="15.75" hidden="1" x14ac:dyDescent="0.25">
      <c r="A59" s="624"/>
      <c r="B59" s="626" t="s">
        <v>1469</v>
      </c>
      <c r="C59" s="512"/>
      <c r="D59" s="512"/>
      <c r="E59" s="513"/>
      <c r="F59" s="512"/>
      <c r="G59" s="512"/>
      <c r="H59" s="521"/>
      <c r="I59" s="513"/>
      <c r="J59" s="521"/>
      <c r="K59" s="513"/>
      <c r="L59" s="521"/>
      <c r="M59" s="513"/>
      <c r="N59" s="521"/>
      <c r="O59" s="513"/>
      <c r="P59" s="522">
        <f t="shared" si="2"/>
        <v>0</v>
      </c>
      <c r="Q59" s="523">
        <f t="shared" si="3"/>
        <v>0</v>
      </c>
      <c r="R59" s="513"/>
      <c r="S59" s="513"/>
      <c r="T59" s="513"/>
      <c r="U59" s="513"/>
    </row>
    <row r="60" spans="1:21" ht="15.75" hidden="1" x14ac:dyDescent="0.25">
      <c r="A60" s="624"/>
      <c r="B60" s="626"/>
      <c r="C60" s="512"/>
      <c r="D60" s="512"/>
      <c r="E60" s="513"/>
      <c r="F60" s="512"/>
      <c r="G60" s="512"/>
      <c r="H60" s="521"/>
      <c r="I60" s="513"/>
      <c r="J60" s="521"/>
      <c r="K60" s="513"/>
      <c r="L60" s="521"/>
      <c r="M60" s="513"/>
      <c r="N60" s="521"/>
      <c r="O60" s="513"/>
      <c r="P60" s="522">
        <f t="shared" si="2"/>
        <v>0</v>
      </c>
      <c r="Q60" s="523">
        <f t="shared" si="3"/>
        <v>0</v>
      </c>
      <c r="R60" s="513"/>
      <c r="S60" s="513"/>
      <c r="T60" s="513"/>
      <c r="U60" s="513"/>
    </row>
    <row r="61" spans="1:21" ht="15.75" hidden="1" x14ac:dyDescent="0.25">
      <c r="A61" s="624"/>
      <c r="B61" s="626"/>
      <c r="C61" s="512"/>
      <c r="D61" s="512"/>
      <c r="E61" s="513"/>
      <c r="F61" s="512"/>
      <c r="G61" s="512"/>
      <c r="H61" s="521"/>
      <c r="I61" s="513"/>
      <c r="J61" s="521"/>
      <c r="K61" s="513"/>
      <c r="L61" s="521"/>
      <c r="M61" s="513"/>
      <c r="N61" s="521"/>
      <c r="O61" s="513"/>
      <c r="P61" s="522">
        <f t="shared" si="2"/>
        <v>0</v>
      </c>
      <c r="Q61" s="523">
        <f t="shared" si="3"/>
        <v>0</v>
      </c>
      <c r="R61" s="513"/>
      <c r="S61" s="513"/>
      <c r="T61" s="513"/>
      <c r="U61" s="513"/>
    </row>
    <row r="62" spans="1:21" ht="15.75" hidden="1" customHeight="1" x14ac:dyDescent="0.25">
      <c r="A62" s="624"/>
      <c r="B62" s="627" t="s">
        <v>1470</v>
      </c>
      <c r="C62" s="512"/>
      <c r="D62" s="512"/>
      <c r="E62" s="513"/>
      <c r="F62" s="512"/>
      <c r="G62" s="512"/>
      <c r="H62" s="521"/>
      <c r="I62" s="513"/>
      <c r="J62" s="521"/>
      <c r="K62" s="513"/>
      <c r="L62" s="521"/>
      <c r="M62" s="513"/>
      <c r="N62" s="521"/>
      <c r="O62" s="513"/>
      <c r="P62" s="522">
        <f t="shared" si="2"/>
        <v>0</v>
      </c>
      <c r="Q62" s="523">
        <f t="shared" si="3"/>
        <v>0</v>
      </c>
      <c r="R62" s="513"/>
      <c r="S62" s="513"/>
      <c r="T62" s="513"/>
      <c r="U62" s="513"/>
    </row>
    <row r="63" spans="1:21" ht="15.75" hidden="1" customHeight="1" x14ac:dyDescent="0.25">
      <c r="A63" s="624"/>
      <c r="B63" s="628"/>
      <c r="C63" s="512"/>
      <c r="D63" s="512"/>
      <c r="E63" s="513"/>
      <c r="F63" s="512"/>
      <c r="G63" s="512"/>
      <c r="H63" s="521"/>
      <c r="I63" s="513"/>
      <c r="J63" s="521"/>
      <c r="K63" s="513"/>
      <c r="L63" s="521"/>
      <c r="M63" s="513"/>
      <c r="N63" s="521"/>
      <c r="O63" s="513"/>
      <c r="P63" s="522">
        <f t="shared" si="2"/>
        <v>0</v>
      </c>
      <c r="Q63" s="523">
        <f t="shared" si="3"/>
        <v>0</v>
      </c>
      <c r="R63" s="513"/>
      <c r="S63" s="513"/>
      <c r="T63" s="513"/>
      <c r="U63" s="513"/>
    </row>
    <row r="64" spans="1:21" ht="15.75" hidden="1" x14ac:dyDescent="0.25">
      <c r="A64" s="624"/>
      <c r="B64" s="629"/>
      <c r="C64" s="512"/>
      <c r="D64" s="512"/>
      <c r="E64" s="513"/>
      <c r="F64" s="512"/>
      <c r="G64" s="512"/>
      <c r="H64" s="521"/>
      <c r="I64" s="513"/>
      <c r="J64" s="521"/>
      <c r="K64" s="513"/>
      <c r="L64" s="521"/>
      <c r="M64" s="513"/>
      <c r="N64" s="521"/>
      <c r="O64" s="513"/>
      <c r="P64" s="522">
        <f t="shared" si="2"/>
        <v>0</v>
      </c>
      <c r="Q64" s="523">
        <f t="shared" si="3"/>
        <v>0</v>
      </c>
      <c r="R64" s="513"/>
      <c r="S64" s="513"/>
      <c r="T64" s="513"/>
      <c r="U64" s="513"/>
    </row>
    <row r="65" spans="1:21" s="260" customFormat="1" ht="15.75" x14ac:dyDescent="0.25">
      <c r="A65" s="292"/>
      <c r="B65" s="293"/>
      <c r="C65" s="292" t="s">
        <v>97</v>
      </c>
      <c r="D65" s="293"/>
      <c r="E65" s="293"/>
      <c r="F65" s="293"/>
      <c r="G65" s="294"/>
      <c r="H65" s="263">
        <f>SUM(H8:H64)</f>
        <v>46</v>
      </c>
      <c r="I65" s="263">
        <f t="shared" ref="I65:Q65" si="4">SUM(I8:I64)</f>
        <v>135165.29999999999</v>
      </c>
      <c r="J65" s="263">
        <f t="shared" si="4"/>
        <v>87</v>
      </c>
      <c r="K65" s="263">
        <f t="shared" si="4"/>
        <v>206403.41666666669</v>
      </c>
      <c r="L65" s="263">
        <f t="shared" si="4"/>
        <v>54</v>
      </c>
      <c r="M65" s="263">
        <f t="shared" si="4"/>
        <v>187667.7166666667</v>
      </c>
      <c r="N65" s="263">
        <f t="shared" si="4"/>
        <v>50</v>
      </c>
      <c r="O65" s="263">
        <f t="shared" si="4"/>
        <v>110300.58333333331</v>
      </c>
      <c r="P65" s="263">
        <f t="shared" si="4"/>
        <v>207</v>
      </c>
      <c r="Q65" s="263">
        <f t="shared" si="4"/>
        <v>639537.01666666684</v>
      </c>
      <c r="R65" s="264"/>
      <c r="S65" s="264"/>
      <c r="T65" s="264"/>
      <c r="U65" s="264"/>
    </row>
    <row r="66" spans="1:21" ht="15.75" x14ac:dyDescent="0.25">
      <c r="A66" s="260"/>
      <c r="B66" s="260"/>
      <c r="C66" s="260"/>
      <c r="D66" s="260"/>
      <c r="E66" s="260"/>
      <c r="F66" s="259"/>
      <c r="G66" s="260"/>
      <c r="H66" s="260"/>
      <c r="S66" s="265"/>
      <c r="T66" s="265"/>
      <c r="U66" s="266"/>
    </row>
    <row r="67" spans="1:21" ht="15.75" x14ac:dyDescent="0.25">
      <c r="F67" s="259"/>
      <c r="S67" s="265"/>
      <c r="T67" s="265"/>
    </row>
    <row r="68" spans="1:21" ht="15.75" x14ac:dyDescent="0.25">
      <c r="F68" s="259"/>
      <c r="S68" s="265"/>
      <c r="T68" s="265"/>
    </row>
    <row r="69" spans="1:21" ht="15.75" x14ac:dyDescent="0.25">
      <c r="F69" s="259"/>
      <c r="S69" s="265"/>
      <c r="T69" s="265"/>
    </row>
    <row r="70" spans="1:21" ht="15.75" x14ac:dyDescent="0.25">
      <c r="F70" s="259"/>
      <c r="S70" s="265"/>
      <c r="T70" s="265"/>
    </row>
    <row r="71" spans="1:21" ht="15.75" x14ac:dyDescent="0.25">
      <c r="F71" s="259"/>
      <c r="S71" s="265"/>
      <c r="T71" s="265"/>
    </row>
    <row r="72" spans="1:21" ht="15.75" x14ac:dyDescent="0.25">
      <c r="F72" s="259"/>
      <c r="S72" s="265"/>
      <c r="T72" s="265"/>
    </row>
    <row r="73" spans="1:21" ht="15.75" x14ac:dyDescent="0.25">
      <c r="F73" s="259"/>
      <c r="S73" s="265"/>
      <c r="T73" s="265"/>
    </row>
    <row r="74" spans="1:21" ht="15.75" x14ac:dyDescent="0.25">
      <c r="F74" s="259"/>
      <c r="S74" s="265"/>
      <c r="T74" s="265"/>
    </row>
    <row r="75" spans="1:21" ht="15.75" x14ac:dyDescent="0.25">
      <c r="F75" s="259"/>
      <c r="S75" s="267"/>
      <c r="T75" s="267"/>
    </row>
    <row r="76" spans="1:21" ht="15.75" x14ac:dyDescent="0.25">
      <c r="F76" s="259"/>
      <c r="S76" s="265"/>
      <c r="T76" s="265"/>
    </row>
    <row r="77" spans="1:21" ht="15.75" x14ac:dyDescent="0.25">
      <c r="F77" s="259"/>
      <c r="S77" s="265"/>
      <c r="T77" s="265"/>
    </row>
    <row r="78" spans="1:21" ht="15.75" x14ac:dyDescent="0.25">
      <c r="F78" s="259"/>
      <c r="S78" s="265"/>
      <c r="T78" s="265"/>
    </row>
    <row r="79" spans="1:21" ht="15.75" x14ac:dyDescent="0.25">
      <c r="F79" s="259"/>
      <c r="S79" s="265"/>
      <c r="T79" s="265"/>
    </row>
    <row r="80" spans="1:21" ht="15.75" x14ac:dyDescent="0.25">
      <c r="F80" s="259"/>
      <c r="S80" s="265"/>
      <c r="T80" s="265"/>
    </row>
    <row r="81" spans="6:20" ht="15.75" x14ac:dyDescent="0.25">
      <c r="F81" s="259"/>
      <c r="S81" s="265"/>
      <c r="T81" s="265"/>
    </row>
    <row r="82" spans="6:20" ht="15.75" x14ac:dyDescent="0.25">
      <c r="F82" s="259"/>
      <c r="S82" s="265"/>
      <c r="T82" s="265"/>
    </row>
    <row r="83" spans="6:20" ht="15.75" x14ac:dyDescent="0.25">
      <c r="F83" s="259"/>
      <c r="S83" s="265"/>
      <c r="T83" s="265"/>
    </row>
    <row r="84" spans="6:20" ht="15.75" x14ac:dyDescent="0.25">
      <c r="F84" s="259"/>
      <c r="S84" s="265"/>
      <c r="T84" s="265"/>
    </row>
    <row r="85" spans="6:20" x14ac:dyDescent="0.25">
      <c r="S85" s="265"/>
      <c r="T85" s="265"/>
    </row>
    <row r="86" spans="6:20" x14ac:dyDescent="0.25">
      <c r="S86" s="265"/>
      <c r="T86" s="265"/>
    </row>
    <row r="87" spans="6:20" x14ac:dyDescent="0.25">
      <c r="S87" s="265"/>
      <c r="T87" s="265"/>
    </row>
    <row r="88" spans="6:20" x14ac:dyDescent="0.25">
      <c r="S88" s="265"/>
      <c r="T88" s="265"/>
    </row>
    <row r="89" spans="6:20" x14ac:dyDescent="0.25">
      <c r="S89" s="265"/>
      <c r="T89" s="265"/>
    </row>
    <row r="90" spans="6:20" x14ac:dyDescent="0.25">
      <c r="S90" s="265"/>
      <c r="T90" s="265"/>
    </row>
    <row r="91" spans="6:20" x14ac:dyDescent="0.25">
      <c r="S91" s="265"/>
      <c r="T91" s="265"/>
    </row>
    <row r="92" spans="6:20" x14ac:dyDescent="0.25">
      <c r="S92" s="265"/>
      <c r="T92" s="265"/>
    </row>
    <row r="96" spans="6:20" x14ac:dyDescent="0.25">
      <c r="F96" s="252"/>
      <c r="S96" s="262"/>
      <c r="T96" s="262"/>
    </row>
    <row r="97" spans="6:20" x14ac:dyDescent="0.25">
      <c r="F97" s="252"/>
      <c r="S97" s="262"/>
      <c r="T97" s="262"/>
    </row>
    <row r="98" spans="6:20" x14ac:dyDescent="0.25">
      <c r="F98" s="252"/>
      <c r="S98" s="262"/>
      <c r="T98" s="262"/>
    </row>
    <row r="99" spans="6:20" x14ac:dyDescent="0.25">
      <c r="F99" s="252"/>
      <c r="S99" s="262"/>
      <c r="T99" s="262"/>
    </row>
    <row r="100" spans="6:20" x14ac:dyDescent="0.25">
      <c r="F100" s="252"/>
      <c r="S100" s="262"/>
      <c r="T100" s="262"/>
    </row>
    <row r="101" spans="6:20" x14ac:dyDescent="0.25">
      <c r="F101" s="252"/>
      <c r="S101" s="262"/>
      <c r="T101" s="262"/>
    </row>
    <row r="102" spans="6:20" x14ac:dyDescent="0.25">
      <c r="F102" s="252"/>
      <c r="S102" s="262"/>
      <c r="T102" s="262"/>
    </row>
    <row r="103" spans="6:20" x14ac:dyDescent="0.25">
      <c r="F103" s="252"/>
      <c r="S103" s="262"/>
      <c r="T103" s="262"/>
    </row>
    <row r="104" spans="6:20" x14ac:dyDescent="0.25">
      <c r="F104" s="252"/>
      <c r="S104" s="262"/>
      <c r="T104" s="262"/>
    </row>
    <row r="105" spans="6:20" x14ac:dyDescent="0.25">
      <c r="F105" s="252"/>
      <c r="S105" s="262"/>
      <c r="T105" s="262"/>
    </row>
    <row r="106" spans="6:20" x14ac:dyDescent="0.25">
      <c r="F106" s="252"/>
      <c r="S106" s="262"/>
      <c r="T106" s="262"/>
    </row>
    <row r="107" spans="6:20" x14ac:dyDescent="0.25">
      <c r="F107" s="252"/>
      <c r="S107" s="262"/>
      <c r="T107" s="262"/>
    </row>
    <row r="108" spans="6:20" x14ac:dyDescent="0.25">
      <c r="F108" s="252"/>
      <c r="S108" s="262"/>
      <c r="T108" s="262"/>
    </row>
    <row r="109" spans="6:20" x14ac:dyDescent="0.25">
      <c r="F109" s="252"/>
      <c r="S109" s="262"/>
      <c r="T109" s="262"/>
    </row>
    <row r="110" spans="6:20" x14ac:dyDescent="0.25">
      <c r="F110" s="252"/>
      <c r="S110" s="262"/>
      <c r="T110" s="262"/>
    </row>
    <row r="111" spans="6:20" x14ac:dyDescent="0.25">
      <c r="F111" s="252"/>
      <c r="S111" s="262"/>
      <c r="T111" s="262"/>
    </row>
    <row r="112" spans="6:20" x14ac:dyDescent="0.25">
      <c r="F112" s="252"/>
      <c r="S112" s="262"/>
      <c r="T112" s="262"/>
    </row>
    <row r="113" spans="6:20" x14ac:dyDescent="0.25">
      <c r="F113" s="252"/>
      <c r="S113" s="262"/>
      <c r="T113" s="262"/>
    </row>
    <row r="114" spans="6:20" x14ac:dyDescent="0.25">
      <c r="F114" s="252"/>
      <c r="S114" s="262"/>
      <c r="T114" s="262"/>
    </row>
    <row r="115" spans="6:20" x14ac:dyDescent="0.25">
      <c r="F115" s="252"/>
      <c r="S115" s="262"/>
      <c r="T115" s="262"/>
    </row>
    <row r="116" spans="6:20" x14ac:dyDescent="0.25">
      <c r="F116" s="252"/>
      <c r="S116" s="262"/>
      <c r="T116" s="262"/>
    </row>
    <row r="117" spans="6:20" x14ac:dyDescent="0.25">
      <c r="F117" s="252"/>
      <c r="S117" s="262"/>
      <c r="T117" s="262"/>
    </row>
    <row r="118" spans="6:20" x14ac:dyDescent="0.25">
      <c r="F118" s="252"/>
      <c r="S118" s="262"/>
      <c r="T118" s="262"/>
    </row>
    <row r="119" spans="6:20" x14ac:dyDescent="0.25">
      <c r="F119" s="252"/>
      <c r="S119" s="262"/>
      <c r="T119" s="262"/>
    </row>
    <row r="120" spans="6:20" x14ac:dyDescent="0.25">
      <c r="F120" s="252"/>
      <c r="S120" s="262"/>
      <c r="T120" s="262"/>
    </row>
    <row r="121" spans="6:20" x14ac:dyDescent="0.25">
      <c r="F121" s="252"/>
      <c r="S121" s="262"/>
      <c r="T121" s="262"/>
    </row>
    <row r="122" spans="6:20" x14ac:dyDescent="0.25">
      <c r="F122" s="252"/>
    </row>
    <row r="123" spans="6:20" x14ac:dyDescent="0.25">
      <c r="F123" s="252"/>
    </row>
    <row r="124" spans="6:20" x14ac:dyDescent="0.25">
      <c r="F124" s="252"/>
    </row>
    <row r="125" spans="6:20" x14ac:dyDescent="0.25">
      <c r="F125" s="252"/>
    </row>
    <row r="126" spans="6:20" x14ac:dyDescent="0.25">
      <c r="F126" s="252"/>
    </row>
    <row r="127" spans="6:20" x14ac:dyDescent="0.25">
      <c r="F127" s="252"/>
    </row>
    <row r="128" spans="6:20" x14ac:dyDescent="0.25">
      <c r="F128" s="252"/>
    </row>
    <row r="129" spans="6:6" x14ac:dyDescent="0.25">
      <c r="F129" s="252"/>
    </row>
    <row r="130" spans="6:6" x14ac:dyDescent="0.25">
      <c r="F130" s="252"/>
    </row>
    <row r="131" spans="6:6" x14ac:dyDescent="0.25">
      <c r="F131" s="252"/>
    </row>
    <row r="132" spans="6:6" x14ac:dyDescent="0.25">
      <c r="F132" s="252"/>
    </row>
    <row r="133" spans="6:6" x14ac:dyDescent="0.25">
      <c r="F133" s="252"/>
    </row>
    <row r="134" spans="6:6" x14ac:dyDescent="0.25">
      <c r="F134" s="252"/>
    </row>
    <row r="135" spans="6:6" x14ac:dyDescent="0.25">
      <c r="F135" s="252"/>
    </row>
    <row r="136" spans="6:6" x14ac:dyDescent="0.25">
      <c r="F136" s="252"/>
    </row>
    <row r="137" spans="6:6" x14ac:dyDescent="0.25">
      <c r="F137" s="252"/>
    </row>
    <row r="138" spans="6:6" x14ac:dyDescent="0.25">
      <c r="F138" s="252"/>
    </row>
    <row r="139" spans="6:6" x14ac:dyDescent="0.25">
      <c r="F139" s="252"/>
    </row>
    <row r="140" spans="6:6" x14ac:dyDescent="0.25">
      <c r="F140" s="252"/>
    </row>
    <row r="141" spans="6:6" x14ac:dyDescent="0.25">
      <c r="F141" s="252"/>
    </row>
    <row r="142" spans="6:6" x14ac:dyDescent="0.25">
      <c r="F142" s="252"/>
    </row>
    <row r="143" spans="6:6" x14ac:dyDescent="0.25">
      <c r="F143" s="252"/>
    </row>
    <row r="144" spans="6:6" x14ac:dyDescent="0.25">
      <c r="F144" s="252"/>
    </row>
    <row r="145" spans="6:6" x14ac:dyDescent="0.25">
      <c r="F145" s="252"/>
    </row>
    <row r="146" spans="6:6" x14ac:dyDescent="0.25">
      <c r="F146" s="252"/>
    </row>
    <row r="147" spans="6:6" x14ac:dyDescent="0.25">
      <c r="F147" s="252"/>
    </row>
    <row r="148" spans="6:6" x14ac:dyDescent="0.25">
      <c r="F148" s="252"/>
    </row>
    <row r="149" spans="6:6" x14ac:dyDescent="0.25">
      <c r="F149" s="252"/>
    </row>
    <row r="150" spans="6:6" x14ac:dyDescent="0.25">
      <c r="F150" s="252"/>
    </row>
    <row r="151" spans="6:6" x14ac:dyDescent="0.25">
      <c r="F151" s="252"/>
    </row>
    <row r="152" spans="6:6" x14ac:dyDescent="0.25">
      <c r="F152" s="252"/>
    </row>
    <row r="153" spans="6:6" x14ac:dyDescent="0.25">
      <c r="F153" s="252"/>
    </row>
    <row r="154" spans="6:6" x14ac:dyDescent="0.25">
      <c r="F154" s="252"/>
    </row>
    <row r="155" spans="6:6" x14ac:dyDescent="0.25">
      <c r="F155" s="252"/>
    </row>
    <row r="156" spans="6:6" x14ac:dyDescent="0.25">
      <c r="F156" s="252"/>
    </row>
    <row r="157" spans="6:6" x14ac:dyDescent="0.25">
      <c r="F157" s="252"/>
    </row>
    <row r="158" spans="6:6" x14ac:dyDescent="0.25">
      <c r="F158" s="252"/>
    </row>
    <row r="159" spans="6:6" x14ac:dyDescent="0.25">
      <c r="F159" s="252"/>
    </row>
    <row r="160" spans="6:6" x14ac:dyDescent="0.25">
      <c r="F160" s="252"/>
    </row>
    <row r="161" spans="6:6" x14ac:dyDescent="0.25">
      <c r="F161" s="252"/>
    </row>
  </sheetData>
  <mergeCells count="33">
    <mergeCell ref="H6:I6"/>
    <mergeCell ref="J6:K6"/>
    <mergeCell ref="D5:D7"/>
    <mergeCell ref="U5:U7"/>
    <mergeCell ref="P5:Q6"/>
    <mergeCell ref="T5:T7"/>
    <mergeCell ref="R5:R7"/>
    <mergeCell ref="G5:G7"/>
    <mergeCell ref="H5:O5"/>
    <mergeCell ref="S5:S7"/>
    <mergeCell ref="L6:M6"/>
    <mergeCell ref="N6:O6"/>
    <mergeCell ref="F5:F7"/>
    <mergeCell ref="E5:E7"/>
    <mergeCell ref="A34:A64"/>
    <mergeCell ref="B25:B28"/>
    <mergeCell ref="B29:B33"/>
    <mergeCell ref="B34:B39"/>
    <mergeCell ref="B40:B42"/>
    <mergeCell ref="B43:B46"/>
    <mergeCell ref="B59:B61"/>
    <mergeCell ref="B55:B58"/>
    <mergeCell ref="B62:B64"/>
    <mergeCell ref="B47:B50"/>
    <mergeCell ref="B51:B54"/>
    <mergeCell ref="A10:A33"/>
    <mergeCell ref="B11:B22"/>
    <mergeCell ref="E20:E21"/>
    <mergeCell ref="A5:A7"/>
    <mergeCell ref="B5:B7"/>
    <mergeCell ref="E11:E15"/>
    <mergeCell ref="D11:D15"/>
    <mergeCell ref="C5:C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23 C25:C64">
      <formula1>$M$1:$AJ$1</formula1>
    </dataValidation>
  </dataValidations>
  <pageMargins left="0.25" right="0.25" top="0.75" bottom="0.75" header="0.3" footer="0.3"/>
  <pageSetup firstPageNumber="15" orientation="landscape" useFirstPageNumber="1" r:id="rId1"/>
  <headerFooter>
    <oddFooter>&amp;R&amp;P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14" sqref="C14"/>
    </sheetView>
  </sheetViews>
  <sheetFormatPr baseColWidth="10" defaultColWidth="11.42578125" defaultRowHeight="15" x14ac:dyDescent="0.25"/>
  <cols>
    <col min="1" max="1" width="40" customWidth="1"/>
    <col min="2" max="2" width="21.7109375" customWidth="1"/>
    <col min="3" max="3" width="30.5703125" customWidth="1"/>
    <col min="4" max="4" width="30.5703125" style="458" customWidth="1"/>
    <col min="5" max="7" width="27.42578125" customWidth="1"/>
    <col min="8" max="8" width="15.28515625" customWidth="1"/>
    <col min="9" max="9" width="12.14062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06" t="s">
        <v>1687</v>
      </c>
      <c r="D1" s="284"/>
      <c r="E1" s="284"/>
      <c r="F1" s="284"/>
      <c r="G1" s="284"/>
      <c r="H1" s="284" t="s">
        <v>476</v>
      </c>
      <c r="J1" s="284"/>
      <c r="K1" s="284"/>
      <c r="L1" s="284"/>
      <c r="M1" s="284"/>
      <c r="N1" s="284"/>
      <c r="O1" s="284"/>
      <c r="P1" s="284"/>
      <c r="Q1" s="284"/>
      <c r="R1" s="284"/>
      <c r="S1" s="284"/>
      <c r="T1" s="284"/>
      <c r="U1" s="284"/>
      <c r="V1" s="284"/>
    </row>
    <row r="2" spans="1:22" ht="18.75" x14ac:dyDescent="0.25">
      <c r="A2" s="318" t="s">
        <v>1346</v>
      </c>
      <c r="B2" s="284"/>
      <c r="C2" s="284"/>
      <c r="D2" s="284"/>
      <c r="E2" s="284"/>
      <c r="F2" s="284"/>
      <c r="G2" s="284"/>
      <c r="H2" s="284"/>
      <c r="J2" s="284"/>
      <c r="K2" s="284"/>
      <c r="L2" s="284"/>
      <c r="M2" s="284"/>
      <c r="N2" s="284"/>
      <c r="O2" s="284"/>
      <c r="P2" s="284"/>
      <c r="Q2" s="284"/>
      <c r="R2" s="284"/>
      <c r="S2" s="284"/>
      <c r="T2" s="284"/>
      <c r="U2" s="284"/>
      <c r="V2" s="284"/>
    </row>
    <row r="3" spans="1:22" x14ac:dyDescent="0.25">
      <c r="A3" s="631" t="s">
        <v>1348</v>
      </c>
      <c r="B3" s="631"/>
      <c r="C3" s="631"/>
      <c r="D3" s="631"/>
      <c r="E3" s="631"/>
      <c r="F3" s="631"/>
      <c r="G3" s="631"/>
      <c r="H3" s="631"/>
      <c r="I3" s="631"/>
      <c r="J3" s="631"/>
      <c r="K3" s="631"/>
      <c r="L3" s="631"/>
      <c r="M3" s="631"/>
      <c r="N3" s="631"/>
      <c r="O3" s="631"/>
      <c r="P3" s="631"/>
      <c r="Q3" s="631"/>
      <c r="R3" s="631"/>
      <c r="S3" s="631"/>
      <c r="T3" s="631"/>
      <c r="U3" s="631"/>
      <c r="V3" s="631"/>
    </row>
    <row r="4" spans="1:22" ht="15" customHeight="1" x14ac:dyDescent="0.25">
      <c r="A4" s="591" t="s">
        <v>96</v>
      </c>
      <c r="B4" s="590" t="s">
        <v>110</v>
      </c>
      <c r="C4" s="593" t="s">
        <v>1534</v>
      </c>
      <c r="D4" s="593" t="s">
        <v>1535</v>
      </c>
      <c r="E4" s="593" t="s">
        <v>86</v>
      </c>
      <c r="F4" s="593" t="s">
        <v>391</v>
      </c>
      <c r="G4" s="593" t="s">
        <v>87</v>
      </c>
      <c r="H4" s="596" t="s">
        <v>99</v>
      </c>
      <c r="I4" s="602"/>
      <c r="J4" s="602"/>
      <c r="K4" s="602"/>
      <c r="L4" s="602"/>
      <c r="M4" s="602"/>
      <c r="N4" s="602"/>
      <c r="O4" s="597"/>
      <c r="P4" s="598" t="s">
        <v>100</v>
      </c>
      <c r="Q4" s="599"/>
      <c r="R4" s="590" t="s">
        <v>101</v>
      </c>
      <c r="S4" s="590" t="s">
        <v>102</v>
      </c>
      <c r="T4" s="590" t="s">
        <v>109</v>
      </c>
      <c r="U4" s="590" t="s">
        <v>108</v>
      </c>
      <c r="V4" s="587" t="s">
        <v>88</v>
      </c>
    </row>
    <row r="5" spans="1:22" ht="15" customHeight="1" x14ac:dyDescent="0.25">
      <c r="A5" s="591"/>
      <c r="B5" s="591"/>
      <c r="C5" s="594"/>
      <c r="D5" s="594"/>
      <c r="E5" s="594"/>
      <c r="F5" s="594"/>
      <c r="G5" s="594"/>
      <c r="H5" s="596" t="s">
        <v>103</v>
      </c>
      <c r="I5" s="597"/>
      <c r="J5" s="596" t="s">
        <v>104</v>
      </c>
      <c r="K5" s="597"/>
      <c r="L5" s="596" t="s">
        <v>105</v>
      </c>
      <c r="M5" s="597"/>
      <c r="N5" s="596" t="s">
        <v>106</v>
      </c>
      <c r="O5" s="597"/>
      <c r="P5" s="600"/>
      <c r="Q5" s="601"/>
      <c r="R5" s="591"/>
      <c r="S5" s="591"/>
      <c r="T5" s="591"/>
      <c r="U5" s="591"/>
      <c r="V5" s="588"/>
    </row>
    <row r="6" spans="1:22" ht="25.5" x14ac:dyDescent="0.25">
      <c r="A6" s="592"/>
      <c r="B6" s="592"/>
      <c r="C6" s="595"/>
      <c r="D6" s="595"/>
      <c r="E6" s="595"/>
      <c r="F6" s="595"/>
      <c r="G6" s="595"/>
      <c r="H6" s="434" t="s">
        <v>107</v>
      </c>
      <c r="I6" s="434" t="s">
        <v>12</v>
      </c>
      <c r="J6" s="434" t="s">
        <v>107</v>
      </c>
      <c r="K6" s="434" t="s">
        <v>12</v>
      </c>
      <c r="L6" s="434" t="s">
        <v>107</v>
      </c>
      <c r="M6" s="434" t="s">
        <v>12</v>
      </c>
      <c r="N6" s="434" t="s">
        <v>107</v>
      </c>
      <c r="O6" s="434" t="s">
        <v>12</v>
      </c>
      <c r="P6" s="434" t="s">
        <v>107</v>
      </c>
      <c r="Q6" s="434" t="s">
        <v>12</v>
      </c>
      <c r="R6" s="592"/>
      <c r="S6" s="592"/>
      <c r="T6" s="592"/>
      <c r="U6" s="592"/>
      <c r="V6" s="589"/>
    </row>
    <row r="7" spans="1:22" s="362" customFormat="1" ht="15.75" x14ac:dyDescent="0.25">
      <c r="A7" s="435"/>
      <c r="B7" s="436"/>
      <c r="C7" s="437"/>
      <c r="D7" s="437"/>
      <c r="E7" s="437"/>
      <c r="F7" s="438"/>
      <c r="G7" s="437"/>
      <c r="H7" s="439"/>
      <c r="I7" s="439"/>
      <c r="J7" s="439"/>
      <c r="K7" s="439"/>
      <c r="L7" s="439"/>
      <c r="M7" s="439"/>
      <c r="N7" s="439"/>
      <c r="O7" s="439"/>
      <c r="P7" s="439"/>
      <c r="Q7" s="439"/>
      <c r="R7" s="440"/>
      <c r="S7" s="440"/>
      <c r="T7" s="440"/>
      <c r="U7" s="440"/>
      <c r="V7" s="441"/>
    </row>
    <row r="8" spans="1:22" ht="15.75" x14ac:dyDescent="0.25">
      <c r="A8" s="612" t="s">
        <v>1380</v>
      </c>
      <c r="B8" s="612" t="s">
        <v>1381</v>
      </c>
      <c r="C8" s="325"/>
      <c r="D8" s="487"/>
      <c r="E8" s="325"/>
      <c r="F8" s="361"/>
      <c r="G8" s="249"/>
      <c r="H8" s="250"/>
      <c r="I8" s="230"/>
      <c r="J8" s="250"/>
      <c r="K8" s="230"/>
      <c r="L8" s="250"/>
      <c r="M8" s="230"/>
      <c r="N8" s="250"/>
      <c r="O8" s="230"/>
      <c r="P8" s="378">
        <f t="shared" ref="P8:P20" si="0">H8+J8+L8+N8</f>
        <v>0</v>
      </c>
      <c r="Q8" s="379">
        <f t="shared" ref="Q8:Q20" si="1">I8+K8+M8+O8</f>
        <v>0</v>
      </c>
      <c r="R8" s="249"/>
      <c r="S8" s="249"/>
      <c r="T8" s="249"/>
      <c r="U8" s="249"/>
      <c r="V8" s="249"/>
    </row>
    <row r="9" spans="1:22" ht="15.75" x14ac:dyDescent="0.25">
      <c r="A9" s="613"/>
      <c r="B9" s="613"/>
      <c r="C9" s="325"/>
      <c r="D9" s="487"/>
      <c r="E9" s="325"/>
      <c r="F9" s="361"/>
      <c r="G9" s="249"/>
      <c r="H9" s="250"/>
      <c r="I9" s="230"/>
      <c r="J9" s="250"/>
      <c r="K9" s="230"/>
      <c r="L9" s="250"/>
      <c r="M9" s="230"/>
      <c r="N9" s="250"/>
      <c r="O9" s="230"/>
      <c r="P9" s="378">
        <f t="shared" si="0"/>
        <v>0</v>
      </c>
      <c r="Q9" s="379">
        <f t="shared" si="1"/>
        <v>0</v>
      </c>
      <c r="R9" s="249"/>
      <c r="S9" s="249"/>
      <c r="T9" s="249"/>
      <c r="U9" s="249"/>
      <c r="V9" s="249"/>
    </row>
    <row r="10" spans="1:22" ht="15.75" x14ac:dyDescent="0.25">
      <c r="A10" s="613"/>
      <c r="B10" s="613"/>
      <c r="C10" s="325"/>
      <c r="D10" s="487"/>
      <c r="E10" s="325"/>
      <c r="F10" s="361"/>
      <c r="G10" s="249"/>
      <c r="H10" s="250"/>
      <c r="I10" s="230"/>
      <c r="J10" s="250"/>
      <c r="K10" s="230"/>
      <c r="L10" s="250"/>
      <c r="M10" s="230"/>
      <c r="N10" s="250"/>
      <c r="O10" s="230"/>
      <c r="P10" s="378">
        <f t="shared" si="0"/>
        <v>0</v>
      </c>
      <c r="Q10" s="379">
        <f t="shared" si="1"/>
        <v>0</v>
      </c>
      <c r="R10" s="249"/>
      <c r="S10" s="249"/>
      <c r="T10" s="249"/>
      <c r="U10" s="249"/>
      <c r="V10" s="249"/>
    </row>
    <row r="11" spans="1:22" ht="15.75" x14ac:dyDescent="0.25">
      <c r="A11" s="613"/>
      <c r="B11" s="613"/>
      <c r="C11" s="325"/>
      <c r="D11" s="487"/>
      <c r="E11" s="325"/>
      <c r="F11" s="361"/>
      <c r="G11" s="249"/>
      <c r="H11" s="250"/>
      <c r="I11" s="230"/>
      <c r="J11" s="250"/>
      <c r="K11" s="230"/>
      <c r="L11" s="250"/>
      <c r="M11" s="230"/>
      <c r="N11" s="250"/>
      <c r="O11" s="230"/>
      <c r="P11" s="378">
        <f t="shared" si="0"/>
        <v>0</v>
      </c>
      <c r="Q11" s="379">
        <f t="shared" si="1"/>
        <v>0</v>
      </c>
      <c r="R11" s="249"/>
      <c r="S11" s="249"/>
      <c r="T11" s="249"/>
      <c r="U11" s="249"/>
      <c r="V11" s="249"/>
    </row>
    <row r="12" spans="1:22" ht="15.75" x14ac:dyDescent="0.25">
      <c r="A12" s="613"/>
      <c r="B12" s="613"/>
      <c r="C12" s="325"/>
      <c r="D12" s="487"/>
      <c r="E12" s="325"/>
      <c r="F12" s="361"/>
      <c r="G12" s="249"/>
      <c r="H12" s="250"/>
      <c r="I12" s="230"/>
      <c r="J12" s="250"/>
      <c r="K12" s="230"/>
      <c r="L12" s="250"/>
      <c r="M12" s="230"/>
      <c r="N12" s="250"/>
      <c r="O12" s="230"/>
      <c r="P12" s="378">
        <f t="shared" si="0"/>
        <v>0</v>
      </c>
      <c r="Q12" s="379">
        <f t="shared" si="1"/>
        <v>0</v>
      </c>
      <c r="R12" s="249"/>
      <c r="S12" s="249"/>
      <c r="T12" s="249"/>
      <c r="U12" s="249"/>
      <c r="V12" s="249"/>
    </row>
    <row r="13" spans="1:22" ht="15.75" x14ac:dyDescent="0.25">
      <c r="A13" s="613"/>
      <c r="B13" s="613"/>
      <c r="C13" s="325"/>
      <c r="D13" s="487"/>
      <c r="E13" s="325"/>
      <c r="F13" s="361"/>
      <c r="G13" s="249"/>
      <c r="H13" s="250"/>
      <c r="I13" s="230"/>
      <c r="J13" s="250"/>
      <c r="K13" s="230"/>
      <c r="L13" s="250"/>
      <c r="M13" s="230"/>
      <c r="N13" s="250"/>
      <c r="O13" s="230"/>
      <c r="P13" s="378">
        <f t="shared" si="0"/>
        <v>0</v>
      </c>
      <c r="Q13" s="379">
        <f t="shared" si="1"/>
        <v>0</v>
      </c>
      <c r="R13" s="249"/>
      <c r="S13" s="249"/>
      <c r="T13" s="249"/>
      <c r="U13" s="249"/>
      <c r="V13" s="249"/>
    </row>
    <row r="14" spans="1:22" ht="15.75" x14ac:dyDescent="0.25">
      <c r="A14" s="613"/>
      <c r="B14" s="613"/>
      <c r="C14" s="325"/>
      <c r="D14" s="487"/>
      <c r="E14" s="325"/>
      <c r="F14" s="361"/>
      <c r="G14" s="249"/>
      <c r="H14" s="250"/>
      <c r="I14" s="230"/>
      <c r="J14" s="250"/>
      <c r="K14" s="230"/>
      <c r="L14" s="250"/>
      <c r="M14" s="230"/>
      <c r="N14" s="250"/>
      <c r="O14" s="230"/>
      <c r="P14" s="378">
        <f t="shared" si="0"/>
        <v>0</v>
      </c>
      <c r="Q14" s="379">
        <f t="shared" si="1"/>
        <v>0</v>
      </c>
      <c r="R14" s="249"/>
      <c r="S14" s="249"/>
      <c r="T14" s="249"/>
      <c r="U14" s="249"/>
      <c r="V14" s="249"/>
    </row>
    <row r="15" spans="1:22" ht="15.75" x14ac:dyDescent="0.25">
      <c r="A15" s="613"/>
      <c r="B15" s="613"/>
      <c r="C15" s="325"/>
      <c r="D15" s="487"/>
      <c r="E15" s="325"/>
      <c r="F15" s="361"/>
      <c r="G15" s="249"/>
      <c r="H15" s="250"/>
      <c r="I15" s="230"/>
      <c r="J15" s="250"/>
      <c r="K15" s="230"/>
      <c r="L15" s="250"/>
      <c r="M15" s="230"/>
      <c r="N15" s="250"/>
      <c r="O15" s="230"/>
      <c r="P15" s="378">
        <f t="shared" si="0"/>
        <v>0</v>
      </c>
      <c r="Q15" s="379">
        <f t="shared" si="1"/>
        <v>0</v>
      </c>
      <c r="R15" s="249"/>
      <c r="S15" s="249"/>
      <c r="T15" s="249"/>
      <c r="U15" s="249"/>
      <c r="V15" s="249"/>
    </row>
    <row r="16" spans="1:22" ht="15.75" x14ac:dyDescent="0.25">
      <c r="A16" s="613"/>
      <c r="B16" s="613"/>
      <c r="C16" s="325"/>
      <c r="D16" s="487"/>
      <c r="E16" s="325"/>
      <c r="F16" s="361"/>
      <c r="G16" s="249"/>
      <c r="H16" s="250"/>
      <c r="I16" s="230"/>
      <c r="J16" s="250"/>
      <c r="K16" s="230"/>
      <c r="L16" s="250"/>
      <c r="M16" s="230"/>
      <c r="N16" s="250"/>
      <c r="O16" s="230"/>
      <c r="P16" s="378">
        <f t="shared" si="0"/>
        <v>0</v>
      </c>
      <c r="Q16" s="379">
        <f t="shared" si="1"/>
        <v>0</v>
      </c>
      <c r="R16" s="249"/>
      <c r="S16" s="249"/>
      <c r="T16" s="249"/>
      <c r="U16" s="249"/>
      <c r="V16" s="249"/>
    </row>
    <row r="17" spans="1:22" ht="15.75" x14ac:dyDescent="0.25">
      <c r="A17" s="613"/>
      <c r="B17" s="613"/>
      <c r="C17" s="325"/>
      <c r="D17" s="487"/>
      <c r="E17" s="325"/>
      <c r="F17" s="361"/>
      <c r="G17" s="254"/>
      <c r="H17" s="254"/>
      <c r="I17" s="270"/>
      <c r="J17" s="254"/>
      <c r="K17" s="270"/>
      <c r="L17" s="254"/>
      <c r="M17" s="270"/>
      <c r="N17" s="254"/>
      <c r="O17" s="270"/>
      <c r="P17" s="383">
        <f t="shared" si="0"/>
        <v>0</v>
      </c>
      <c r="Q17" s="384">
        <f t="shared" si="1"/>
        <v>0</v>
      </c>
      <c r="R17" s="254"/>
      <c r="S17" s="254"/>
      <c r="T17" s="254"/>
      <c r="U17" s="254"/>
      <c r="V17" s="254"/>
    </row>
    <row r="18" spans="1:22" ht="15.75" x14ac:dyDescent="0.25">
      <c r="A18" s="613"/>
      <c r="B18" s="613"/>
      <c r="C18" s="325"/>
      <c r="D18" s="487"/>
      <c r="E18" s="325"/>
      <c r="F18" s="361"/>
      <c r="G18" s="249"/>
      <c r="H18" s="249"/>
      <c r="I18" s="230"/>
      <c r="J18" s="249"/>
      <c r="K18" s="230"/>
      <c r="L18" s="249"/>
      <c r="M18" s="230"/>
      <c r="N18" s="249"/>
      <c r="O18" s="230"/>
      <c r="P18" s="378">
        <f t="shared" si="0"/>
        <v>0</v>
      </c>
      <c r="Q18" s="379">
        <f t="shared" si="1"/>
        <v>0</v>
      </c>
      <c r="R18" s="271"/>
      <c r="S18" s="271"/>
      <c r="T18" s="271"/>
      <c r="U18" s="249"/>
      <c r="V18" s="272"/>
    </row>
    <row r="19" spans="1:22" ht="15.75" x14ac:dyDescent="0.25">
      <c r="A19" s="613"/>
      <c r="B19" s="613"/>
      <c r="C19" s="325"/>
      <c r="D19" s="487"/>
      <c r="E19" s="325"/>
      <c r="F19" s="361"/>
      <c r="G19" s="254"/>
      <c r="H19" s="254"/>
      <c r="I19" s="270"/>
      <c r="J19" s="254"/>
      <c r="K19" s="270"/>
      <c r="L19" s="254"/>
      <c r="M19" s="270"/>
      <c r="N19" s="254"/>
      <c r="O19" s="270"/>
      <c r="P19" s="383">
        <f t="shared" si="0"/>
        <v>0</v>
      </c>
      <c r="Q19" s="384">
        <f t="shared" si="1"/>
        <v>0</v>
      </c>
      <c r="R19" s="254"/>
      <c r="S19" s="254"/>
      <c r="T19" s="254"/>
      <c r="U19" s="254"/>
      <c r="V19" s="254"/>
    </row>
    <row r="20" spans="1:22" ht="15.75" x14ac:dyDescent="0.25">
      <c r="A20" s="614"/>
      <c r="B20" s="614"/>
      <c r="C20" s="325"/>
      <c r="D20" s="487"/>
      <c r="E20" s="325"/>
      <c r="F20" s="361"/>
      <c r="G20" s="249"/>
      <c r="H20" s="250"/>
      <c r="I20" s="230"/>
      <c r="J20" s="250"/>
      <c r="K20" s="230"/>
      <c r="L20" s="250"/>
      <c r="M20" s="230"/>
      <c r="N20" s="249"/>
      <c r="O20" s="230"/>
      <c r="P20" s="378">
        <f t="shared" si="0"/>
        <v>0</v>
      </c>
      <c r="Q20" s="379">
        <f t="shared" si="1"/>
        <v>0</v>
      </c>
      <c r="R20" s="249"/>
      <c r="S20" s="249"/>
      <c r="T20" s="249"/>
      <c r="U20" s="249"/>
      <c r="V20" s="249"/>
    </row>
    <row r="21" spans="1:22" ht="15.75" x14ac:dyDescent="0.25">
      <c r="A21" s="292"/>
      <c r="B21" s="293"/>
      <c r="C21" s="292" t="s">
        <v>1382</v>
      </c>
      <c r="D21" s="293"/>
      <c r="E21" s="293"/>
      <c r="F21" s="293"/>
      <c r="G21" s="294"/>
      <c r="H21" s="263">
        <f t="shared" ref="H21:Q21" si="2">SUM(H8:H20)</f>
        <v>0</v>
      </c>
      <c r="I21" s="273">
        <f t="shared" si="2"/>
        <v>0</v>
      </c>
      <c r="J21" s="263">
        <f t="shared" si="2"/>
        <v>0</v>
      </c>
      <c r="K21" s="273">
        <f t="shared" si="2"/>
        <v>0</v>
      </c>
      <c r="L21" s="263">
        <f t="shared" si="2"/>
        <v>0</v>
      </c>
      <c r="M21" s="273">
        <f t="shared" si="2"/>
        <v>0</v>
      </c>
      <c r="N21" s="263">
        <f t="shared" si="2"/>
        <v>0</v>
      </c>
      <c r="O21" s="273">
        <f t="shared" si="2"/>
        <v>0</v>
      </c>
      <c r="P21" s="273">
        <f t="shared" si="2"/>
        <v>0</v>
      </c>
      <c r="Q21" s="273">
        <f t="shared" si="2"/>
        <v>0</v>
      </c>
      <c r="R21" s="264"/>
      <c r="S21" s="264"/>
      <c r="T21" s="264"/>
      <c r="U21" s="264"/>
      <c r="V21" s="264"/>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zoomScale="90" zoomScaleNormal="90" workbookViewId="0">
      <pane ySplit="8" topLeftCell="A9" activePane="bottomLeft" state="frozen"/>
      <selection activeCell="A7" sqref="A7"/>
      <selection pane="bottomLeft" activeCell="D1" sqref="D1"/>
    </sheetView>
  </sheetViews>
  <sheetFormatPr baseColWidth="10" defaultColWidth="11.42578125" defaultRowHeight="15" x14ac:dyDescent="0.25"/>
  <cols>
    <col min="1" max="1" width="21.7109375" customWidth="1"/>
    <col min="2" max="2" width="41.42578125" customWidth="1"/>
    <col min="3" max="3" width="27.42578125" customWidth="1"/>
    <col min="4" max="4" width="27.42578125" style="458"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2.140625" style="233" bestFit="1" customWidth="1"/>
    <col min="15" max="15" width="12.140625" style="233" bestFit="1" customWidth="1"/>
    <col min="16" max="16" width="15.28515625" style="388" customWidth="1"/>
    <col min="17" max="17" width="18.28515625" style="389" customWidth="1"/>
    <col min="18" max="20" width="14.140625" customWidth="1"/>
    <col min="21" max="21" width="17" customWidth="1"/>
  </cols>
  <sheetData>
    <row r="1" spans="1:33" ht="18.75" x14ac:dyDescent="0.25">
      <c r="C1" s="507" t="s">
        <v>1598</v>
      </c>
      <c r="D1" s="507" t="s">
        <v>1599</v>
      </c>
      <c r="H1" s="284" t="s">
        <v>1383</v>
      </c>
      <c r="J1" s="284"/>
      <c r="K1" s="284"/>
      <c r="M1" s="507" t="s">
        <v>1577</v>
      </c>
      <c r="N1" s="507" t="s">
        <v>1578</v>
      </c>
      <c r="O1" s="507" t="s">
        <v>1579</v>
      </c>
      <c r="P1" s="507" t="s">
        <v>1580</v>
      </c>
      <c r="Q1" s="507" t="s">
        <v>1581</v>
      </c>
      <c r="R1" s="507" t="s">
        <v>1582</v>
      </c>
      <c r="S1" s="507" t="s">
        <v>1583</v>
      </c>
      <c r="T1" s="507" t="s">
        <v>1584</v>
      </c>
      <c r="U1" s="507" t="s">
        <v>1585</v>
      </c>
      <c r="V1" s="507" t="s">
        <v>1586</v>
      </c>
      <c r="W1" s="507" t="s">
        <v>1587</v>
      </c>
      <c r="X1" s="507" t="s">
        <v>1588</v>
      </c>
      <c r="Y1" s="507" t="s">
        <v>1589</v>
      </c>
      <c r="Z1" s="507" t="s">
        <v>1590</v>
      </c>
      <c r="AA1" s="507" t="s">
        <v>1591</v>
      </c>
      <c r="AB1" s="507" t="s">
        <v>1592</v>
      </c>
      <c r="AC1" s="507" t="s">
        <v>1593</v>
      </c>
      <c r="AD1" s="507" t="s">
        <v>1594</v>
      </c>
      <c r="AE1" s="507" t="s">
        <v>1595</v>
      </c>
      <c r="AF1" s="507" t="s">
        <v>1596</v>
      </c>
      <c r="AG1" s="507" t="s">
        <v>1597</v>
      </c>
    </row>
    <row r="2" spans="1:33" ht="18.75" x14ac:dyDescent="0.25">
      <c r="A2" s="315" t="s">
        <v>1346</v>
      </c>
      <c r="H2" s="284"/>
      <c r="J2" s="284"/>
      <c r="K2" s="284"/>
      <c r="L2" s="284"/>
      <c r="M2" s="284"/>
      <c r="N2" s="284"/>
      <c r="O2" s="284"/>
      <c r="P2" s="385"/>
      <c r="Q2" s="385"/>
      <c r="R2" s="284"/>
      <c r="S2" s="284"/>
      <c r="T2" s="284"/>
      <c r="U2" s="284"/>
      <c r="V2" s="284"/>
      <c r="W2" s="284"/>
      <c r="X2" s="284"/>
      <c r="Y2" s="284"/>
      <c r="Z2" s="284"/>
      <c r="AA2" s="284"/>
    </row>
    <row r="3" spans="1:33" ht="18.75" x14ac:dyDescent="0.25">
      <c r="A3" s="316" t="s">
        <v>1391</v>
      </c>
      <c r="H3" s="284"/>
      <c r="J3" s="284"/>
      <c r="K3" s="284"/>
      <c r="L3" s="284"/>
      <c r="M3" s="284"/>
      <c r="N3" s="284"/>
      <c r="O3" s="284"/>
      <c r="P3" s="385"/>
      <c r="Q3" s="385"/>
      <c r="R3" s="284"/>
      <c r="S3" s="284"/>
      <c r="T3" s="284"/>
      <c r="U3" s="284"/>
      <c r="V3" s="284"/>
      <c r="W3" s="284"/>
      <c r="X3" s="284"/>
      <c r="Y3" s="284"/>
      <c r="Z3" s="284"/>
      <c r="AA3" s="284"/>
    </row>
    <row r="4" spans="1:33" ht="18.75" x14ac:dyDescent="0.25">
      <c r="A4" s="316" t="s">
        <v>1390</v>
      </c>
      <c r="H4" s="284"/>
      <c r="J4" s="284"/>
      <c r="K4" s="284"/>
      <c r="L4" s="284"/>
      <c r="M4" s="284"/>
      <c r="N4" s="284"/>
      <c r="O4" s="284"/>
      <c r="P4" s="385"/>
      <c r="Q4" s="385"/>
      <c r="R4" s="284"/>
      <c r="S4" s="284"/>
      <c r="T4" s="284"/>
      <c r="U4" s="284"/>
      <c r="V4" s="284"/>
      <c r="W4" s="284"/>
      <c r="X4" s="284"/>
      <c r="Y4" s="284"/>
      <c r="Z4" s="284"/>
      <c r="AA4" s="284"/>
    </row>
    <row r="5" spans="1:33" x14ac:dyDescent="0.25">
      <c r="A5" s="288" t="s">
        <v>1393</v>
      </c>
      <c r="B5" s="269"/>
      <c r="C5" s="269"/>
      <c r="D5" s="269"/>
      <c r="E5" s="269"/>
      <c r="F5" s="269"/>
      <c r="G5" s="269"/>
      <c r="H5" s="269"/>
      <c r="I5" s="269"/>
      <c r="J5" s="269"/>
      <c r="K5" s="269"/>
      <c r="L5" s="269"/>
      <c r="M5" s="269"/>
      <c r="N5" s="269"/>
      <c r="O5" s="269"/>
      <c r="P5" s="386"/>
      <c r="Q5" s="386"/>
      <c r="R5" s="269"/>
      <c r="S5" s="269"/>
      <c r="T5" s="269"/>
      <c r="U5" s="269"/>
    </row>
    <row r="6" spans="1:33" ht="15" customHeight="1" x14ac:dyDescent="0.25">
      <c r="A6" s="591" t="s">
        <v>96</v>
      </c>
      <c r="B6" s="590" t="s">
        <v>110</v>
      </c>
      <c r="C6" s="593" t="s">
        <v>1534</v>
      </c>
      <c r="D6" s="593" t="s">
        <v>1535</v>
      </c>
      <c r="E6" s="593" t="s">
        <v>86</v>
      </c>
      <c r="F6" s="593" t="s">
        <v>391</v>
      </c>
      <c r="G6" s="593" t="s">
        <v>87</v>
      </c>
      <c r="H6" s="596" t="s">
        <v>99</v>
      </c>
      <c r="I6" s="602"/>
      <c r="J6" s="602"/>
      <c r="K6" s="602"/>
      <c r="L6" s="602"/>
      <c r="M6" s="602"/>
      <c r="N6" s="602"/>
      <c r="O6" s="597"/>
      <c r="P6" s="598" t="s">
        <v>100</v>
      </c>
      <c r="Q6" s="599"/>
      <c r="R6" s="590" t="s">
        <v>102</v>
      </c>
      <c r="S6" s="590" t="s">
        <v>109</v>
      </c>
      <c r="T6" s="590" t="s">
        <v>108</v>
      </c>
      <c r="U6" s="587" t="s">
        <v>88</v>
      </c>
    </row>
    <row r="7" spans="1:33" ht="15" customHeight="1" x14ac:dyDescent="0.25">
      <c r="A7" s="591"/>
      <c r="B7" s="591"/>
      <c r="C7" s="594"/>
      <c r="D7" s="594"/>
      <c r="E7" s="594"/>
      <c r="F7" s="594"/>
      <c r="G7" s="594"/>
      <c r="H7" s="596" t="s">
        <v>103</v>
      </c>
      <c r="I7" s="597"/>
      <c r="J7" s="596" t="s">
        <v>104</v>
      </c>
      <c r="K7" s="597"/>
      <c r="L7" s="596" t="s">
        <v>105</v>
      </c>
      <c r="M7" s="597"/>
      <c r="N7" s="596" t="s">
        <v>106</v>
      </c>
      <c r="O7" s="597"/>
      <c r="P7" s="600"/>
      <c r="Q7" s="601"/>
      <c r="R7" s="591"/>
      <c r="S7" s="591"/>
      <c r="T7" s="591"/>
      <c r="U7" s="588"/>
    </row>
    <row r="8" spans="1:33" ht="25.5" x14ac:dyDescent="0.25">
      <c r="A8" s="592"/>
      <c r="B8" s="592"/>
      <c r="C8" s="595"/>
      <c r="D8" s="595"/>
      <c r="E8" s="595"/>
      <c r="F8" s="595"/>
      <c r="G8" s="595"/>
      <c r="H8" s="434" t="s">
        <v>107</v>
      </c>
      <c r="I8" s="434" t="s">
        <v>12</v>
      </c>
      <c r="J8" s="434" t="s">
        <v>107</v>
      </c>
      <c r="K8" s="434" t="s">
        <v>12</v>
      </c>
      <c r="L8" s="434" t="s">
        <v>107</v>
      </c>
      <c r="M8" s="434" t="s">
        <v>12</v>
      </c>
      <c r="N8" s="434" t="s">
        <v>107</v>
      </c>
      <c r="O8" s="434" t="s">
        <v>12</v>
      </c>
      <c r="P8" s="434" t="s">
        <v>107</v>
      </c>
      <c r="Q8" s="434" t="s">
        <v>12</v>
      </c>
      <c r="R8" s="592"/>
      <c r="S8" s="592"/>
      <c r="T8" s="592"/>
      <c r="U8" s="589"/>
    </row>
    <row r="9" spans="1:33" s="362" customFormat="1" ht="15.75" x14ac:dyDescent="0.25">
      <c r="A9" s="435"/>
      <c r="B9" s="436"/>
      <c r="C9" s="437"/>
      <c r="D9" s="437"/>
      <c r="E9" s="437"/>
      <c r="F9" s="438"/>
      <c r="G9" s="437"/>
      <c r="H9" s="439"/>
      <c r="I9" s="439"/>
      <c r="J9" s="439"/>
      <c r="K9" s="439"/>
      <c r="L9" s="439"/>
      <c r="M9" s="439"/>
      <c r="N9" s="439"/>
      <c r="O9" s="439"/>
      <c r="P9" s="439"/>
      <c r="Q9" s="439"/>
      <c r="R9" s="440"/>
      <c r="S9" s="440"/>
      <c r="T9" s="440"/>
      <c r="U9" s="441"/>
    </row>
    <row r="10" spans="1:33" ht="15.75" x14ac:dyDescent="0.25">
      <c r="A10" s="612" t="s">
        <v>1384</v>
      </c>
      <c r="B10" s="612" t="s">
        <v>1385</v>
      </c>
      <c r="C10" s="249"/>
      <c r="D10" s="249"/>
      <c r="E10" s="249"/>
      <c r="F10" s="249"/>
      <c r="G10" s="254"/>
      <c r="H10" s="254"/>
      <c r="I10" s="270"/>
      <c r="J10" s="254"/>
      <c r="K10" s="270"/>
      <c r="L10" s="254"/>
      <c r="M10" s="270"/>
      <c r="N10" s="254"/>
      <c r="O10" s="270"/>
      <c r="P10" s="383">
        <f t="shared" ref="P10:P29" si="0">H10+J10+L10+N10</f>
        <v>0</v>
      </c>
      <c r="Q10" s="384">
        <f t="shared" ref="Q10:Q29" si="1">I10+K10+M10+O10</f>
        <v>0</v>
      </c>
      <c r="R10" s="254"/>
      <c r="S10" s="254"/>
      <c r="T10" s="254"/>
      <c r="U10" s="73"/>
    </row>
    <row r="11" spans="1:33" ht="15.75" x14ac:dyDescent="0.25">
      <c r="A11" s="613"/>
      <c r="B11" s="613"/>
      <c r="C11" s="249"/>
      <c r="D11" s="249"/>
      <c r="E11" s="249"/>
      <c r="F11" s="249"/>
      <c r="G11" s="254"/>
      <c r="H11" s="254"/>
      <c r="I11" s="270"/>
      <c r="J11" s="254"/>
      <c r="K11" s="270"/>
      <c r="L11" s="254"/>
      <c r="M11" s="270"/>
      <c r="N11" s="254"/>
      <c r="O11" s="270"/>
      <c r="P11" s="383">
        <f t="shared" si="0"/>
        <v>0</v>
      </c>
      <c r="Q11" s="384">
        <f t="shared" si="1"/>
        <v>0</v>
      </c>
      <c r="R11" s="254"/>
      <c r="S11" s="254"/>
      <c r="T11" s="254"/>
      <c r="U11" s="73"/>
    </row>
    <row r="12" spans="1:33" ht="15.75" x14ac:dyDescent="0.25">
      <c r="A12" s="613"/>
      <c r="B12" s="613"/>
      <c r="C12" s="249"/>
      <c r="D12" s="249"/>
      <c r="E12" s="249"/>
      <c r="F12" s="249"/>
      <c r="G12" s="254"/>
      <c r="H12" s="254"/>
      <c r="I12" s="270"/>
      <c r="J12" s="254"/>
      <c r="K12" s="270"/>
      <c r="L12" s="254"/>
      <c r="M12" s="270"/>
      <c r="N12" s="254"/>
      <c r="O12" s="270"/>
      <c r="P12" s="383">
        <f t="shared" si="0"/>
        <v>0</v>
      </c>
      <c r="Q12" s="384">
        <f t="shared" si="1"/>
        <v>0</v>
      </c>
      <c r="R12" s="254"/>
      <c r="S12" s="254"/>
      <c r="T12" s="254"/>
      <c r="U12" s="73"/>
    </row>
    <row r="13" spans="1:33" ht="15.75" x14ac:dyDescent="0.25">
      <c r="A13" s="613"/>
      <c r="B13" s="613"/>
      <c r="C13" s="249"/>
      <c r="D13" s="249"/>
      <c r="E13" s="249"/>
      <c r="F13" s="249"/>
      <c r="G13" s="254"/>
      <c r="H13" s="254"/>
      <c r="I13" s="270"/>
      <c r="J13" s="254"/>
      <c r="K13" s="270"/>
      <c r="L13" s="254"/>
      <c r="M13" s="270"/>
      <c r="N13" s="254"/>
      <c r="O13" s="270"/>
      <c r="P13" s="383">
        <f t="shared" si="0"/>
        <v>0</v>
      </c>
      <c r="Q13" s="384">
        <f t="shared" si="1"/>
        <v>0</v>
      </c>
      <c r="R13" s="254"/>
      <c r="S13" s="254"/>
      <c r="T13" s="254"/>
      <c r="U13" s="73"/>
    </row>
    <row r="14" spans="1:33" ht="15.75" x14ac:dyDescent="0.25">
      <c r="A14" s="613"/>
      <c r="B14" s="613"/>
      <c r="C14" s="249"/>
      <c r="D14" s="249"/>
      <c r="E14" s="249"/>
      <c r="F14" s="249"/>
      <c r="G14" s="254"/>
      <c r="H14" s="254"/>
      <c r="I14" s="270"/>
      <c r="J14" s="254"/>
      <c r="K14" s="270"/>
      <c r="L14" s="254"/>
      <c r="M14" s="270"/>
      <c r="N14" s="254"/>
      <c r="O14" s="270"/>
      <c r="P14" s="383">
        <f t="shared" si="0"/>
        <v>0</v>
      </c>
      <c r="Q14" s="384">
        <f t="shared" si="1"/>
        <v>0</v>
      </c>
      <c r="R14" s="254"/>
      <c r="S14" s="254"/>
      <c r="T14" s="254"/>
      <c r="U14" s="73"/>
    </row>
    <row r="15" spans="1:33" ht="15.75" x14ac:dyDescent="0.25">
      <c r="A15" s="613"/>
      <c r="B15" s="614"/>
      <c r="C15" s="249"/>
      <c r="D15" s="249"/>
      <c r="E15" s="249"/>
      <c r="F15" s="249"/>
      <c r="G15" s="254"/>
      <c r="H15" s="254"/>
      <c r="I15" s="270"/>
      <c r="J15" s="254"/>
      <c r="K15" s="270"/>
      <c r="L15" s="254"/>
      <c r="M15" s="270"/>
      <c r="N15" s="254"/>
      <c r="O15" s="270"/>
      <c r="P15" s="383">
        <f t="shared" si="0"/>
        <v>0</v>
      </c>
      <c r="Q15" s="384">
        <f t="shared" si="1"/>
        <v>0</v>
      </c>
      <c r="R15" s="254"/>
      <c r="S15" s="254"/>
      <c r="T15" s="254"/>
      <c r="U15" s="73"/>
    </row>
    <row r="16" spans="1:33" ht="15.75" x14ac:dyDescent="0.25">
      <c r="A16" s="613"/>
      <c r="B16" s="612" t="s">
        <v>1387</v>
      </c>
      <c r="C16" s="249"/>
      <c r="D16" s="249"/>
      <c r="E16" s="249"/>
      <c r="F16" s="249"/>
      <c r="G16" s="254"/>
      <c r="H16" s="254"/>
      <c r="I16" s="270"/>
      <c r="J16" s="254"/>
      <c r="K16" s="270"/>
      <c r="L16" s="254"/>
      <c r="M16" s="270"/>
      <c r="N16" s="254"/>
      <c r="O16" s="270"/>
      <c r="P16" s="383">
        <f t="shared" si="0"/>
        <v>0</v>
      </c>
      <c r="Q16" s="384">
        <f t="shared" si="1"/>
        <v>0</v>
      </c>
      <c r="R16" s="254"/>
      <c r="S16" s="254"/>
      <c r="T16" s="254"/>
      <c r="U16" s="73"/>
    </row>
    <row r="17" spans="1:21" ht="15.75" x14ac:dyDescent="0.25">
      <c r="A17" s="613"/>
      <c r="B17" s="613"/>
      <c r="C17" s="249"/>
      <c r="D17" s="249"/>
      <c r="E17" s="249"/>
      <c r="F17" s="249"/>
      <c r="G17" s="254"/>
      <c r="H17" s="254"/>
      <c r="I17" s="270"/>
      <c r="J17" s="254"/>
      <c r="K17" s="270"/>
      <c r="L17" s="254"/>
      <c r="M17" s="270"/>
      <c r="N17" s="254"/>
      <c r="O17" s="270"/>
      <c r="P17" s="383">
        <f t="shared" si="0"/>
        <v>0</v>
      </c>
      <c r="Q17" s="384">
        <f t="shared" si="1"/>
        <v>0</v>
      </c>
      <c r="R17" s="254"/>
      <c r="S17" s="254"/>
      <c r="T17" s="254"/>
      <c r="U17" s="73"/>
    </row>
    <row r="18" spans="1:21" ht="15.75" x14ac:dyDescent="0.25">
      <c r="A18" s="613"/>
      <c r="B18" s="613"/>
      <c r="C18" s="249"/>
      <c r="D18" s="249"/>
      <c r="E18" s="249"/>
      <c r="F18" s="249"/>
      <c r="G18" s="254"/>
      <c r="H18" s="254"/>
      <c r="I18" s="270"/>
      <c r="J18" s="254"/>
      <c r="K18" s="270"/>
      <c r="L18" s="254"/>
      <c r="M18" s="270"/>
      <c r="N18" s="254"/>
      <c r="O18" s="270"/>
      <c r="P18" s="383">
        <f t="shared" si="0"/>
        <v>0</v>
      </c>
      <c r="Q18" s="384">
        <f t="shared" si="1"/>
        <v>0</v>
      </c>
      <c r="R18" s="254"/>
      <c r="S18" s="254"/>
      <c r="T18" s="254"/>
      <c r="U18" s="73"/>
    </row>
    <row r="19" spans="1:21" ht="15.75" x14ac:dyDescent="0.25">
      <c r="A19" s="613"/>
      <c r="B19" s="613"/>
      <c r="C19" s="249"/>
      <c r="D19" s="249"/>
      <c r="E19" s="249"/>
      <c r="F19" s="249"/>
      <c r="G19" s="254"/>
      <c r="H19" s="254"/>
      <c r="I19" s="270"/>
      <c r="J19" s="254"/>
      <c r="K19" s="270"/>
      <c r="L19" s="254"/>
      <c r="M19" s="270"/>
      <c r="N19" s="254"/>
      <c r="O19" s="270"/>
      <c r="P19" s="383">
        <f t="shared" si="0"/>
        <v>0</v>
      </c>
      <c r="Q19" s="384">
        <f t="shared" si="1"/>
        <v>0</v>
      </c>
      <c r="R19" s="254"/>
      <c r="S19" s="254"/>
      <c r="T19" s="254"/>
      <c r="U19" s="73"/>
    </row>
    <row r="20" spans="1:21" ht="15.75" x14ac:dyDescent="0.25">
      <c r="A20" s="613"/>
      <c r="B20" s="614"/>
      <c r="C20" s="249"/>
      <c r="D20" s="249"/>
      <c r="E20" s="249"/>
      <c r="F20" s="249"/>
      <c r="G20" s="249"/>
      <c r="H20" s="249"/>
      <c r="I20" s="230"/>
      <c r="J20" s="249"/>
      <c r="K20" s="230"/>
      <c r="L20" s="249"/>
      <c r="M20" s="230"/>
      <c r="N20" s="249"/>
      <c r="O20" s="230"/>
      <c r="P20" s="378">
        <f t="shared" si="0"/>
        <v>0</v>
      </c>
      <c r="Q20" s="379">
        <f t="shared" si="1"/>
        <v>0</v>
      </c>
      <c r="R20" s="249"/>
      <c r="S20" s="249"/>
      <c r="T20" s="249"/>
      <c r="U20" s="326"/>
    </row>
    <row r="21" spans="1:21" ht="15.75" x14ac:dyDescent="0.25">
      <c r="A21" s="613"/>
      <c r="B21" s="612" t="s">
        <v>1388</v>
      </c>
      <c r="C21" s="249"/>
      <c r="D21" s="249"/>
      <c r="E21" s="249"/>
      <c r="F21" s="249"/>
      <c r="G21" s="254"/>
      <c r="H21" s="250"/>
      <c r="I21" s="349"/>
      <c r="J21" s="250"/>
      <c r="K21" s="349"/>
      <c r="L21" s="250"/>
      <c r="M21" s="230"/>
      <c r="N21" s="249"/>
      <c r="O21" s="230"/>
      <c r="P21" s="378">
        <f t="shared" si="0"/>
        <v>0</v>
      </c>
      <c r="Q21" s="387">
        <f t="shared" si="1"/>
        <v>0</v>
      </c>
      <c r="R21" s="249"/>
      <c r="S21" s="249"/>
      <c r="T21" s="249"/>
      <c r="U21" s="249"/>
    </row>
    <row r="22" spans="1:21" ht="15.75" x14ac:dyDescent="0.25">
      <c r="A22" s="613"/>
      <c r="B22" s="613"/>
      <c r="C22" s="249"/>
      <c r="D22" s="249"/>
      <c r="E22" s="249"/>
      <c r="F22" s="249"/>
      <c r="G22" s="254"/>
      <c r="H22" s="250"/>
      <c r="I22" s="349"/>
      <c r="J22" s="250"/>
      <c r="K22" s="349"/>
      <c r="L22" s="250"/>
      <c r="M22" s="230"/>
      <c r="N22" s="249"/>
      <c r="O22" s="230"/>
      <c r="P22" s="378">
        <f t="shared" si="0"/>
        <v>0</v>
      </c>
      <c r="Q22" s="387">
        <f t="shared" si="1"/>
        <v>0</v>
      </c>
      <c r="R22" s="249"/>
      <c r="S22" s="249"/>
      <c r="T22" s="249"/>
      <c r="U22" s="249"/>
    </row>
    <row r="23" spans="1:21" ht="15.75" x14ac:dyDescent="0.25">
      <c r="A23" s="613"/>
      <c r="B23" s="613"/>
      <c r="C23" s="249"/>
      <c r="D23" s="249"/>
      <c r="E23" s="249"/>
      <c r="F23" s="249"/>
      <c r="G23" s="254"/>
      <c r="H23" s="250"/>
      <c r="I23" s="349"/>
      <c r="J23" s="250"/>
      <c r="K23" s="349"/>
      <c r="L23" s="250"/>
      <c r="M23" s="230"/>
      <c r="N23" s="249"/>
      <c r="O23" s="230"/>
      <c r="P23" s="378">
        <f t="shared" si="0"/>
        <v>0</v>
      </c>
      <c r="Q23" s="387">
        <f t="shared" si="1"/>
        <v>0</v>
      </c>
      <c r="R23" s="249"/>
      <c r="S23" s="249"/>
      <c r="T23" s="249"/>
      <c r="U23" s="249"/>
    </row>
    <row r="24" spans="1:21" ht="15.75" x14ac:dyDescent="0.25">
      <c r="A24" s="613"/>
      <c r="B24" s="614"/>
      <c r="C24" s="249"/>
      <c r="D24" s="249"/>
      <c r="E24" s="249"/>
      <c r="F24" s="249"/>
      <c r="G24" s="254"/>
      <c r="H24" s="250"/>
      <c r="I24" s="349"/>
      <c r="J24" s="250"/>
      <c r="K24" s="349"/>
      <c r="L24" s="250"/>
      <c r="M24" s="230"/>
      <c r="N24" s="249"/>
      <c r="O24" s="230"/>
      <c r="P24" s="378">
        <f t="shared" si="0"/>
        <v>0</v>
      </c>
      <c r="Q24" s="387">
        <f t="shared" si="1"/>
        <v>0</v>
      </c>
      <c r="R24" s="249"/>
      <c r="S24" s="249"/>
      <c r="T24" s="249"/>
      <c r="U24" s="249"/>
    </row>
    <row r="25" spans="1:21" ht="15.75" x14ac:dyDescent="0.25">
      <c r="A25" s="613"/>
      <c r="B25" s="615" t="s">
        <v>1389</v>
      </c>
      <c r="C25" s="249"/>
      <c r="D25" s="249"/>
      <c r="E25" s="249"/>
      <c r="F25" s="249"/>
      <c r="G25" s="254"/>
      <c r="H25" s="250"/>
      <c r="I25" s="349"/>
      <c r="J25" s="250"/>
      <c r="K25" s="349"/>
      <c r="L25" s="250"/>
      <c r="M25" s="230"/>
      <c r="N25" s="249"/>
      <c r="O25" s="230"/>
      <c r="P25" s="378">
        <f t="shared" si="0"/>
        <v>0</v>
      </c>
      <c r="Q25" s="387">
        <f t="shared" si="1"/>
        <v>0</v>
      </c>
      <c r="R25" s="249"/>
      <c r="S25" s="249"/>
      <c r="T25" s="249"/>
      <c r="U25" s="249"/>
    </row>
    <row r="26" spans="1:21" ht="15.75" customHeight="1" x14ac:dyDescent="0.25">
      <c r="A26" s="613"/>
      <c r="B26" s="615"/>
      <c r="C26" s="249"/>
      <c r="D26" s="249"/>
      <c r="E26" s="249"/>
      <c r="F26" s="249"/>
      <c r="G26" s="254"/>
      <c r="H26" s="250"/>
      <c r="I26" s="349"/>
      <c r="J26" s="250"/>
      <c r="K26" s="349"/>
      <c r="L26" s="250"/>
      <c r="M26" s="230"/>
      <c r="N26" s="249"/>
      <c r="O26" s="230"/>
      <c r="P26" s="378">
        <f t="shared" si="0"/>
        <v>0</v>
      </c>
      <c r="Q26" s="387">
        <f t="shared" si="1"/>
        <v>0</v>
      </c>
      <c r="R26" s="249"/>
      <c r="S26" s="249"/>
      <c r="T26" s="249"/>
      <c r="U26" s="249"/>
    </row>
    <row r="27" spans="1:21" ht="15.75" x14ac:dyDescent="0.25">
      <c r="A27" s="613"/>
      <c r="B27" s="615"/>
      <c r="C27" s="249"/>
      <c r="D27" s="249"/>
      <c r="E27" s="249"/>
      <c r="F27" s="249"/>
      <c r="G27" s="254"/>
      <c r="H27" s="250"/>
      <c r="I27" s="349"/>
      <c r="J27" s="250"/>
      <c r="K27" s="349"/>
      <c r="L27" s="250"/>
      <c r="M27" s="230"/>
      <c r="N27" s="249"/>
      <c r="O27" s="230"/>
      <c r="P27" s="378">
        <f t="shared" si="0"/>
        <v>0</v>
      </c>
      <c r="Q27" s="387">
        <f t="shared" si="1"/>
        <v>0</v>
      </c>
      <c r="R27" s="249"/>
      <c r="S27" s="249"/>
      <c r="T27" s="249"/>
      <c r="U27" s="249"/>
    </row>
    <row r="28" spans="1:21" ht="15.75" x14ac:dyDescent="0.25">
      <c r="A28" s="613"/>
      <c r="B28" s="615"/>
      <c r="C28" s="249"/>
      <c r="D28" s="249"/>
      <c r="E28" s="249"/>
      <c r="F28" s="249"/>
      <c r="G28" s="249"/>
      <c r="H28" s="249"/>
      <c r="I28" s="230"/>
      <c r="J28" s="249"/>
      <c r="K28" s="230"/>
      <c r="L28" s="249"/>
      <c r="M28" s="230"/>
      <c r="N28" s="249"/>
      <c r="O28" s="230"/>
      <c r="P28" s="378">
        <f t="shared" si="0"/>
        <v>0</v>
      </c>
      <c r="Q28" s="379">
        <f t="shared" si="1"/>
        <v>0</v>
      </c>
      <c r="R28" s="249"/>
      <c r="S28" s="249"/>
      <c r="T28" s="249"/>
      <c r="U28" s="249"/>
    </row>
    <row r="29" spans="1:21" ht="15.75" x14ac:dyDescent="0.25">
      <c r="A29" s="614"/>
      <c r="B29" s="615"/>
      <c r="C29" s="249"/>
      <c r="D29" s="249"/>
      <c r="E29" s="249"/>
      <c r="F29" s="249"/>
      <c r="G29" s="249"/>
      <c r="H29" s="249"/>
      <c r="I29" s="230"/>
      <c r="J29" s="249"/>
      <c r="K29" s="230"/>
      <c r="L29" s="249"/>
      <c r="M29" s="230"/>
      <c r="N29" s="249"/>
      <c r="O29" s="230"/>
      <c r="P29" s="378">
        <f t="shared" si="0"/>
        <v>0</v>
      </c>
      <c r="Q29" s="379">
        <f t="shared" si="1"/>
        <v>0</v>
      </c>
      <c r="R29" s="249"/>
      <c r="S29" s="249"/>
      <c r="T29" s="249"/>
      <c r="U29" s="249"/>
    </row>
    <row r="30" spans="1:21" ht="15.75" x14ac:dyDescent="0.25">
      <c r="A30" s="632" t="s">
        <v>477</v>
      </c>
      <c r="B30" s="633"/>
      <c r="C30" s="633"/>
      <c r="D30" s="633"/>
      <c r="E30" s="633"/>
      <c r="F30" s="633"/>
      <c r="G30" s="633"/>
      <c r="H30" s="633"/>
      <c r="I30" s="633"/>
      <c r="J30" s="633"/>
      <c r="K30" s="633"/>
      <c r="L30" s="633"/>
      <c r="M30" s="633"/>
      <c r="N30" s="633"/>
      <c r="O30" s="633"/>
      <c r="P30" s="633"/>
      <c r="Q30" s="633"/>
      <c r="R30" s="633"/>
      <c r="S30" s="633"/>
      <c r="T30" s="633"/>
      <c r="U30" s="634"/>
    </row>
    <row r="31" spans="1:21" ht="15.75" customHeight="1" x14ac:dyDescent="0.25">
      <c r="A31" s="612" t="s">
        <v>1394</v>
      </c>
      <c r="B31" s="615" t="s">
        <v>1395</v>
      </c>
      <c r="C31" s="249"/>
      <c r="D31" s="249"/>
      <c r="E31" s="249"/>
      <c r="F31" s="249"/>
      <c r="G31" s="254"/>
      <c r="H31" s="249"/>
      <c r="I31" s="230"/>
      <c r="J31" s="249"/>
      <c r="K31" s="230"/>
      <c r="L31" s="249"/>
      <c r="M31" s="230"/>
      <c r="N31" s="249"/>
      <c r="O31" s="230"/>
      <c r="P31" s="378">
        <f t="shared" ref="P31:P42" si="2">H31+J31+L31+N31</f>
        <v>0</v>
      </c>
      <c r="Q31" s="379">
        <f t="shared" ref="Q31:Q42" si="3">I31+K31+M31+O31</f>
        <v>0</v>
      </c>
      <c r="R31" s="249"/>
      <c r="S31" s="249"/>
      <c r="T31" s="249"/>
      <c r="U31" s="272"/>
    </row>
    <row r="32" spans="1:21" ht="15.75" x14ac:dyDescent="0.25">
      <c r="A32" s="613"/>
      <c r="B32" s="615"/>
      <c r="C32" s="249"/>
      <c r="D32" s="249"/>
      <c r="E32" s="249"/>
      <c r="F32" s="249"/>
      <c r="G32" s="254"/>
      <c r="H32" s="249"/>
      <c r="I32" s="230"/>
      <c r="J32" s="249"/>
      <c r="K32" s="230"/>
      <c r="L32" s="249"/>
      <c r="M32" s="230"/>
      <c r="N32" s="249"/>
      <c r="O32" s="230"/>
      <c r="P32" s="378">
        <f t="shared" si="2"/>
        <v>0</v>
      </c>
      <c r="Q32" s="379">
        <f t="shared" si="3"/>
        <v>0</v>
      </c>
      <c r="R32" s="249"/>
      <c r="S32" s="249"/>
      <c r="T32" s="249"/>
      <c r="U32" s="272"/>
    </row>
    <row r="33" spans="1:21" ht="15.75" x14ac:dyDescent="0.25">
      <c r="A33" s="613"/>
      <c r="B33" s="615"/>
      <c r="C33" s="249"/>
      <c r="D33" s="249"/>
      <c r="E33" s="249"/>
      <c r="F33" s="249"/>
      <c r="G33" s="254"/>
      <c r="H33" s="249"/>
      <c r="I33" s="230"/>
      <c r="J33" s="249"/>
      <c r="K33" s="230"/>
      <c r="L33" s="249"/>
      <c r="M33" s="230"/>
      <c r="N33" s="249"/>
      <c r="O33" s="230"/>
      <c r="P33" s="378">
        <f t="shared" si="2"/>
        <v>0</v>
      </c>
      <c r="Q33" s="379">
        <f t="shared" si="3"/>
        <v>0</v>
      </c>
      <c r="R33" s="249"/>
      <c r="S33" s="249"/>
      <c r="T33" s="249"/>
      <c r="U33" s="272"/>
    </row>
    <row r="34" spans="1:21" ht="15.75" x14ac:dyDescent="0.25">
      <c r="A34" s="613"/>
      <c r="B34" s="615"/>
      <c r="C34" s="249"/>
      <c r="D34" s="249"/>
      <c r="E34" s="249"/>
      <c r="F34" s="249"/>
      <c r="G34" s="254"/>
      <c r="H34" s="249"/>
      <c r="I34" s="230"/>
      <c r="J34" s="249"/>
      <c r="K34" s="230"/>
      <c r="L34" s="249"/>
      <c r="M34" s="230"/>
      <c r="N34" s="249"/>
      <c r="O34" s="230"/>
      <c r="P34" s="378">
        <f t="shared" si="2"/>
        <v>0</v>
      </c>
      <c r="Q34" s="379">
        <f t="shared" si="3"/>
        <v>0</v>
      </c>
      <c r="R34" s="249"/>
      <c r="S34" s="249"/>
      <c r="T34" s="249"/>
      <c r="U34" s="272"/>
    </row>
    <row r="35" spans="1:21" ht="15.75" x14ac:dyDescent="0.25">
      <c r="A35" s="613"/>
      <c r="B35" s="615"/>
      <c r="C35" s="249"/>
      <c r="D35" s="249"/>
      <c r="E35" s="249"/>
      <c r="F35" s="249"/>
      <c r="G35" s="254"/>
      <c r="H35" s="249"/>
      <c r="I35" s="230"/>
      <c r="J35" s="249"/>
      <c r="K35" s="230"/>
      <c r="L35" s="249"/>
      <c r="M35" s="230"/>
      <c r="N35" s="249"/>
      <c r="O35" s="230"/>
      <c r="P35" s="378">
        <f t="shared" si="2"/>
        <v>0</v>
      </c>
      <c r="Q35" s="379">
        <f t="shared" si="3"/>
        <v>0</v>
      </c>
      <c r="R35" s="249"/>
      <c r="S35" s="249"/>
      <c r="T35" s="249"/>
      <c r="U35" s="272"/>
    </row>
    <row r="36" spans="1:21" ht="15.75" x14ac:dyDescent="0.25">
      <c r="A36" s="614"/>
      <c r="B36" s="615"/>
      <c r="C36" s="249"/>
      <c r="D36" s="249"/>
      <c r="E36" s="249"/>
      <c r="F36" s="249"/>
      <c r="G36" s="254"/>
      <c r="H36" s="249"/>
      <c r="I36" s="230"/>
      <c r="J36" s="249"/>
      <c r="K36" s="230"/>
      <c r="L36" s="249"/>
      <c r="M36" s="230"/>
      <c r="N36" s="249"/>
      <c r="O36" s="230"/>
      <c r="P36" s="378">
        <f t="shared" si="2"/>
        <v>0</v>
      </c>
      <c r="Q36" s="379">
        <f t="shared" si="3"/>
        <v>0</v>
      </c>
      <c r="R36" s="249"/>
      <c r="S36" s="249"/>
      <c r="T36" s="249"/>
      <c r="U36" s="272"/>
    </row>
    <row r="37" spans="1:21" ht="15.75" x14ac:dyDescent="0.25">
      <c r="A37" s="615" t="s">
        <v>1392</v>
      </c>
      <c r="B37" s="615" t="s">
        <v>1396</v>
      </c>
      <c r="C37" s="249"/>
      <c r="D37" s="249"/>
      <c r="E37" s="249"/>
      <c r="F37" s="249"/>
      <c r="G37" s="249"/>
      <c r="H37" s="249"/>
      <c r="I37" s="230"/>
      <c r="J37" s="249"/>
      <c r="K37" s="230"/>
      <c r="L37" s="250"/>
      <c r="M37" s="230"/>
      <c r="N37" s="249"/>
      <c r="O37" s="230"/>
      <c r="P37" s="380">
        <f t="shared" si="2"/>
        <v>0</v>
      </c>
      <c r="Q37" s="379">
        <f t="shared" si="3"/>
        <v>0</v>
      </c>
      <c r="R37" s="249"/>
      <c r="S37" s="249"/>
      <c r="T37" s="249"/>
      <c r="U37" s="326"/>
    </row>
    <row r="38" spans="1:21" ht="15.75" x14ac:dyDescent="0.25">
      <c r="A38" s="615"/>
      <c r="B38" s="615"/>
      <c r="C38" s="249"/>
      <c r="D38" s="249"/>
      <c r="E38" s="249"/>
      <c r="F38" s="249"/>
      <c r="G38" s="249"/>
      <c r="H38" s="249"/>
      <c r="I38" s="230"/>
      <c r="J38" s="249"/>
      <c r="K38" s="230"/>
      <c r="L38" s="250"/>
      <c r="M38" s="230"/>
      <c r="N38" s="249"/>
      <c r="O38" s="230"/>
      <c r="P38" s="380">
        <f t="shared" si="2"/>
        <v>0</v>
      </c>
      <c r="Q38" s="379">
        <f t="shared" si="3"/>
        <v>0</v>
      </c>
      <c r="R38" s="249"/>
      <c r="S38" s="249"/>
      <c r="T38" s="249"/>
      <c r="U38" s="326"/>
    </row>
    <row r="39" spans="1:21" ht="15.75" x14ac:dyDescent="0.25">
      <c r="A39" s="615"/>
      <c r="B39" s="615"/>
      <c r="C39" s="249"/>
      <c r="D39" s="249"/>
      <c r="E39" s="249"/>
      <c r="F39" s="249"/>
      <c r="G39" s="249"/>
      <c r="H39" s="249"/>
      <c r="I39" s="230"/>
      <c r="J39" s="249"/>
      <c r="K39" s="230"/>
      <c r="L39" s="250"/>
      <c r="M39" s="230"/>
      <c r="N39" s="249"/>
      <c r="O39" s="230"/>
      <c r="P39" s="380">
        <f t="shared" si="2"/>
        <v>0</v>
      </c>
      <c r="Q39" s="379">
        <f t="shared" si="3"/>
        <v>0</v>
      </c>
      <c r="R39" s="249"/>
      <c r="S39" s="249"/>
      <c r="T39" s="249"/>
      <c r="U39" s="326"/>
    </row>
    <row r="40" spans="1:21" ht="15.75" x14ac:dyDescent="0.25">
      <c r="A40" s="615"/>
      <c r="B40" s="615"/>
      <c r="C40" s="249"/>
      <c r="D40" s="249"/>
      <c r="E40" s="249"/>
      <c r="F40" s="249"/>
      <c r="G40" s="249"/>
      <c r="H40" s="249"/>
      <c r="I40" s="230"/>
      <c r="J40" s="249"/>
      <c r="K40" s="230"/>
      <c r="L40" s="250"/>
      <c r="M40" s="230"/>
      <c r="N40" s="249"/>
      <c r="O40" s="230"/>
      <c r="P40" s="380">
        <f t="shared" si="2"/>
        <v>0</v>
      </c>
      <c r="Q40" s="379">
        <f t="shared" si="3"/>
        <v>0</v>
      </c>
      <c r="R40" s="249"/>
      <c r="S40" s="249"/>
      <c r="T40" s="249"/>
      <c r="U40" s="326"/>
    </row>
    <row r="41" spans="1:21" ht="15.75" x14ac:dyDescent="0.25">
      <c r="A41" s="615"/>
      <c r="B41" s="615"/>
      <c r="C41" s="249"/>
      <c r="D41" s="249"/>
      <c r="E41" s="249"/>
      <c r="F41" s="249"/>
      <c r="G41" s="249"/>
      <c r="H41" s="249"/>
      <c r="I41" s="230"/>
      <c r="J41" s="249"/>
      <c r="K41" s="230"/>
      <c r="L41" s="250"/>
      <c r="M41" s="230"/>
      <c r="N41" s="249"/>
      <c r="O41" s="230"/>
      <c r="P41" s="380">
        <f t="shared" si="2"/>
        <v>0</v>
      </c>
      <c r="Q41" s="379">
        <f t="shared" si="3"/>
        <v>0</v>
      </c>
      <c r="R41" s="249"/>
      <c r="S41" s="249"/>
      <c r="T41" s="249"/>
      <c r="U41" s="326"/>
    </row>
    <row r="42" spans="1:21" ht="15.75" x14ac:dyDescent="0.25">
      <c r="A42" s="615"/>
      <c r="B42" s="615"/>
      <c r="C42" s="249"/>
      <c r="D42" s="249"/>
      <c r="E42" s="249"/>
      <c r="F42" s="249"/>
      <c r="G42" s="249"/>
      <c r="H42" s="249"/>
      <c r="I42" s="230"/>
      <c r="J42" s="249"/>
      <c r="K42" s="230"/>
      <c r="L42" s="249"/>
      <c r="M42" s="230"/>
      <c r="N42" s="250"/>
      <c r="O42" s="230"/>
      <c r="P42" s="380">
        <f t="shared" si="2"/>
        <v>0</v>
      </c>
      <c r="Q42" s="379">
        <f t="shared" si="3"/>
        <v>0</v>
      </c>
      <c r="R42" s="249"/>
      <c r="S42" s="249"/>
      <c r="T42" s="249"/>
      <c r="U42" s="326"/>
    </row>
    <row r="43" spans="1:21" ht="15.75" x14ac:dyDescent="0.25">
      <c r="A43" s="292"/>
      <c r="B43" s="293"/>
      <c r="C43" s="293"/>
      <c r="D43" s="293"/>
      <c r="E43" s="292" t="s">
        <v>1386</v>
      </c>
      <c r="F43" s="293"/>
      <c r="G43" s="294"/>
      <c r="H43" s="274">
        <f t="shared" ref="H43:Q43" si="4">SUM(H10:H42)</f>
        <v>0</v>
      </c>
      <c r="I43" s="275">
        <f t="shared" si="4"/>
        <v>0</v>
      </c>
      <c r="J43" s="274">
        <f t="shared" si="4"/>
        <v>0</v>
      </c>
      <c r="K43" s="275">
        <f t="shared" si="4"/>
        <v>0</v>
      </c>
      <c r="L43" s="274">
        <f t="shared" si="4"/>
        <v>0</v>
      </c>
      <c r="M43" s="275">
        <f t="shared" si="4"/>
        <v>0</v>
      </c>
      <c r="N43" s="274">
        <f t="shared" si="4"/>
        <v>0</v>
      </c>
      <c r="O43" s="275">
        <f t="shared" si="4"/>
        <v>0</v>
      </c>
      <c r="P43" s="275">
        <f t="shared" si="4"/>
        <v>0</v>
      </c>
      <c r="Q43" s="275">
        <f t="shared" si="4"/>
        <v>0</v>
      </c>
      <c r="R43" s="264"/>
      <c r="S43" s="264"/>
      <c r="T43" s="264"/>
      <c r="U43" s="264"/>
    </row>
    <row r="45" spans="1:21" x14ac:dyDescent="0.25">
      <c r="I45"/>
      <c r="K45"/>
      <c r="M45"/>
      <c r="O45"/>
      <c r="Q45" s="388"/>
    </row>
    <row r="46" spans="1:21" x14ac:dyDescent="0.25">
      <c r="I46"/>
      <c r="K46"/>
      <c r="M46"/>
      <c r="O46"/>
      <c r="Q46" s="388"/>
    </row>
    <row r="47" spans="1:21" x14ac:dyDescent="0.25">
      <c r="I47"/>
      <c r="K47"/>
      <c r="M47"/>
      <c r="O47"/>
      <c r="Q47" s="388"/>
    </row>
    <row r="48" spans="1:21" x14ac:dyDescent="0.25">
      <c r="I48"/>
      <c r="K48"/>
      <c r="M48"/>
      <c r="O48"/>
      <c r="Q48" s="388"/>
    </row>
    <row r="49" spans="3:17" x14ac:dyDescent="0.25">
      <c r="C49" s="458"/>
      <c r="I49"/>
      <c r="K49"/>
      <c r="M49"/>
      <c r="O49"/>
      <c r="Q49" s="388"/>
    </row>
    <row r="50" spans="3:17" x14ac:dyDescent="0.25">
      <c r="C50" s="458"/>
      <c r="I50"/>
      <c r="K50"/>
      <c r="M50"/>
      <c r="O50"/>
      <c r="Q50" s="388"/>
    </row>
    <row r="51" spans="3:17" x14ac:dyDescent="0.25">
      <c r="C51" s="458"/>
      <c r="I51"/>
      <c r="K51"/>
      <c r="M51"/>
      <c r="O51"/>
      <c r="Q51" s="388"/>
    </row>
    <row r="52" spans="3:17" x14ac:dyDescent="0.25">
      <c r="C52" s="458"/>
      <c r="I52"/>
      <c r="K52"/>
      <c r="M52"/>
      <c r="O52"/>
      <c r="Q52" s="388"/>
    </row>
    <row r="53" spans="3:17" x14ac:dyDescent="0.25">
      <c r="C53" s="458"/>
      <c r="I53"/>
      <c r="K53"/>
      <c r="M53"/>
      <c r="O53"/>
      <c r="Q53" s="388"/>
    </row>
    <row r="54" spans="3:17" x14ac:dyDescent="0.25">
      <c r="C54" s="458"/>
      <c r="I54"/>
      <c r="K54"/>
      <c r="M54"/>
      <c r="O54"/>
      <c r="Q54" s="388"/>
    </row>
    <row r="55" spans="3:17" x14ac:dyDescent="0.25">
      <c r="C55" s="458"/>
      <c r="I55"/>
      <c r="K55"/>
      <c r="M55"/>
      <c r="O55"/>
      <c r="Q55" s="388"/>
    </row>
    <row r="56" spans="3:17" x14ac:dyDescent="0.25">
      <c r="C56" s="458"/>
      <c r="I56"/>
      <c r="K56"/>
      <c r="M56"/>
      <c r="O56"/>
      <c r="Q56" s="388"/>
    </row>
    <row r="57" spans="3:17" x14ac:dyDescent="0.25">
      <c r="C57" s="458"/>
      <c r="I57"/>
      <c r="K57"/>
      <c r="M57"/>
      <c r="O57"/>
      <c r="Q57" s="388"/>
    </row>
    <row r="58" spans="3:17" x14ac:dyDescent="0.25">
      <c r="C58" s="458"/>
      <c r="I58"/>
      <c r="K58"/>
      <c r="M58"/>
      <c r="O58"/>
      <c r="Q58" s="388"/>
    </row>
    <row r="59" spans="3:17" x14ac:dyDescent="0.25">
      <c r="C59" s="458"/>
      <c r="I59"/>
      <c r="K59"/>
      <c r="M59"/>
      <c r="O59"/>
      <c r="Q59" s="388"/>
    </row>
    <row r="60" spans="3:17" x14ac:dyDescent="0.25">
      <c r="C60" s="458"/>
      <c r="I60"/>
      <c r="K60"/>
      <c r="M60"/>
      <c r="O60"/>
      <c r="Q60" s="388"/>
    </row>
    <row r="61" spans="3:17" x14ac:dyDescent="0.25">
      <c r="C61" s="458"/>
      <c r="I61"/>
      <c r="K61"/>
      <c r="M61"/>
      <c r="O61"/>
      <c r="Q61" s="388"/>
    </row>
    <row r="62" spans="3:17" x14ac:dyDescent="0.25">
      <c r="C62" s="458"/>
      <c r="I62"/>
      <c r="K62"/>
      <c r="M62"/>
      <c r="O62"/>
      <c r="Q62" s="388"/>
    </row>
    <row r="63" spans="3:17" x14ac:dyDescent="0.25">
      <c r="C63" s="458"/>
    </row>
    <row r="64" spans="3:17" x14ac:dyDescent="0.25">
      <c r="C64" s="458"/>
    </row>
    <row r="65" spans="3:3" x14ac:dyDescent="0.25">
      <c r="C65" s="458"/>
    </row>
    <row r="66" spans="3:3" x14ac:dyDescent="0.25">
      <c r="C66" s="458"/>
    </row>
    <row r="67" spans="3:3" x14ac:dyDescent="0.25">
      <c r="C67" s="458"/>
    </row>
    <row r="68" spans="3:3" x14ac:dyDescent="0.25">
      <c r="C68" s="458"/>
    </row>
    <row r="69" spans="3:3" x14ac:dyDescent="0.25">
      <c r="C69" s="458"/>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5" sqref="C15"/>
    </sheetView>
  </sheetViews>
  <sheetFormatPr baseColWidth="10" defaultColWidth="11.42578125" defaultRowHeight="15" x14ac:dyDescent="0.25"/>
  <cols>
    <col min="1" max="1" width="21.7109375" customWidth="1"/>
    <col min="2" max="2" width="42.85546875" customWidth="1"/>
    <col min="3" max="3" width="27.42578125" customWidth="1"/>
    <col min="4" max="4" width="27.42578125" style="458" customWidth="1"/>
    <col min="5" max="7" width="27.42578125" customWidth="1"/>
    <col min="8" max="8" width="15.28515625" customWidth="1"/>
    <col min="9" max="9" width="12.140625" style="233" bestFit="1" customWidth="1"/>
    <col min="10" max="10" width="15.28515625" customWidth="1"/>
    <col min="11" max="11" width="12.140625" style="233" bestFit="1" customWidth="1"/>
    <col min="12" max="12" width="15.28515625" customWidth="1"/>
    <col min="13" max="13" width="12.140625" style="233" bestFit="1" customWidth="1"/>
    <col min="14" max="14" width="15.28515625" customWidth="1"/>
    <col min="15" max="15" width="11.5703125" style="233"/>
    <col min="16" max="16" width="15.28515625" customWidth="1"/>
    <col min="17" max="17" width="15.7109375" style="233" customWidth="1"/>
    <col min="18" max="20" width="14.28515625" customWidth="1"/>
    <col min="21" max="21" width="17" customWidth="1"/>
  </cols>
  <sheetData>
    <row r="1" spans="1:21" s="285" customFormat="1" ht="18" customHeight="1" x14ac:dyDescent="0.25">
      <c r="B1" s="284"/>
      <c r="C1" s="507" t="s">
        <v>1600</v>
      </c>
      <c r="D1" s="507" t="s">
        <v>1601</v>
      </c>
      <c r="E1" s="507" t="s">
        <v>1602</v>
      </c>
      <c r="F1" s="284"/>
      <c r="G1" s="284"/>
      <c r="H1" s="284" t="s">
        <v>114</v>
      </c>
      <c r="J1" s="284"/>
      <c r="K1" s="284"/>
      <c r="L1" s="284"/>
      <c r="M1" s="284"/>
      <c r="N1" s="284"/>
      <c r="O1" s="284"/>
      <c r="P1" s="284"/>
      <c r="Q1" s="284"/>
      <c r="R1" s="284"/>
      <c r="S1" s="284"/>
      <c r="T1" s="284"/>
      <c r="U1" s="284"/>
    </row>
    <row r="2" spans="1:21" s="285" customFormat="1" ht="18" customHeight="1" x14ac:dyDescent="0.25">
      <c r="A2" s="319" t="s">
        <v>1349</v>
      </c>
      <c r="B2" s="284"/>
      <c r="C2" s="284"/>
      <c r="D2" s="284"/>
      <c r="E2" s="284"/>
      <c r="F2" s="284"/>
      <c r="G2" s="284"/>
      <c r="H2" s="284"/>
      <c r="J2" s="284"/>
      <c r="K2" s="284"/>
      <c r="L2" s="284"/>
      <c r="M2" s="284"/>
      <c r="N2" s="284"/>
      <c r="O2" s="284"/>
      <c r="P2" s="284"/>
      <c r="Q2" s="284"/>
      <c r="R2" s="284"/>
      <c r="S2" s="284"/>
      <c r="T2" s="284"/>
      <c r="U2" s="284"/>
    </row>
    <row r="3" spans="1:21" s="285" customFormat="1" ht="18.75" x14ac:dyDescent="0.2">
      <c r="A3" s="350" t="s">
        <v>1397</v>
      </c>
      <c r="B3" s="284"/>
      <c r="C3" s="284"/>
      <c r="D3" s="284"/>
      <c r="E3" s="284"/>
      <c r="F3" s="284"/>
      <c r="G3" s="284"/>
      <c r="H3" s="284"/>
      <c r="J3" s="284"/>
      <c r="K3" s="284"/>
      <c r="L3" s="284"/>
      <c r="M3" s="284"/>
      <c r="N3" s="284"/>
      <c r="O3" s="284"/>
      <c r="P3" s="284"/>
      <c r="Q3" s="284"/>
      <c r="R3" s="284"/>
      <c r="S3" s="284"/>
      <c r="T3" s="284"/>
      <c r="U3" s="284"/>
    </row>
    <row r="4" spans="1:21" s="66" customFormat="1" ht="15.75" customHeight="1" x14ac:dyDescent="0.25">
      <c r="A4" s="591" t="s">
        <v>96</v>
      </c>
      <c r="B4" s="590" t="s">
        <v>110</v>
      </c>
      <c r="C4" s="593" t="s">
        <v>1534</v>
      </c>
      <c r="D4" s="593" t="s">
        <v>1535</v>
      </c>
      <c r="E4" s="593" t="s">
        <v>86</v>
      </c>
      <c r="F4" s="593" t="s">
        <v>391</v>
      </c>
      <c r="G4" s="593" t="s">
        <v>87</v>
      </c>
      <c r="H4" s="596" t="s">
        <v>99</v>
      </c>
      <c r="I4" s="602"/>
      <c r="J4" s="602"/>
      <c r="K4" s="602"/>
      <c r="L4" s="602"/>
      <c r="M4" s="602"/>
      <c r="N4" s="602"/>
      <c r="O4" s="597"/>
      <c r="P4" s="598" t="s">
        <v>100</v>
      </c>
      <c r="Q4" s="599"/>
      <c r="R4" s="590" t="s">
        <v>102</v>
      </c>
      <c r="S4" s="590" t="s">
        <v>109</v>
      </c>
      <c r="T4" s="590" t="s">
        <v>108</v>
      </c>
      <c r="U4" s="587" t="s">
        <v>88</v>
      </c>
    </row>
    <row r="5" spans="1:21" s="66" customFormat="1" ht="15" customHeight="1" x14ac:dyDescent="0.25">
      <c r="A5" s="591"/>
      <c r="B5" s="591"/>
      <c r="C5" s="594"/>
      <c r="D5" s="594"/>
      <c r="E5" s="594"/>
      <c r="F5" s="594"/>
      <c r="G5" s="594"/>
      <c r="H5" s="596" t="s">
        <v>103</v>
      </c>
      <c r="I5" s="597"/>
      <c r="J5" s="596" t="s">
        <v>104</v>
      </c>
      <c r="K5" s="597"/>
      <c r="L5" s="596" t="s">
        <v>105</v>
      </c>
      <c r="M5" s="597"/>
      <c r="N5" s="596" t="s">
        <v>106</v>
      </c>
      <c r="O5" s="597"/>
      <c r="P5" s="600"/>
      <c r="Q5" s="601"/>
      <c r="R5" s="591"/>
      <c r="S5" s="591"/>
      <c r="T5" s="591"/>
      <c r="U5" s="588"/>
    </row>
    <row r="6" spans="1:21" s="67" customFormat="1" ht="25.5" x14ac:dyDescent="0.25">
      <c r="A6" s="592"/>
      <c r="B6" s="592"/>
      <c r="C6" s="595"/>
      <c r="D6" s="595"/>
      <c r="E6" s="595"/>
      <c r="F6" s="595"/>
      <c r="G6" s="595"/>
      <c r="H6" s="434" t="s">
        <v>107</v>
      </c>
      <c r="I6" s="434" t="s">
        <v>12</v>
      </c>
      <c r="J6" s="434" t="s">
        <v>107</v>
      </c>
      <c r="K6" s="434" t="s">
        <v>12</v>
      </c>
      <c r="L6" s="434" t="s">
        <v>107</v>
      </c>
      <c r="M6" s="434" t="s">
        <v>12</v>
      </c>
      <c r="N6" s="434" t="s">
        <v>107</v>
      </c>
      <c r="O6" s="434" t="s">
        <v>12</v>
      </c>
      <c r="P6" s="434" t="s">
        <v>107</v>
      </c>
      <c r="Q6" s="434" t="s">
        <v>12</v>
      </c>
      <c r="R6" s="592"/>
      <c r="S6" s="592"/>
      <c r="T6" s="592"/>
      <c r="U6" s="589"/>
    </row>
    <row r="7" spans="1:21" s="67" customFormat="1" ht="15.75" x14ac:dyDescent="0.25">
      <c r="A7" s="435"/>
      <c r="B7" s="436"/>
      <c r="C7" s="437"/>
      <c r="D7" s="437"/>
      <c r="E7" s="437"/>
      <c r="F7" s="438"/>
      <c r="G7" s="437"/>
      <c r="H7" s="439"/>
      <c r="I7" s="439"/>
      <c r="J7" s="439"/>
      <c r="K7" s="439"/>
      <c r="L7" s="439"/>
      <c r="M7" s="439"/>
      <c r="N7" s="439"/>
      <c r="O7" s="439"/>
      <c r="P7" s="439"/>
      <c r="Q7" s="439"/>
      <c r="R7" s="440"/>
      <c r="S7" s="440"/>
      <c r="T7" s="440"/>
      <c r="U7" s="441"/>
    </row>
    <row r="8" spans="1:21" ht="15.75" x14ac:dyDescent="0.25">
      <c r="A8" s="626" t="s">
        <v>1398</v>
      </c>
      <c r="B8" s="626" t="s">
        <v>111</v>
      </c>
      <c r="C8" s="326"/>
      <c r="D8" s="326"/>
      <c r="E8" s="326"/>
      <c r="F8" s="326"/>
      <c r="G8" s="73"/>
      <c r="H8" s="348"/>
      <c r="I8" s="351"/>
      <c r="J8" s="348"/>
      <c r="K8" s="351"/>
      <c r="L8" s="348"/>
      <c r="M8" s="351"/>
      <c r="N8" s="348"/>
      <c r="O8" s="351"/>
      <c r="P8" s="390">
        <f>H8+J8+L8+N8</f>
        <v>0</v>
      </c>
      <c r="Q8" s="391">
        <f>I8+K8+M8+O8</f>
        <v>0</v>
      </c>
      <c r="R8" s="347"/>
      <c r="S8" s="249"/>
      <c r="T8" s="249"/>
      <c r="U8" s="249"/>
    </row>
    <row r="9" spans="1:21" ht="15.75" x14ac:dyDescent="0.25">
      <c r="A9" s="626"/>
      <c r="B9" s="626"/>
      <c r="C9" s="326"/>
      <c r="D9" s="326"/>
      <c r="E9" s="326"/>
      <c r="F9" s="326"/>
      <c r="G9" s="73"/>
      <c r="H9" s="348"/>
      <c r="I9" s="351"/>
      <c r="J9" s="348"/>
      <c r="K9" s="351"/>
      <c r="L9" s="348"/>
      <c r="M9" s="351"/>
      <c r="N9" s="348"/>
      <c r="O9" s="351"/>
      <c r="P9" s="390">
        <f t="shared" ref="P9:P26" si="0">H9+J9+L9+N9</f>
        <v>0</v>
      </c>
      <c r="Q9" s="391">
        <f t="shared" ref="Q9:Q26" si="1">I9+K9+M9+O9</f>
        <v>0</v>
      </c>
      <c r="R9" s="347"/>
      <c r="S9" s="249"/>
      <c r="T9" s="249"/>
      <c r="U9" s="249"/>
    </row>
    <row r="10" spans="1:21" ht="15.75" x14ac:dyDescent="0.25">
      <c r="A10" s="626"/>
      <c r="B10" s="626"/>
      <c r="C10" s="326"/>
      <c r="D10" s="326"/>
      <c r="E10" s="326"/>
      <c r="F10" s="326"/>
      <c r="G10" s="73"/>
      <c r="H10" s="348"/>
      <c r="I10" s="351"/>
      <c r="J10" s="348"/>
      <c r="K10" s="351"/>
      <c r="L10" s="348"/>
      <c r="M10" s="351"/>
      <c r="N10" s="348"/>
      <c r="O10" s="351"/>
      <c r="P10" s="390">
        <f t="shared" si="0"/>
        <v>0</v>
      </c>
      <c r="Q10" s="391">
        <f t="shared" si="1"/>
        <v>0</v>
      </c>
      <c r="R10" s="347"/>
      <c r="S10" s="249"/>
      <c r="T10" s="249"/>
      <c r="U10" s="249"/>
    </row>
    <row r="11" spans="1:21" ht="15.75" x14ac:dyDescent="0.25">
      <c r="A11" s="626"/>
      <c r="B11" s="626"/>
      <c r="C11" s="326"/>
      <c r="D11" s="326"/>
      <c r="E11" s="326"/>
      <c r="F11" s="326"/>
      <c r="G11" s="73"/>
      <c r="H11" s="348"/>
      <c r="I11" s="351"/>
      <c r="J11" s="348"/>
      <c r="K11" s="351"/>
      <c r="L11" s="348"/>
      <c r="M11" s="351"/>
      <c r="N11" s="348"/>
      <c r="O11" s="351"/>
      <c r="P11" s="390">
        <f t="shared" si="0"/>
        <v>0</v>
      </c>
      <c r="Q11" s="391">
        <f t="shared" si="1"/>
        <v>0</v>
      </c>
      <c r="R11" s="347"/>
      <c r="S11" s="249"/>
      <c r="T11" s="249"/>
      <c r="U11" s="249"/>
    </row>
    <row r="12" spans="1:21" ht="15.75" x14ac:dyDescent="0.25">
      <c r="A12" s="626"/>
      <c r="B12" s="626"/>
      <c r="C12" s="326"/>
      <c r="D12" s="326"/>
      <c r="E12" s="326"/>
      <c r="F12" s="326"/>
      <c r="G12" s="73"/>
      <c r="H12" s="348"/>
      <c r="I12" s="351"/>
      <c r="J12" s="348"/>
      <c r="K12" s="351"/>
      <c r="L12" s="348"/>
      <c r="M12" s="351"/>
      <c r="N12" s="348"/>
      <c r="O12" s="351"/>
      <c r="P12" s="390">
        <f t="shared" si="0"/>
        <v>0</v>
      </c>
      <c r="Q12" s="391">
        <f t="shared" si="1"/>
        <v>0</v>
      </c>
      <c r="R12" s="347"/>
      <c r="S12" s="249"/>
      <c r="T12" s="249"/>
      <c r="U12" s="249"/>
    </row>
    <row r="13" spans="1:21" ht="15.75" x14ac:dyDescent="0.25">
      <c r="A13" s="626"/>
      <c r="B13" s="626"/>
      <c r="C13" s="326"/>
      <c r="D13" s="326"/>
      <c r="E13" s="326"/>
      <c r="F13" s="326"/>
      <c r="G13" s="73"/>
      <c r="H13" s="348"/>
      <c r="I13" s="351"/>
      <c r="J13" s="348"/>
      <c r="K13" s="351"/>
      <c r="L13" s="348"/>
      <c r="M13" s="351"/>
      <c r="N13" s="348"/>
      <c r="O13" s="351"/>
      <c r="P13" s="390">
        <f t="shared" si="0"/>
        <v>0</v>
      </c>
      <c r="Q13" s="391">
        <f t="shared" si="1"/>
        <v>0</v>
      </c>
      <c r="R13" s="347"/>
      <c r="S13" s="249"/>
      <c r="T13" s="249"/>
      <c r="U13" s="249"/>
    </row>
    <row r="14" spans="1:21" ht="15.75" x14ac:dyDescent="0.25">
      <c r="A14" s="626"/>
      <c r="B14" s="626" t="s">
        <v>112</v>
      </c>
      <c r="C14" s="326"/>
      <c r="D14" s="326"/>
      <c r="E14" s="326"/>
      <c r="F14" s="326"/>
      <c r="G14" s="73"/>
      <c r="H14" s="348"/>
      <c r="I14" s="351"/>
      <c r="J14" s="348"/>
      <c r="K14" s="351"/>
      <c r="L14" s="348"/>
      <c r="M14" s="351"/>
      <c r="N14" s="348"/>
      <c r="O14" s="351"/>
      <c r="P14" s="390">
        <f t="shared" si="0"/>
        <v>0</v>
      </c>
      <c r="Q14" s="391">
        <f t="shared" si="1"/>
        <v>0</v>
      </c>
      <c r="R14" s="347"/>
      <c r="S14" s="249"/>
      <c r="T14" s="249"/>
      <c r="U14" s="249"/>
    </row>
    <row r="15" spans="1:21" ht="15.75" x14ac:dyDescent="0.25">
      <c r="A15" s="626"/>
      <c r="B15" s="626"/>
      <c r="C15" s="326"/>
      <c r="D15" s="326"/>
      <c r="E15" s="326"/>
      <c r="F15" s="326"/>
      <c r="G15" s="73"/>
      <c r="H15" s="348"/>
      <c r="I15" s="351"/>
      <c r="J15" s="348"/>
      <c r="K15" s="351"/>
      <c r="L15" s="348"/>
      <c r="M15" s="351"/>
      <c r="N15" s="348"/>
      <c r="O15" s="351"/>
      <c r="P15" s="390">
        <f t="shared" si="0"/>
        <v>0</v>
      </c>
      <c r="Q15" s="391">
        <f t="shared" si="1"/>
        <v>0</v>
      </c>
      <c r="R15" s="347"/>
      <c r="S15" s="249"/>
      <c r="T15" s="249"/>
      <c r="U15" s="249"/>
    </row>
    <row r="16" spans="1:21" ht="15.75" x14ac:dyDescent="0.25">
      <c r="A16" s="626"/>
      <c r="B16" s="626"/>
      <c r="C16" s="326"/>
      <c r="D16" s="326"/>
      <c r="E16" s="326"/>
      <c r="F16" s="326"/>
      <c r="G16" s="73"/>
      <c r="H16" s="348"/>
      <c r="I16" s="351"/>
      <c r="J16" s="348"/>
      <c r="K16" s="351"/>
      <c r="L16" s="348"/>
      <c r="M16" s="351"/>
      <c r="N16" s="348"/>
      <c r="O16" s="351"/>
      <c r="P16" s="390">
        <f t="shared" si="0"/>
        <v>0</v>
      </c>
      <c r="Q16" s="391">
        <f t="shared" si="1"/>
        <v>0</v>
      </c>
      <c r="R16" s="347"/>
      <c r="S16" s="249"/>
      <c r="T16" s="249"/>
      <c r="U16" s="249"/>
    </row>
    <row r="17" spans="1:21" ht="15.75" x14ac:dyDescent="0.25">
      <c r="A17" s="626"/>
      <c r="B17" s="626"/>
      <c r="C17" s="326"/>
      <c r="D17" s="326"/>
      <c r="E17" s="326"/>
      <c r="F17" s="326"/>
      <c r="G17" s="73"/>
      <c r="H17" s="348"/>
      <c r="I17" s="351"/>
      <c r="J17" s="348"/>
      <c r="K17" s="351"/>
      <c r="L17" s="348"/>
      <c r="M17" s="351"/>
      <c r="N17" s="348"/>
      <c r="O17" s="351"/>
      <c r="P17" s="390">
        <f t="shared" si="0"/>
        <v>0</v>
      </c>
      <c r="Q17" s="391">
        <f t="shared" si="1"/>
        <v>0</v>
      </c>
      <c r="R17" s="347"/>
      <c r="S17" s="249"/>
      <c r="T17" s="249"/>
      <c r="U17" s="249"/>
    </row>
    <row r="18" spans="1:21" ht="15.75" x14ac:dyDescent="0.25">
      <c r="A18" s="626"/>
      <c r="B18" s="626"/>
      <c r="C18" s="326"/>
      <c r="D18" s="326"/>
      <c r="E18" s="326"/>
      <c r="F18" s="326"/>
      <c r="G18" s="73"/>
      <c r="H18" s="348"/>
      <c r="I18" s="351"/>
      <c r="J18" s="348"/>
      <c r="K18" s="351"/>
      <c r="L18" s="348"/>
      <c r="M18" s="351"/>
      <c r="N18" s="348"/>
      <c r="O18" s="351"/>
      <c r="P18" s="390">
        <f t="shared" si="0"/>
        <v>0</v>
      </c>
      <c r="Q18" s="391">
        <f t="shared" si="1"/>
        <v>0</v>
      </c>
      <c r="R18" s="347"/>
      <c r="S18" s="249"/>
      <c r="T18" s="249"/>
      <c r="U18" s="249"/>
    </row>
    <row r="19" spans="1:21" ht="15.75" x14ac:dyDescent="0.25">
      <c r="A19" s="626"/>
      <c r="B19" s="626"/>
      <c r="C19" s="326"/>
      <c r="D19" s="326"/>
      <c r="E19" s="326"/>
      <c r="F19" s="326"/>
      <c r="G19" s="73"/>
      <c r="H19" s="348"/>
      <c r="I19" s="351"/>
      <c r="J19" s="348"/>
      <c r="K19" s="351"/>
      <c r="L19" s="348"/>
      <c r="M19" s="351"/>
      <c r="N19" s="348"/>
      <c r="O19" s="351"/>
      <c r="P19" s="390">
        <f t="shared" si="0"/>
        <v>0</v>
      </c>
      <c r="Q19" s="391">
        <f t="shared" si="1"/>
        <v>0</v>
      </c>
      <c r="R19" s="347"/>
      <c r="S19" s="249"/>
      <c r="T19" s="249"/>
      <c r="U19" s="249"/>
    </row>
    <row r="20" spans="1:21" ht="15.75" x14ac:dyDescent="0.25">
      <c r="A20" s="626"/>
      <c r="B20" s="626" t="s">
        <v>1399</v>
      </c>
      <c r="C20" s="326"/>
      <c r="D20" s="326"/>
      <c r="E20" s="326"/>
      <c r="F20" s="326"/>
      <c r="G20" s="73"/>
      <c r="H20" s="348"/>
      <c r="I20" s="351"/>
      <c r="J20" s="348"/>
      <c r="K20" s="351"/>
      <c r="L20" s="348"/>
      <c r="M20" s="351"/>
      <c r="N20" s="348"/>
      <c r="O20" s="351"/>
      <c r="P20" s="390">
        <f t="shared" si="0"/>
        <v>0</v>
      </c>
      <c r="Q20" s="391">
        <f t="shared" si="1"/>
        <v>0</v>
      </c>
      <c r="R20" s="347"/>
      <c r="S20" s="249"/>
      <c r="T20" s="249"/>
      <c r="U20" s="249"/>
    </row>
    <row r="21" spans="1:21" ht="15.75" x14ac:dyDescent="0.25">
      <c r="A21" s="626"/>
      <c r="B21" s="626"/>
      <c r="C21" s="326"/>
      <c r="D21" s="326"/>
      <c r="E21" s="326"/>
      <c r="F21" s="326"/>
      <c r="G21" s="73"/>
      <c r="H21" s="348"/>
      <c r="I21" s="351"/>
      <c r="J21" s="348"/>
      <c r="K21" s="351"/>
      <c r="L21" s="348"/>
      <c r="M21" s="351"/>
      <c r="N21" s="348"/>
      <c r="O21" s="351"/>
      <c r="P21" s="390">
        <f t="shared" si="0"/>
        <v>0</v>
      </c>
      <c r="Q21" s="391">
        <f t="shared" si="1"/>
        <v>0</v>
      </c>
      <c r="R21" s="347"/>
      <c r="S21" s="249"/>
      <c r="T21" s="249"/>
      <c r="U21" s="249"/>
    </row>
    <row r="22" spans="1:21" ht="15.75" x14ac:dyDescent="0.25">
      <c r="A22" s="626"/>
      <c r="B22" s="626"/>
      <c r="C22" s="326"/>
      <c r="D22" s="326"/>
      <c r="E22" s="326"/>
      <c r="F22" s="326"/>
      <c r="G22" s="73"/>
      <c r="H22" s="348"/>
      <c r="I22" s="351"/>
      <c r="J22" s="348"/>
      <c r="K22" s="351"/>
      <c r="L22" s="348"/>
      <c r="M22" s="351"/>
      <c r="N22" s="348"/>
      <c r="O22" s="351"/>
      <c r="P22" s="390">
        <f t="shared" si="0"/>
        <v>0</v>
      </c>
      <c r="Q22" s="391">
        <f t="shared" si="1"/>
        <v>0</v>
      </c>
      <c r="R22" s="347"/>
      <c r="S22" s="249"/>
      <c r="T22" s="249"/>
      <c r="U22" s="249"/>
    </row>
    <row r="23" spans="1:21" ht="15.75" x14ac:dyDescent="0.25">
      <c r="A23" s="626"/>
      <c r="B23" s="626"/>
      <c r="C23" s="326"/>
      <c r="D23" s="326"/>
      <c r="E23" s="326"/>
      <c r="F23" s="326"/>
      <c r="G23" s="73"/>
      <c r="H23" s="348"/>
      <c r="I23" s="351"/>
      <c r="J23" s="348"/>
      <c r="K23" s="351"/>
      <c r="L23" s="348"/>
      <c r="M23" s="351"/>
      <c r="N23" s="348"/>
      <c r="O23" s="351"/>
      <c r="P23" s="390">
        <f t="shared" si="0"/>
        <v>0</v>
      </c>
      <c r="Q23" s="391">
        <f t="shared" si="1"/>
        <v>0</v>
      </c>
      <c r="R23" s="347"/>
      <c r="S23" s="249"/>
      <c r="T23" s="249"/>
      <c r="U23" s="249"/>
    </row>
    <row r="24" spans="1:21" ht="15.75" x14ac:dyDescent="0.25">
      <c r="A24" s="626"/>
      <c r="B24" s="626"/>
      <c r="C24" s="74"/>
      <c r="D24" s="74"/>
      <c r="E24" s="326"/>
      <c r="F24" s="326"/>
      <c r="G24" s="73"/>
      <c r="H24" s="348"/>
      <c r="I24" s="351"/>
      <c r="J24" s="348"/>
      <c r="K24" s="351"/>
      <c r="L24" s="348"/>
      <c r="M24" s="351"/>
      <c r="N24" s="348"/>
      <c r="O24" s="351"/>
      <c r="P24" s="390">
        <f t="shared" si="0"/>
        <v>0</v>
      </c>
      <c r="Q24" s="391">
        <f t="shared" si="1"/>
        <v>0</v>
      </c>
      <c r="R24" s="347"/>
      <c r="S24" s="249"/>
      <c r="T24" s="249"/>
      <c r="U24" s="249"/>
    </row>
    <row r="25" spans="1:21" ht="15.75" x14ac:dyDescent="0.25">
      <c r="A25" s="626"/>
      <c r="B25" s="626"/>
      <c r="C25" s="74"/>
      <c r="D25" s="74"/>
      <c r="E25" s="326"/>
      <c r="F25" s="326"/>
      <c r="G25" s="73"/>
      <c r="H25" s="348"/>
      <c r="I25" s="351"/>
      <c r="J25" s="348"/>
      <c r="K25" s="351"/>
      <c r="L25" s="348"/>
      <c r="M25" s="351"/>
      <c r="N25" s="348"/>
      <c r="O25" s="351"/>
      <c r="P25" s="390">
        <f t="shared" si="0"/>
        <v>0</v>
      </c>
      <c r="Q25" s="391">
        <f t="shared" si="1"/>
        <v>0</v>
      </c>
      <c r="R25" s="347"/>
      <c r="S25" s="249"/>
      <c r="T25" s="249"/>
      <c r="U25" s="249"/>
    </row>
    <row r="26" spans="1:21" ht="15.75" x14ac:dyDescent="0.25">
      <c r="A26" s="626"/>
      <c r="B26" s="626"/>
      <c r="C26" s="326"/>
      <c r="D26" s="326"/>
      <c r="E26" s="326"/>
      <c r="F26" s="326"/>
      <c r="G26" s="73"/>
      <c r="H26" s="348"/>
      <c r="I26" s="351"/>
      <c r="J26" s="348"/>
      <c r="K26" s="351"/>
      <c r="L26" s="348"/>
      <c r="M26" s="351"/>
      <c r="N26" s="348"/>
      <c r="O26" s="351"/>
      <c r="P26" s="390">
        <f t="shared" si="0"/>
        <v>0</v>
      </c>
      <c r="Q26" s="391">
        <f t="shared" si="1"/>
        <v>0</v>
      </c>
      <c r="R26" s="347"/>
      <c r="S26" s="249"/>
      <c r="T26" s="249"/>
      <c r="U26" s="249"/>
    </row>
    <row r="27" spans="1:21" s="286" customFormat="1" ht="15.75" x14ac:dyDescent="0.2">
      <c r="A27" s="298"/>
      <c r="B27" s="299"/>
      <c r="C27" s="298" t="s">
        <v>113</v>
      </c>
      <c r="D27" s="299"/>
      <c r="E27" s="299"/>
      <c r="F27" s="299"/>
      <c r="G27" s="300"/>
      <c r="H27" s="264">
        <f t="shared" ref="H27:Q27" si="2">SUM(H8:H26)</f>
        <v>0</v>
      </c>
      <c r="I27" s="232">
        <f t="shared" si="2"/>
        <v>0</v>
      </c>
      <c r="J27" s="264">
        <f t="shared" si="2"/>
        <v>0</v>
      </c>
      <c r="K27" s="232">
        <f t="shared" si="2"/>
        <v>0</v>
      </c>
      <c r="L27" s="264">
        <f t="shared" si="2"/>
        <v>0</v>
      </c>
      <c r="M27" s="232">
        <f t="shared" si="2"/>
        <v>0</v>
      </c>
      <c r="N27" s="264">
        <f t="shared" si="2"/>
        <v>0</v>
      </c>
      <c r="O27" s="232">
        <f t="shared" si="2"/>
        <v>0</v>
      </c>
      <c r="P27" s="232">
        <f t="shared" si="2"/>
        <v>0</v>
      </c>
      <c r="Q27" s="232">
        <f t="shared" si="2"/>
        <v>0</v>
      </c>
      <c r="R27" s="264"/>
      <c r="S27" s="264"/>
      <c r="T27" s="264"/>
      <c r="U27" s="264"/>
    </row>
    <row r="28" spans="1:21" x14ac:dyDescent="0.25">
      <c r="I28"/>
      <c r="K28"/>
      <c r="M28"/>
      <c r="O28"/>
      <c r="Q28"/>
    </row>
    <row r="29" spans="1:21" x14ac:dyDescent="0.25">
      <c r="I29"/>
      <c r="K29"/>
      <c r="M29"/>
      <c r="O29"/>
      <c r="Q29"/>
    </row>
    <row r="30" spans="1:21" x14ac:dyDescent="0.25">
      <c r="C30" s="458"/>
      <c r="I30"/>
      <c r="K30"/>
      <c r="M30"/>
      <c r="O30"/>
      <c r="Q30"/>
    </row>
    <row r="31" spans="1:21" x14ac:dyDescent="0.25">
      <c r="C31" s="458"/>
      <c r="I31"/>
      <c r="K31"/>
      <c r="M31"/>
      <c r="O31"/>
      <c r="Q31"/>
    </row>
    <row r="32" spans="1:21" x14ac:dyDescent="0.25">
      <c r="C32" s="458"/>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pane ySplit="5" topLeftCell="A6" activePane="bottomLeft" state="frozen"/>
      <selection activeCell="R5" sqref="R5"/>
      <selection pane="bottomLeft" activeCell="C3" sqref="C3:D5"/>
    </sheetView>
  </sheetViews>
  <sheetFormatPr baseColWidth="10" defaultColWidth="11.42578125" defaultRowHeight="15" x14ac:dyDescent="0.25"/>
  <cols>
    <col min="1" max="2" width="35.7109375" customWidth="1"/>
    <col min="3" max="3" width="27.42578125" customWidth="1"/>
    <col min="4" max="4" width="27.42578125" style="458"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507" t="s">
        <v>1603</v>
      </c>
      <c r="C1" s="507" t="s">
        <v>1604</v>
      </c>
      <c r="D1" s="507" t="s">
        <v>1605</v>
      </c>
      <c r="E1" s="507" t="s">
        <v>1606</v>
      </c>
      <c r="F1" s="284"/>
      <c r="G1" s="284"/>
      <c r="H1" s="284" t="s">
        <v>478</v>
      </c>
      <c r="J1" s="284"/>
      <c r="K1" s="284"/>
      <c r="L1" s="284"/>
      <c r="M1" s="284"/>
      <c r="N1" s="284"/>
      <c r="O1" s="284"/>
      <c r="P1" s="284"/>
      <c r="Q1" s="284"/>
      <c r="R1" s="284"/>
      <c r="S1" s="284"/>
      <c r="T1" s="284"/>
      <c r="U1" s="284"/>
      <c r="V1" s="284"/>
    </row>
    <row r="2" spans="1:22" x14ac:dyDescent="0.25">
      <c r="A2" s="269" t="s">
        <v>1339</v>
      </c>
      <c r="B2" s="269"/>
      <c r="C2" s="269"/>
      <c r="D2" s="269"/>
      <c r="E2" s="269"/>
      <c r="F2" s="269"/>
      <c r="G2" s="269"/>
      <c r="H2" s="269"/>
      <c r="I2" s="269"/>
      <c r="J2" s="269"/>
      <c r="K2" s="269"/>
      <c r="L2" s="269"/>
      <c r="M2" s="269"/>
      <c r="N2" s="269"/>
      <c r="O2" s="269"/>
      <c r="P2" s="269"/>
      <c r="Q2" s="269"/>
      <c r="R2" s="269"/>
      <c r="S2" s="269"/>
      <c r="T2" s="269"/>
      <c r="U2" s="269"/>
      <c r="V2" s="269"/>
    </row>
    <row r="3" spans="1:22" ht="15" customHeight="1" x14ac:dyDescent="0.25">
      <c r="A3" s="591" t="s">
        <v>96</v>
      </c>
      <c r="B3" s="590" t="s">
        <v>110</v>
      </c>
      <c r="C3" s="593" t="s">
        <v>1534</v>
      </c>
      <c r="D3" s="593" t="s">
        <v>1535</v>
      </c>
      <c r="E3" s="593" t="s">
        <v>86</v>
      </c>
      <c r="F3" s="593" t="s">
        <v>391</v>
      </c>
      <c r="G3" s="593" t="s">
        <v>87</v>
      </c>
      <c r="H3" s="596" t="s">
        <v>99</v>
      </c>
      <c r="I3" s="602"/>
      <c r="J3" s="602"/>
      <c r="K3" s="602"/>
      <c r="L3" s="602"/>
      <c r="M3" s="602"/>
      <c r="N3" s="602"/>
      <c r="O3" s="597"/>
      <c r="P3" s="598" t="s">
        <v>100</v>
      </c>
      <c r="Q3" s="599"/>
      <c r="R3" s="590" t="s">
        <v>101</v>
      </c>
      <c r="S3" s="590" t="s">
        <v>102</v>
      </c>
      <c r="T3" s="590" t="s">
        <v>109</v>
      </c>
      <c r="U3" s="590" t="s">
        <v>108</v>
      </c>
      <c r="V3" s="587" t="s">
        <v>88</v>
      </c>
    </row>
    <row r="4" spans="1:22" ht="15" customHeight="1" x14ac:dyDescent="0.25">
      <c r="A4" s="591"/>
      <c r="B4" s="591"/>
      <c r="C4" s="594"/>
      <c r="D4" s="594"/>
      <c r="E4" s="594"/>
      <c r="F4" s="594"/>
      <c r="G4" s="594"/>
      <c r="H4" s="596" t="s">
        <v>103</v>
      </c>
      <c r="I4" s="597"/>
      <c r="J4" s="596" t="s">
        <v>104</v>
      </c>
      <c r="K4" s="597"/>
      <c r="L4" s="596" t="s">
        <v>105</v>
      </c>
      <c r="M4" s="597"/>
      <c r="N4" s="596" t="s">
        <v>106</v>
      </c>
      <c r="O4" s="597"/>
      <c r="P4" s="600"/>
      <c r="Q4" s="601"/>
      <c r="R4" s="591"/>
      <c r="S4" s="591"/>
      <c r="T4" s="591"/>
      <c r="U4" s="591"/>
      <c r="V4" s="588"/>
    </row>
    <row r="5" spans="1:22" ht="25.5" x14ac:dyDescent="0.25">
      <c r="A5" s="592"/>
      <c r="B5" s="592"/>
      <c r="C5" s="595"/>
      <c r="D5" s="595"/>
      <c r="E5" s="595"/>
      <c r="F5" s="595"/>
      <c r="G5" s="595"/>
      <c r="H5" s="434" t="s">
        <v>107</v>
      </c>
      <c r="I5" s="434" t="s">
        <v>12</v>
      </c>
      <c r="J5" s="434" t="s">
        <v>107</v>
      </c>
      <c r="K5" s="434" t="s">
        <v>12</v>
      </c>
      <c r="L5" s="434" t="s">
        <v>107</v>
      </c>
      <c r="M5" s="434" t="s">
        <v>12</v>
      </c>
      <c r="N5" s="434" t="s">
        <v>107</v>
      </c>
      <c r="O5" s="434" t="s">
        <v>12</v>
      </c>
      <c r="P5" s="434" t="s">
        <v>107</v>
      </c>
      <c r="Q5" s="434" t="s">
        <v>12</v>
      </c>
      <c r="R5" s="592"/>
      <c r="S5" s="592"/>
      <c r="T5" s="592"/>
      <c r="U5" s="592"/>
      <c r="V5" s="589"/>
    </row>
    <row r="6" spans="1:22" s="362" customFormat="1" ht="15.75" x14ac:dyDescent="0.25">
      <c r="A6" s="435"/>
      <c r="B6" s="436"/>
      <c r="C6" s="437"/>
      <c r="D6" s="437"/>
      <c r="E6" s="437"/>
      <c r="F6" s="438"/>
      <c r="G6" s="437"/>
      <c r="H6" s="439"/>
      <c r="I6" s="439"/>
      <c r="J6" s="439"/>
      <c r="K6" s="439"/>
      <c r="L6" s="439"/>
      <c r="M6" s="439"/>
      <c r="N6" s="439"/>
      <c r="O6" s="439"/>
      <c r="P6" s="439"/>
      <c r="Q6" s="439"/>
      <c r="R6" s="440"/>
      <c r="S6" s="440"/>
      <c r="T6" s="440"/>
      <c r="U6" s="440"/>
      <c r="V6" s="441"/>
    </row>
    <row r="7" spans="1:22" ht="15.75" x14ac:dyDescent="0.25">
      <c r="A7" s="615" t="s">
        <v>1435</v>
      </c>
      <c r="B7" s="612" t="s">
        <v>1340</v>
      </c>
      <c r="C7" s="74"/>
      <c r="D7" s="74"/>
      <c r="E7" s="326"/>
      <c r="F7" s="326"/>
      <c r="G7" s="277"/>
      <c r="H7" s="352"/>
      <c r="I7" s="353"/>
      <c r="J7" s="352"/>
      <c r="K7" s="353"/>
      <c r="L7" s="352"/>
      <c r="M7" s="353"/>
      <c r="N7" s="352"/>
      <c r="O7" s="353"/>
      <c r="P7" s="392">
        <f>H7+J7+L7+N7</f>
        <v>0</v>
      </c>
      <c r="Q7" s="393">
        <f>I7+K7+M7+O7</f>
        <v>0</v>
      </c>
      <c r="R7" s="326"/>
      <c r="S7" s="326"/>
      <c r="T7" s="326"/>
      <c r="U7" s="326"/>
      <c r="V7" s="326"/>
    </row>
    <row r="8" spans="1:22" s="362" customFormat="1" ht="15.75" x14ac:dyDescent="0.25">
      <c r="A8" s="615"/>
      <c r="B8" s="613"/>
      <c r="C8" s="74"/>
      <c r="D8" s="74"/>
      <c r="E8" s="326"/>
      <c r="F8" s="326"/>
      <c r="G8" s="277"/>
      <c r="H8" s="352"/>
      <c r="I8" s="353"/>
      <c r="J8" s="352"/>
      <c r="K8" s="353"/>
      <c r="L8" s="352"/>
      <c r="M8" s="353"/>
      <c r="N8" s="352"/>
      <c r="O8" s="353"/>
      <c r="P8" s="392">
        <f t="shared" ref="P8:P33" si="0">H8+J8+L8+N8</f>
        <v>0</v>
      </c>
      <c r="Q8" s="393">
        <f t="shared" ref="Q8:Q33" si="1">I8+K8+M8+O8</f>
        <v>0</v>
      </c>
      <c r="R8" s="326"/>
      <c r="S8" s="326"/>
      <c r="T8" s="326"/>
      <c r="U8" s="326"/>
      <c r="V8" s="326"/>
    </row>
    <row r="9" spans="1:22" s="362" customFormat="1" ht="15.75" x14ac:dyDescent="0.25">
      <c r="A9" s="615"/>
      <c r="B9" s="613"/>
      <c r="C9" s="74"/>
      <c r="D9" s="74"/>
      <c r="E9" s="326"/>
      <c r="F9" s="326"/>
      <c r="G9" s="277"/>
      <c r="H9" s="352"/>
      <c r="I9" s="353"/>
      <c r="J9" s="352"/>
      <c r="K9" s="353"/>
      <c r="L9" s="352"/>
      <c r="M9" s="353"/>
      <c r="N9" s="352"/>
      <c r="O9" s="353"/>
      <c r="P9" s="392">
        <f t="shared" si="0"/>
        <v>0</v>
      </c>
      <c r="Q9" s="393">
        <f t="shared" si="1"/>
        <v>0</v>
      </c>
      <c r="R9" s="326"/>
      <c r="S9" s="326"/>
      <c r="T9" s="326"/>
      <c r="U9" s="326"/>
      <c r="V9" s="326"/>
    </row>
    <row r="10" spans="1:22" ht="15.75" x14ac:dyDescent="0.25">
      <c r="A10" s="615"/>
      <c r="B10" s="613"/>
      <c r="C10" s="74"/>
      <c r="D10" s="74"/>
      <c r="E10" s="326"/>
      <c r="F10" s="326"/>
      <c r="G10" s="277"/>
      <c r="H10" s="352"/>
      <c r="I10" s="353"/>
      <c r="J10" s="352"/>
      <c r="K10" s="353"/>
      <c r="L10" s="352"/>
      <c r="M10" s="353"/>
      <c r="N10" s="352"/>
      <c r="O10" s="353"/>
      <c r="P10" s="392">
        <f t="shared" si="0"/>
        <v>0</v>
      </c>
      <c r="Q10" s="393">
        <f t="shared" si="1"/>
        <v>0</v>
      </c>
      <c r="R10" s="326"/>
      <c r="S10" s="326"/>
      <c r="T10" s="326"/>
      <c r="U10" s="326"/>
      <c r="V10" s="326"/>
    </row>
    <row r="11" spans="1:22" ht="15.75" x14ac:dyDescent="0.25">
      <c r="A11" s="615"/>
      <c r="B11" s="613"/>
      <c r="C11" s="74"/>
      <c r="D11" s="74"/>
      <c r="E11" s="326"/>
      <c r="F11" s="326"/>
      <c r="G11" s="277"/>
      <c r="H11" s="352"/>
      <c r="I11" s="353"/>
      <c r="J11" s="352"/>
      <c r="K11" s="353"/>
      <c r="L11" s="352"/>
      <c r="M11" s="353"/>
      <c r="N11" s="352"/>
      <c r="O11" s="353"/>
      <c r="P11" s="392">
        <f t="shared" si="0"/>
        <v>0</v>
      </c>
      <c r="Q11" s="393">
        <f t="shared" si="1"/>
        <v>0</v>
      </c>
      <c r="R11" s="326"/>
      <c r="S11" s="326"/>
      <c r="T11" s="326"/>
      <c r="U11" s="326"/>
      <c r="V11" s="326"/>
    </row>
    <row r="12" spans="1:22" ht="15.75" x14ac:dyDescent="0.25">
      <c r="A12" s="615"/>
      <c r="B12" s="614"/>
      <c r="C12" s="74"/>
      <c r="D12" s="74"/>
      <c r="E12" s="326"/>
      <c r="F12" s="326"/>
      <c r="G12" s="277"/>
      <c r="H12" s="352"/>
      <c r="I12" s="353"/>
      <c r="J12" s="352"/>
      <c r="K12" s="353"/>
      <c r="L12" s="352"/>
      <c r="M12" s="353"/>
      <c r="N12" s="352"/>
      <c r="O12" s="353"/>
      <c r="P12" s="392">
        <f t="shared" si="0"/>
        <v>0</v>
      </c>
      <c r="Q12" s="393">
        <f t="shared" si="1"/>
        <v>0</v>
      </c>
      <c r="R12" s="326"/>
      <c r="S12" s="326"/>
      <c r="T12" s="326"/>
      <c r="U12" s="326"/>
      <c r="V12" s="326"/>
    </row>
    <row r="13" spans="1:22" ht="15.75" x14ac:dyDescent="0.25">
      <c r="A13" s="613" t="s">
        <v>1436</v>
      </c>
      <c r="B13" s="612" t="s">
        <v>1437</v>
      </c>
      <c r="C13" s="74"/>
      <c r="D13" s="74"/>
      <c r="E13" s="309"/>
      <c r="F13" s="309"/>
      <c r="G13" s="309"/>
      <c r="H13" s="352"/>
      <c r="I13" s="353"/>
      <c r="J13" s="352"/>
      <c r="K13" s="353"/>
      <c r="L13" s="352"/>
      <c r="M13" s="353"/>
      <c r="N13" s="352"/>
      <c r="O13" s="353"/>
      <c r="P13" s="392">
        <f t="shared" si="0"/>
        <v>0</v>
      </c>
      <c r="Q13" s="393">
        <f t="shared" si="1"/>
        <v>0</v>
      </c>
      <c r="R13" s="326"/>
      <c r="S13" s="326"/>
      <c r="T13" s="326"/>
      <c r="U13" s="326"/>
      <c r="V13" s="326"/>
    </row>
    <row r="14" spans="1:22" ht="15.75" x14ac:dyDescent="0.25">
      <c r="A14" s="613"/>
      <c r="B14" s="613"/>
      <c r="C14" s="74"/>
      <c r="D14" s="74"/>
      <c r="E14" s="326"/>
      <c r="F14" s="326"/>
      <c r="G14" s="277"/>
      <c r="H14" s="352"/>
      <c r="I14" s="353"/>
      <c r="J14" s="352"/>
      <c r="K14" s="353"/>
      <c r="L14" s="352"/>
      <c r="M14" s="353"/>
      <c r="N14" s="352"/>
      <c r="O14" s="353"/>
      <c r="P14" s="392">
        <f t="shared" si="0"/>
        <v>0</v>
      </c>
      <c r="Q14" s="393">
        <f t="shared" si="1"/>
        <v>0</v>
      </c>
      <c r="R14" s="326"/>
      <c r="S14" s="326"/>
      <c r="T14" s="326"/>
      <c r="U14" s="326"/>
      <c r="V14" s="326"/>
    </row>
    <row r="15" spans="1:22" ht="15.75" x14ac:dyDescent="0.25">
      <c r="A15" s="613"/>
      <c r="B15" s="613"/>
      <c r="C15" s="74"/>
      <c r="D15" s="74"/>
      <c r="E15" s="326"/>
      <c r="F15" s="326"/>
      <c r="G15" s="277"/>
      <c r="H15" s="352"/>
      <c r="I15" s="353"/>
      <c r="J15" s="352"/>
      <c r="K15" s="353"/>
      <c r="L15" s="352"/>
      <c r="M15" s="353"/>
      <c r="N15" s="352"/>
      <c r="O15" s="353"/>
      <c r="P15" s="392">
        <f t="shared" si="0"/>
        <v>0</v>
      </c>
      <c r="Q15" s="393">
        <f t="shared" si="1"/>
        <v>0</v>
      </c>
      <c r="R15" s="326"/>
      <c r="S15" s="326"/>
      <c r="T15" s="326"/>
      <c r="U15" s="326"/>
      <c r="V15" s="326"/>
    </row>
    <row r="16" spans="1:22" ht="15.75" x14ac:dyDescent="0.25">
      <c r="A16" s="613"/>
      <c r="B16" s="613"/>
      <c r="C16" s="74"/>
      <c r="D16" s="74"/>
      <c r="E16" s="326"/>
      <c r="F16" s="326"/>
      <c r="G16" s="277"/>
      <c r="H16" s="352"/>
      <c r="I16" s="353"/>
      <c r="J16" s="352"/>
      <c r="K16" s="353"/>
      <c r="L16" s="352"/>
      <c r="M16" s="353"/>
      <c r="N16" s="352"/>
      <c r="O16" s="353"/>
      <c r="P16" s="392">
        <f t="shared" si="0"/>
        <v>0</v>
      </c>
      <c r="Q16" s="393">
        <f t="shared" si="1"/>
        <v>0</v>
      </c>
      <c r="R16" s="326"/>
      <c r="S16" s="326"/>
      <c r="T16" s="326"/>
      <c r="U16" s="326"/>
      <c r="V16" s="326"/>
    </row>
    <row r="17" spans="1:22" ht="15.75" x14ac:dyDescent="0.25">
      <c r="A17" s="613"/>
      <c r="B17" s="613"/>
      <c r="C17" s="74"/>
      <c r="D17" s="74"/>
      <c r="E17" s="326"/>
      <c r="F17" s="326"/>
      <c r="G17" s="277"/>
      <c r="H17" s="352"/>
      <c r="I17" s="353"/>
      <c r="J17" s="352"/>
      <c r="K17" s="353"/>
      <c r="L17" s="352"/>
      <c r="M17" s="353"/>
      <c r="N17" s="352"/>
      <c r="O17" s="353"/>
      <c r="P17" s="392">
        <f t="shared" si="0"/>
        <v>0</v>
      </c>
      <c r="Q17" s="393">
        <f t="shared" si="1"/>
        <v>0</v>
      </c>
      <c r="R17" s="326"/>
      <c r="S17" s="326"/>
      <c r="T17" s="326"/>
      <c r="U17" s="326"/>
      <c r="V17" s="326"/>
    </row>
    <row r="18" spans="1:22" ht="15.75" x14ac:dyDescent="0.25">
      <c r="A18" s="613"/>
      <c r="B18" s="613"/>
      <c r="C18" s="74"/>
      <c r="D18" s="74"/>
      <c r="E18" s="326"/>
      <c r="F18" s="326"/>
      <c r="G18" s="277"/>
      <c r="H18" s="352"/>
      <c r="I18" s="353"/>
      <c r="J18" s="352"/>
      <c r="K18" s="353"/>
      <c r="L18" s="352"/>
      <c r="M18" s="353"/>
      <c r="N18" s="352"/>
      <c r="O18" s="353"/>
      <c r="P18" s="392">
        <f t="shared" si="0"/>
        <v>0</v>
      </c>
      <c r="Q18" s="393">
        <f t="shared" si="1"/>
        <v>0</v>
      </c>
      <c r="R18" s="326"/>
      <c r="S18" s="326"/>
      <c r="T18" s="326"/>
      <c r="U18" s="326"/>
      <c r="V18" s="326"/>
    </row>
    <row r="19" spans="1:22" ht="15.75" x14ac:dyDescent="0.25">
      <c r="A19" s="614"/>
      <c r="B19" s="614"/>
      <c r="C19" s="74"/>
      <c r="D19" s="74"/>
      <c r="E19" s="326"/>
      <c r="F19" s="326"/>
      <c r="G19" s="277"/>
      <c r="H19" s="352"/>
      <c r="I19" s="353"/>
      <c r="J19" s="352"/>
      <c r="K19" s="353"/>
      <c r="L19" s="352"/>
      <c r="M19" s="353"/>
      <c r="N19" s="352"/>
      <c r="O19" s="353"/>
      <c r="P19" s="392">
        <f t="shared" si="0"/>
        <v>0</v>
      </c>
      <c r="Q19" s="393">
        <f t="shared" si="1"/>
        <v>0</v>
      </c>
      <c r="R19" s="326"/>
      <c r="S19" s="326"/>
      <c r="T19" s="326"/>
      <c r="U19" s="326"/>
      <c r="V19" s="326"/>
    </row>
    <row r="20" spans="1:22" ht="15.75" x14ac:dyDescent="0.25">
      <c r="A20" s="612" t="s">
        <v>1438</v>
      </c>
      <c r="B20" s="612" t="s">
        <v>1439</v>
      </c>
      <c r="C20" s="74"/>
      <c r="D20" s="74"/>
      <c r="E20" s="326"/>
      <c r="F20" s="326"/>
      <c r="G20" s="277"/>
      <c r="H20" s="352"/>
      <c r="I20" s="353"/>
      <c r="J20" s="352"/>
      <c r="K20" s="353"/>
      <c r="L20" s="352"/>
      <c r="M20" s="353"/>
      <c r="N20" s="352"/>
      <c r="O20" s="353"/>
      <c r="P20" s="392">
        <f t="shared" si="0"/>
        <v>0</v>
      </c>
      <c r="Q20" s="393">
        <f t="shared" si="1"/>
        <v>0</v>
      </c>
      <c r="R20" s="326"/>
      <c r="S20" s="326"/>
      <c r="T20" s="326"/>
      <c r="U20" s="326"/>
      <c r="V20" s="326"/>
    </row>
    <row r="21" spans="1:22" s="362" customFormat="1" ht="15.75" x14ac:dyDescent="0.25">
      <c r="A21" s="613"/>
      <c r="B21" s="613"/>
      <c r="C21" s="74"/>
      <c r="D21" s="74"/>
      <c r="E21" s="326"/>
      <c r="F21" s="326"/>
      <c r="G21" s="277"/>
      <c r="H21" s="352"/>
      <c r="I21" s="353"/>
      <c r="J21" s="352"/>
      <c r="K21" s="353"/>
      <c r="L21" s="352"/>
      <c r="M21" s="353"/>
      <c r="N21" s="352"/>
      <c r="O21" s="353"/>
      <c r="P21" s="392">
        <f t="shared" si="0"/>
        <v>0</v>
      </c>
      <c r="Q21" s="393">
        <f t="shared" si="1"/>
        <v>0</v>
      </c>
      <c r="R21" s="326"/>
      <c r="S21" s="326"/>
      <c r="T21" s="326"/>
      <c r="U21" s="326"/>
      <c r="V21" s="326"/>
    </row>
    <row r="22" spans="1:22" s="362" customFormat="1" ht="15.75" x14ac:dyDescent="0.25">
      <c r="A22" s="613"/>
      <c r="B22" s="613"/>
      <c r="C22" s="74"/>
      <c r="D22" s="74"/>
      <c r="E22" s="326"/>
      <c r="F22" s="326"/>
      <c r="G22" s="277"/>
      <c r="H22" s="352"/>
      <c r="I22" s="353"/>
      <c r="J22" s="352"/>
      <c r="K22" s="353"/>
      <c r="L22" s="352"/>
      <c r="M22" s="353"/>
      <c r="N22" s="352"/>
      <c r="O22" s="353"/>
      <c r="P22" s="392">
        <f t="shared" si="0"/>
        <v>0</v>
      </c>
      <c r="Q22" s="393">
        <f t="shared" si="1"/>
        <v>0</v>
      </c>
      <c r="R22" s="326"/>
      <c r="S22" s="326"/>
      <c r="T22" s="326"/>
      <c r="U22" s="326"/>
      <c r="V22" s="326"/>
    </row>
    <row r="23" spans="1:22" s="362" customFormat="1" ht="15.75" x14ac:dyDescent="0.25">
      <c r="A23" s="613"/>
      <c r="B23" s="613"/>
      <c r="C23" s="74"/>
      <c r="D23" s="74"/>
      <c r="E23" s="326"/>
      <c r="F23" s="326"/>
      <c r="G23" s="277"/>
      <c r="H23" s="352"/>
      <c r="I23" s="353"/>
      <c r="J23" s="352"/>
      <c r="K23" s="353"/>
      <c r="L23" s="352"/>
      <c r="M23" s="353"/>
      <c r="N23" s="352"/>
      <c r="O23" s="353"/>
      <c r="P23" s="392">
        <f t="shared" si="0"/>
        <v>0</v>
      </c>
      <c r="Q23" s="393">
        <f t="shared" si="1"/>
        <v>0</v>
      </c>
      <c r="R23" s="326"/>
      <c r="S23" s="326"/>
      <c r="T23" s="326"/>
      <c r="U23" s="326"/>
      <c r="V23" s="326"/>
    </row>
    <row r="24" spans="1:22" ht="15.75" x14ac:dyDescent="0.25">
      <c r="A24" s="613"/>
      <c r="B24" s="613"/>
      <c r="C24" s="74"/>
      <c r="D24" s="74"/>
      <c r="E24" s="326"/>
      <c r="F24" s="326"/>
      <c r="G24" s="277"/>
      <c r="H24" s="352"/>
      <c r="I24" s="353"/>
      <c r="J24" s="352"/>
      <c r="K24" s="353"/>
      <c r="L24" s="352"/>
      <c r="M24" s="353"/>
      <c r="N24" s="352"/>
      <c r="O24" s="353"/>
      <c r="P24" s="392">
        <f t="shared" si="0"/>
        <v>0</v>
      </c>
      <c r="Q24" s="393">
        <f t="shared" si="1"/>
        <v>0</v>
      </c>
      <c r="R24" s="326"/>
      <c r="S24" s="326"/>
      <c r="T24" s="326"/>
      <c r="U24" s="326"/>
      <c r="V24" s="326"/>
    </row>
    <row r="25" spans="1:22" ht="15.75" x14ac:dyDescent="0.25">
      <c r="A25" s="613"/>
      <c r="B25" s="613"/>
      <c r="C25" s="74"/>
      <c r="D25" s="74"/>
      <c r="E25" s="326"/>
      <c r="F25" s="326"/>
      <c r="G25" s="277"/>
      <c r="H25" s="352"/>
      <c r="I25" s="353"/>
      <c r="J25" s="352"/>
      <c r="K25" s="353"/>
      <c r="L25" s="352"/>
      <c r="M25" s="353"/>
      <c r="N25" s="352"/>
      <c r="O25" s="353"/>
      <c r="P25" s="392">
        <f t="shared" si="0"/>
        <v>0</v>
      </c>
      <c r="Q25" s="393">
        <f t="shared" si="1"/>
        <v>0</v>
      </c>
      <c r="R25" s="326"/>
      <c r="S25" s="326"/>
      <c r="T25" s="326"/>
      <c r="U25" s="326"/>
      <c r="V25" s="326"/>
    </row>
    <row r="26" spans="1:22" ht="15.75" x14ac:dyDescent="0.25">
      <c r="A26" s="614"/>
      <c r="B26" s="614"/>
      <c r="C26" s="74"/>
      <c r="D26" s="74"/>
      <c r="E26" s="326"/>
      <c r="F26" s="326"/>
      <c r="G26" s="277"/>
      <c r="H26" s="352"/>
      <c r="I26" s="353"/>
      <c r="J26" s="352"/>
      <c r="K26" s="353"/>
      <c r="L26" s="352"/>
      <c r="M26" s="353"/>
      <c r="N26" s="352"/>
      <c r="O26" s="353"/>
      <c r="P26" s="392">
        <f t="shared" si="0"/>
        <v>0</v>
      </c>
      <c r="Q26" s="393">
        <f t="shared" si="1"/>
        <v>0</v>
      </c>
      <c r="R26" s="326"/>
      <c r="S26" s="326"/>
      <c r="T26" s="326"/>
      <c r="U26" s="326"/>
      <c r="V26" s="326"/>
    </row>
    <row r="27" spans="1:22" ht="15.75" x14ac:dyDescent="0.25">
      <c r="A27" s="612" t="s">
        <v>1440</v>
      </c>
      <c r="B27" s="612" t="s">
        <v>1441</v>
      </c>
      <c r="C27" s="74"/>
      <c r="D27" s="74"/>
      <c r="E27" s="326"/>
      <c r="F27" s="326"/>
      <c r="G27" s="277"/>
      <c r="H27" s="352"/>
      <c r="I27" s="353"/>
      <c r="J27" s="352"/>
      <c r="K27" s="353"/>
      <c r="L27" s="352"/>
      <c r="M27" s="353"/>
      <c r="N27" s="352"/>
      <c r="O27" s="353"/>
      <c r="P27" s="392">
        <f t="shared" si="0"/>
        <v>0</v>
      </c>
      <c r="Q27" s="393">
        <f t="shared" si="1"/>
        <v>0</v>
      </c>
      <c r="R27" s="326"/>
      <c r="S27" s="326"/>
      <c r="T27" s="326"/>
      <c r="U27" s="326"/>
      <c r="V27" s="326"/>
    </row>
    <row r="28" spans="1:22" s="362" customFormat="1" ht="15.75" x14ac:dyDescent="0.25">
      <c r="A28" s="613"/>
      <c r="B28" s="613"/>
      <c r="C28" s="74"/>
      <c r="D28" s="74"/>
      <c r="E28" s="326"/>
      <c r="F28" s="326"/>
      <c r="G28" s="277"/>
      <c r="H28" s="352"/>
      <c r="I28" s="353"/>
      <c r="J28" s="352"/>
      <c r="K28" s="353"/>
      <c r="L28" s="352"/>
      <c r="M28" s="353"/>
      <c r="N28" s="352"/>
      <c r="O28" s="353"/>
      <c r="P28" s="392">
        <f t="shared" si="0"/>
        <v>0</v>
      </c>
      <c r="Q28" s="393">
        <f t="shared" si="1"/>
        <v>0</v>
      </c>
      <c r="R28" s="326"/>
      <c r="S28" s="326"/>
      <c r="T28" s="326"/>
      <c r="U28" s="326"/>
      <c r="V28" s="326"/>
    </row>
    <row r="29" spans="1:22" s="362" customFormat="1" ht="15.75" x14ac:dyDescent="0.25">
      <c r="A29" s="613"/>
      <c r="B29" s="613"/>
      <c r="C29" s="74"/>
      <c r="D29" s="74"/>
      <c r="E29" s="326"/>
      <c r="F29" s="326"/>
      <c r="G29" s="277"/>
      <c r="H29" s="352"/>
      <c r="I29" s="353"/>
      <c r="J29" s="352"/>
      <c r="K29" s="353"/>
      <c r="L29" s="352"/>
      <c r="M29" s="353"/>
      <c r="N29" s="352"/>
      <c r="O29" s="353"/>
      <c r="P29" s="392">
        <f t="shared" si="0"/>
        <v>0</v>
      </c>
      <c r="Q29" s="393">
        <f t="shared" si="1"/>
        <v>0</v>
      </c>
      <c r="R29" s="326"/>
      <c r="S29" s="326"/>
      <c r="T29" s="326"/>
      <c r="U29" s="326"/>
      <c r="V29" s="326"/>
    </row>
    <row r="30" spans="1:22" s="362" customFormat="1" ht="15.75" x14ac:dyDescent="0.25">
      <c r="A30" s="613"/>
      <c r="B30" s="613"/>
      <c r="C30" s="74"/>
      <c r="D30" s="74"/>
      <c r="E30" s="326"/>
      <c r="F30" s="326"/>
      <c r="G30" s="277"/>
      <c r="H30" s="352"/>
      <c r="I30" s="353"/>
      <c r="J30" s="352"/>
      <c r="K30" s="353"/>
      <c r="L30" s="352"/>
      <c r="M30" s="353"/>
      <c r="N30" s="352"/>
      <c r="O30" s="353"/>
      <c r="P30" s="392">
        <f t="shared" si="0"/>
        <v>0</v>
      </c>
      <c r="Q30" s="393">
        <f t="shared" si="1"/>
        <v>0</v>
      </c>
      <c r="R30" s="326"/>
      <c r="S30" s="326"/>
      <c r="T30" s="326"/>
      <c r="U30" s="326"/>
      <c r="V30" s="326"/>
    </row>
    <row r="31" spans="1:22" ht="15.75" x14ac:dyDescent="0.25">
      <c r="A31" s="613"/>
      <c r="B31" s="613"/>
      <c r="C31" s="74"/>
      <c r="D31" s="74"/>
      <c r="E31" s="326"/>
      <c r="F31" s="326"/>
      <c r="G31" s="277"/>
      <c r="H31" s="352"/>
      <c r="I31" s="353"/>
      <c r="J31" s="352"/>
      <c r="K31" s="353"/>
      <c r="L31" s="352"/>
      <c r="M31" s="353"/>
      <c r="N31" s="352"/>
      <c r="O31" s="353"/>
      <c r="P31" s="392">
        <f t="shared" si="0"/>
        <v>0</v>
      </c>
      <c r="Q31" s="393">
        <f t="shared" si="1"/>
        <v>0</v>
      </c>
      <c r="R31" s="326"/>
      <c r="S31" s="326"/>
      <c r="T31" s="326"/>
      <c r="U31" s="326"/>
      <c r="V31" s="326"/>
    </row>
    <row r="32" spans="1:22" ht="15.75" x14ac:dyDescent="0.25">
      <c r="A32" s="613"/>
      <c r="B32" s="613"/>
      <c r="C32" s="74"/>
      <c r="D32" s="74"/>
      <c r="E32" s="326"/>
      <c r="F32" s="326"/>
      <c r="G32" s="277"/>
      <c r="H32" s="352"/>
      <c r="I32" s="353"/>
      <c r="J32" s="352"/>
      <c r="K32" s="353"/>
      <c r="L32" s="352"/>
      <c r="M32" s="353"/>
      <c r="N32" s="352"/>
      <c r="O32" s="353"/>
      <c r="P32" s="392">
        <f t="shared" si="0"/>
        <v>0</v>
      </c>
      <c r="Q32" s="393">
        <f t="shared" si="1"/>
        <v>0</v>
      </c>
      <c r="R32" s="326"/>
      <c r="S32" s="326"/>
      <c r="T32" s="326"/>
      <c r="U32" s="326"/>
      <c r="V32" s="326"/>
    </row>
    <row r="33" spans="1:22" ht="15.75" x14ac:dyDescent="0.25">
      <c r="A33" s="614"/>
      <c r="B33" s="614"/>
      <c r="C33" s="74"/>
      <c r="D33" s="74"/>
      <c r="E33" s="326"/>
      <c r="F33" s="326"/>
      <c r="G33" s="277"/>
      <c r="H33" s="352"/>
      <c r="I33" s="353"/>
      <c r="J33" s="352"/>
      <c r="K33" s="353"/>
      <c r="L33" s="352"/>
      <c r="M33" s="353"/>
      <c r="N33" s="352"/>
      <c r="O33" s="353"/>
      <c r="P33" s="392">
        <f t="shared" si="0"/>
        <v>0</v>
      </c>
      <c r="Q33" s="393">
        <f t="shared" si="1"/>
        <v>0</v>
      </c>
      <c r="R33" s="326"/>
      <c r="S33" s="326"/>
      <c r="T33" s="326"/>
      <c r="U33" s="326"/>
      <c r="V33" s="326"/>
    </row>
    <row r="34" spans="1:22" ht="15.6" customHeight="1" x14ac:dyDescent="0.25">
      <c r="A34" s="292"/>
      <c r="B34" s="293"/>
      <c r="C34" s="292" t="s">
        <v>117</v>
      </c>
      <c r="D34" s="293"/>
      <c r="E34" s="293"/>
      <c r="F34" s="293"/>
      <c r="G34" s="294"/>
      <c r="H34" s="283">
        <f t="shared" ref="H34:P34" si="2">SUM(H7:I33)</f>
        <v>0</v>
      </c>
      <c r="I34" s="283">
        <f t="shared" si="2"/>
        <v>0</v>
      </c>
      <c r="J34" s="283">
        <f t="shared" si="2"/>
        <v>0</v>
      </c>
      <c r="K34" s="283">
        <f t="shared" si="2"/>
        <v>0</v>
      </c>
      <c r="L34" s="283">
        <f t="shared" si="2"/>
        <v>0</v>
      </c>
      <c r="M34" s="283">
        <f t="shared" si="2"/>
        <v>0</v>
      </c>
      <c r="N34" s="283">
        <f t="shared" si="2"/>
        <v>0</v>
      </c>
      <c r="O34" s="283">
        <f t="shared" si="2"/>
        <v>0</v>
      </c>
      <c r="P34" s="283">
        <f t="shared" si="2"/>
        <v>0</v>
      </c>
      <c r="Q34" s="283">
        <f>SUM(Q7:R33)</f>
        <v>0</v>
      </c>
      <c r="R34" s="264"/>
      <c r="S34" s="264"/>
      <c r="T34" s="264"/>
      <c r="U34" s="264"/>
      <c r="V34" s="264"/>
    </row>
    <row r="38" spans="1:22" x14ac:dyDescent="0.25">
      <c r="C38" s="458"/>
    </row>
    <row r="39" spans="1:22" x14ac:dyDescent="0.25">
      <c r="C39" s="458"/>
    </row>
    <row r="40" spans="1:22" x14ac:dyDescent="0.25">
      <c r="C40" s="458"/>
    </row>
    <row r="41" spans="1:22" x14ac:dyDescent="0.25">
      <c r="C41" s="458"/>
    </row>
  </sheetData>
  <mergeCells count="26">
    <mergeCell ref="B20:B26"/>
    <mergeCell ref="A20:A26"/>
    <mergeCell ref="A27:A33"/>
    <mergeCell ref="B27:B33"/>
    <mergeCell ref="B7:B12"/>
    <mergeCell ref="B13:B19"/>
    <mergeCell ref="A7:A12"/>
    <mergeCell ref="A13:A19"/>
    <mergeCell ref="A3:A5"/>
    <mergeCell ref="B3:B5"/>
    <mergeCell ref="C3:C5"/>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E13" sqref="E13"/>
    </sheetView>
  </sheetViews>
  <sheetFormatPr baseColWidth="10" defaultColWidth="11.42578125" defaultRowHeight="15" x14ac:dyDescent="0.25"/>
  <cols>
    <col min="1" max="2" width="21.7109375" customWidth="1"/>
    <col min="3" max="3" width="27.42578125" customWidth="1"/>
    <col min="4" max="4" width="27.42578125" style="458"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1" ht="18.75" x14ac:dyDescent="0.25">
      <c r="B1" s="284"/>
      <c r="C1" s="505" t="s">
        <v>1607</v>
      </c>
      <c r="D1" s="505"/>
      <c r="E1" s="284"/>
      <c r="F1" s="284"/>
      <c r="G1" s="284"/>
      <c r="H1" s="284" t="s">
        <v>1405</v>
      </c>
      <c r="K1" s="284"/>
      <c r="L1" s="284"/>
      <c r="M1" s="284"/>
      <c r="N1" s="284"/>
      <c r="O1" s="284"/>
      <c r="P1" s="284"/>
      <c r="Q1" s="284"/>
      <c r="R1" s="284"/>
      <c r="S1" s="284"/>
      <c r="T1" s="284"/>
      <c r="U1" s="284"/>
    </row>
    <row r="2" spans="1:21" ht="18.75" x14ac:dyDescent="0.25">
      <c r="A2" s="269" t="s">
        <v>1346</v>
      </c>
      <c r="B2" s="284"/>
      <c r="C2" s="284"/>
      <c r="D2" s="284"/>
      <c r="E2" s="284"/>
      <c r="F2" s="284"/>
      <c r="G2" s="284"/>
      <c r="H2" s="284"/>
      <c r="K2" s="284"/>
      <c r="L2" s="284"/>
      <c r="M2" s="284"/>
      <c r="N2" s="284"/>
      <c r="O2" s="284"/>
      <c r="P2" s="284"/>
      <c r="Q2" s="284"/>
      <c r="R2" s="284"/>
      <c r="S2" s="284"/>
      <c r="T2" s="284"/>
      <c r="U2" s="284"/>
    </row>
    <row r="3" spans="1:21" x14ac:dyDescent="0.25">
      <c r="A3" s="638" t="s">
        <v>1406</v>
      </c>
      <c r="B3" s="638"/>
      <c r="C3" s="638"/>
      <c r="D3" s="638"/>
      <c r="E3" s="638"/>
      <c r="F3" s="638"/>
      <c r="G3" s="638"/>
      <c r="H3" s="638"/>
      <c r="I3" s="638"/>
      <c r="J3" s="638"/>
      <c r="K3" s="638"/>
      <c r="L3" s="638"/>
      <c r="M3" s="638"/>
      <c r="N3" s="638"/>
      <c r="O3" s="638"/>
      <c r="P3" s="638"/>
      <c r="Q3" s="638"/>
      <c r="R3" s="638"/>
      <c r="S3" s="638"/>
      <c r="T3" s="638"/>
      <c r="U3" s="638"/>
    </row>
    <row r="4" spans="1:21" ht="15" customHeight="1" x14ac:dyDescent="0.25">
      <c r="A4" s="591" t="s">
        <v>96</v>
      </c>
      <c r="B4" s="590" t="s">
        <v>110</v>
      </c>
      <c r="C4" s="593" t="s">
        <v>1534</v>
      </c>
      <c r="D4" s="593" t="s">
        <v>1535</v>
      </c>
      <c r="E4" s="593" t="s">
        <v>86</v>
      </c>
      <c r="F4" s="593" t="s">
        <v>391</v>
      </c>
      <c r="G4" s="593" t="s">
        <v>87</v>
      </c>
      <c r="H4" s="596" t="s">
        <v>99</v>
      </c>
      <c r="I4" s="602"/>
      <c r="J4" s="602"/>
      <c r="K4" s="602"/>
      <c r="L4" s="602"/>
      <c r="M4" s="602"/>
      <c r="N4" s="602"/>
      <c r="O4" s="597"/>
      <c r="P4" s="598" t="s">
        <v>100</v>
      </c>
      <c r="Q4" s="599"/>
      <c r="R4" s="590" t="s">
        <v>102</v>
      </c>
      <c r="S4" s="590" t="s">
        <v>109</v>
      </c>
      <c r="T4" s="590" t="s">
        <v>108</v>
      </c>
      <c r="U4" s="587" t="s">
        <v>88</v>
      </c>
    </row>
    <row r="5" spans="1:21" ht="15" customHeight="1" x14ac:dyDescent="0.25">
      <c r="A5" s="591"/>
      <c r="B5" s="591"/>
      <c r="C5" s="594"/>
      <c r="D5" s="594"/>
      <c r="E5" s="594"/>
      <c r="F5" s="594"/>
      <c r="G5" s="594"/>
      <c r="H5" s="596" t="s">
        <v>103</v>
      </c>
      <c r="I5" s="597"/>
      <c r="J5" s="596" t="s">
        <v>104</v>
      </c>
      <c r="K5" s="597"/>
      <c r="L5" s="596" t="s">
        <v>105</v>
      </c>
      <c r="M5" s="597"/>
      <c r="N5" s="596" t="s">
        <v>106</v>
      </c>
      <c r="O5" s="597"/>
      <c r="P5" s="600"/>
      <c r="Q5" s="601"/>
      <c r="R5" s="591"/>
      <c r="S5" s="591"/>
      <c r="T5" s="591"/>
      <c r="U5" s="588"/>
    </row>
    <row r="6" spans="1:21" ht="25.5" x14ac:dyDescent="0.25">
      <c r="A6" s="592"/>
      <c r="B6" s="592"/>
      <c r="C6" s="595"/>
      <c r="D6" s="595"/>
      <c r="E6" s="595"/>
      <c r="F6" s="595"/>
      <c r="G6" s="595"/>
      <c r="H6" s="434" t="s">
        <v>107</v>
      </c>
      <c r="I6" s="434" t="s">
        <v>12</v>
      </c>
      <c r="J6" s="434" t="s">
        <v>107</v>
      </c>
      <c r="K6" s="434" t="s">
        <v>12</v>
      </c>
      <c r="L6" s="434" t="s">
        <v>107</v>
      </c>
      <c r="M6" s="434" t="s">
        <v>12</v>
      </c>
      <c r="N6" s="434" t="s">
        <v>107</v>
      </c>
      <c r="O6" s="434" t="s">
        <v>12</v>
      </c>
      <c r="P6" s="434" t="s">
        <v>107</v>
      </c>
      <c r="Q6" s="434" t="s">
        <v>12</v>
      </c>
      <c r="R6" s="592"/>
      <c r="S6" s="592"/>
      <c r="T6" s="592"/>
      <c r="U6" s="589"/>
    </row>
    <row r="7" spans="1:21" s="362" customFormat="1" ht="15.75" x14ac:dyDescent="0.25">
      <c r="A7" s="435"/>
      <c r="B7" s="436"/>
      <c r="C7" s="437"/>
      <c r="D7" s="437"/>
      <c r="E7" s="437"/>
      <c r="F7" s="438"/>
      <c r="G7" s="437"/>
      <c r="H7" s="439"/>
      <c r="I7" s="439"/>
      <c r="J7" s="439"/>
      <c r="K7" s="439"/>
      <c r="L7" s="439"/>
      <c r="M7" s="439"/>
      <c r="N7" s="439"/>
      <c r="O7" s="439"/>
      <c r="P7" s="439"/>
      <c r="Q7" s="439"/>
      <c r="R7" s="440"/>
      <c r="S7" s="440"/>
      <c r="T7" s="440"/>
      <c r="U7" s="441"/>
    </row>
    <row r="8" spans="1:21" ht="15.75" customHeight="1" x14ac:dyDescent="0.25">
      <c r="A8" s="635" t="s">
        <v>1406</v>
      </c>
      <c r="B8" s="635" t="s">
        <v>1407</v>
      </c>
      <c r="C8" s="280"/>
      <c r="D8" s="489"/>
      <c r="E8" s="280"/>
      <c r="F8" s="280"/>
      <c r="G8" s="281"/>
      <c r="H8" s="281"/>
      <c r="I8" s="355"/>
      <c r="J8" s="281"/>
      <c r="K8" s="355"/>
      <c r="L8" s="281"/>
      <c r="M8" s="355"/>
      <c r="N8" s="281"/>
      <c r="O8" s="355"/>
      <c r="P8" s="394">
        <f t="shared" ref="P8:Q8" si="0">H8+J8+L8+N8</f>
        <v>0</v>
      </c>
      <c r="Q8" s="395">
        <f t="shared" si="0"/>
        <v>0</v>
      </c>
      <c r="R8" s="281"/>
      <c r="S8" s="281"/>
      <c r="T8" s="281"/>
      <c r="U8" s="281"/>
    </row>
    <row r="9" spans="1:21" ht="15.75" x14ac:dyDescent="0.25">
      <c r="A9" s="636"/>
      <c r="B9" s="636"/>
      <c r="C9" s="280"/>
      <c r="D9" s="489"/>
      <c r="E9" s="280"/>
      <c r="F9" s="280"/>
      <c r="G9" s="281"/>
      <c r="H9" s="281"/>
      <c r="I9" s="355"/>
      <c r="J9" s="281"/>
      <c r="K9" s="355"/>
      <c r="L9" s="281"/>
      <c r="M9" s="355"/>
      <c r="N9" s="281"/>
      <c r="O9" s="355"/>
      <c r="P9" s="394">
        <f t="shared" ref="P9:P20" si="1">H9+J9+L9+N9</f>
        <v>0</v>
      </c>
      <c r="Q9" s="395">
        <f t="shared" ref="Q9:Q20" si="2">I9+K9+M9+O9</f>
        <v>0</v>
      </c>
      <c r="R9" s="281"/>
      <c r="S9" s="281"/>
      <c r="T9" s="281"/>
      <c r="U9" s="281"/>
    </row>
    <row r="10" spans="1:21" ht="15.75" x14ac:dyDescent="0.25">
      <c r="A10" s="636"/>
      <c r="B10" s="636"/>
      <c r="C10" s="280"/>
      <c r="D10" s="489"/>
      <c r="E10" s="280"/>
      <c r="F10" s="280"/>
      <c r="G10" s="281"/>
      <c r="H10" s="281"/>
      <c r="I10" s="355"/>
      <c r="J10" s="281"/>
      <c r="K10" s="355"/>
      <c r="L10" s="281"/>
      <c r="M10" s="355"/>
      <c r="N10" s="281"/>
      <c r="O10" s="355"/>
      <c r="P10" s="394">
        <f t="shared" si="1"/>
        <v>0</v>
      </c>
      <c r="Q10" s="395">
        <f t="shared" si="2"/>
        <v>0</v>
      </c>
      <c r="R10" s="281"/>
      <c r="S10" s="281"/>
      <c r="T10" s="281"/>
      <c r="U10" s="281"/>
    </row>
    <row r="11" spans="1:21" ht="15.75" x14ac:dyDescent="0.25">
      <c r="A11" s="636"/>
      <c r="B11" s="636"/>
      <c r="C11" s="280"/>
      <c r="D11" s="489"/>
      <c r="E11" s="280"/>
      <c r="F11" s="280"/>
      <c r="G11" s="281"/>
      <c r="H11" s="281"/>
      <c r="I11" s="355"/>
      <c r="J11" s="281"/>
      <c r="K11" s="355"/>
      <c r="L11" s="281"/>
      <c r="M11" s="355"/>
      <c r="N11" s="281"/>
      <c r="O11" s="355"/>
      <c r="P11" s="394">
        <f t="shared" si="1"/>
        <v>0</v>
      </c>
      <c r="Q11" s="395">
        <f t="shared" si="2"/>
        <v>0</v>
      </c>
      <c r="R11" s="281"/>
      <c r="S11" s="281"/>
      <c r="T11" s="281"/>
      <c r="U11" s="281"/>
    </row>
    <row r="12" spans="1:21" ht="15.75" x14ac:dyDescent="0.25">
      <c r="A12" s="636"/>
      <c r="B12" s="636"/>
      <c r="C12" s="280"/>
      <c r="D12" s="489"/>
      <c r="E12" s="280"/>
      <c r="F12" s="280"/>
      <c r="G12" s="281"/>
      <c r="H12" s="281"/>
      <c r="I12" s="355"/>
      <c r="J12" s="281"/>
      <c r="K12" s="355"/>
      <c r="L12" s="281"/>
      <c r="M12" s="355"/>
      <c r="N12" s="281"/>
      <c r="O12" s="355"/>
      <c r="P12" s="394">
        <f t="shared" si="1"/>
        <v>0</v>
      </c>
      <c r="Q12" s="395">
        <f t="shared" si="2"/>
        <v>0</v>
      </c>
      <c r="R12" s="281"/>
      <c r="S12" s="281"/>
      <c r="T12" s="281"/>
      <c r="U12" s="281"/>
    </row>
    <row r="13" spans="1:21" s="362" customFormat="1" ht="15.75" x14ac:dyDescent="0.25">
      <c r="A13" s="636"/>
      <c r="B13" s="636"/>
      <c r="C13" s="400"/>
      <c r="D13" s="489"/>
      <c r="E13" s="400"/>
      <c r="F13" s="400"/>
      <c r="G13" s="281"/>
      <c r="H13" s="281"/>
      <c r="I13" s="355"/>
      <c r="J13" s="281"/>
      <c r="K13" s="355"/>
      <c r="L13" s="281"/>
      <c r="M13" s="355"/>
      <c r="N13" s="281"/>
      <c r="O13" s="355"/>
      <c r="P13" s="394">
        <f t="shared" ref="P13" si="3">H13+J13+L13+N13</f>
        <v>0</v>
      </c>
      <c r="Q13" s="395">
        <f t="shared" ref="Q13" si="4">I13+K13+M13+O13</f>
        <v>0</v>
      </c>
      <c r="R13" s="281"/>
      <c r="S13" s="281"/>
      <c r="T13" s="281"/>
      <c r="U13" s="281"/>
    </row>
    <row r="14" spans="1:21" ht="15.75" x14ac:dyDescent="0.25">
      <c r="A14" s="636"/>
      <c r="B14" s="636"/>
      <c r="C14" s="280"/>
      <c r="D14" s="489"/>
      <c r="E14" s="280"/>
      <c r="F14" s="280"/>
      <c r="G14" s="281"/>
      <c r="H14" s="281"/>
      <c r="I14" s="355"/>
      <c r="J14" s="281"/>
      <c r="K14" s="355"/>
      <c r="L14" s="281"/>
      <c r="M14" s="355"/>
      <c r="N14" s="281"/>
      <c r="O14" s="355"/>
      <c r="P14" s="394">
        <f t="shared" si="1"/>
        <v>0</v>
      </c>
      <c r="Q14" s="395">
        <f t="shared" si="2"/>
        <v>0</v>
      </c>
      <c r="R14" s="281"/>
      <c r="S14" s="281"/>
      <c r="T14" s="281"/>
      <c r="U14" s="356"/>
    </row>
    <row r="15" spans="1:21" ht="15.75" customHeight="1" x14ac:dyDescent="0.25">
      <c r="A15" s="636"/>
      <c r="B15" s="636"/>
      <c r="C15" s="280"/>
      <c r="D15" s="489"/>
      <c r="E15" s="280"/>
      <c r="F15" s="280"/>
      <c r="G15" s="281"/>
      <c r="H15" s="281"/>
      <c r="I15" s="355"/>
      <c r="J15" s="281"/>
      <c r="K15" s="355"/>
      <c r="L15" s="357"/>
      <c r="M15" s="355"/>
      <c r="N15" s="281"/>
      <c r="O15" s="355"/>
      <c r="P15" s="394">
        <f t="shared" si="1"/>
        <v>0</v>
      </c>
      <c r="Q15" s="395">
        <f t="shared" si="2"/>
        <v>0</v>
      </c>
      <c r="R15" s="281"/>
      <c r="S15" s="281"/>
      <c r="T15" s="281"/>
      <c r="U15" s="281"/>
    </row>
    <row r="16" spans="1:21" ht="15.75" x14ac:dyDescent="0.25">
      <c r="A16" s="636"/>
      <c r="B16" s="636"/>
      <c r="C16" s="280"/>
      <c r="D16" s="489"/>
      <c r="E16" s="280"/>
      <c r="F16" s="280"/>
      <c r="G16" s="281"/>
      <c r="H16" s="281"/>
      <c r="I16" s="355"/>
      <c r="J16" s="281"/>
      <c r="K16" s="355"/>
      <c r="L16" s="357"/>
      <c r="M16" s="355"/>
      <c r="N16" s="281"/>
      <c r="O16" s="355"/>
      <c r="P16" s="394">
        <f t="shared" si="1"/>
        <v>0</v>
      </c>
      <c r="Q16" s="395">
        <f t="shared" si="2"/>
        <v>0</v>
      </c>
      <c r="R16" s="281"/>
      <c r="S16" s="281"/>
      <c r="T16" s="281"/>
      <c r="U16" s="281"/>
    </row>
    <row r="17" spans="1:21" ht="15.75" x14ac:dyDescent="0.25">
      <c r="A17" s="636"/>
      <c r="B17" s="636"/>
      <c r="C17" s="280"/>
      <c r="D17" s="489"/>
      <c r="E17" s="280"/>
      <c r="F17" s="280"/>
      <c r="G17" s="281"/>
      <c r="H17" s="281"/>
      <c r="I17" s="355"/>
      <c r="J17" s="281"/>
      <c r="K17" s="355"/>
      <c r="L17" s="357"/>
      <c r="M17" s="355"/>
      <c r="N17" s="281"/>
      <c r="O17" s="355"/>
      <c r="P17" s="394">
        <f t="shared" si="1"/>
        <v>0</v>
      </c>
      <c r="Q17" s="395">
        <f t="shared" si="2"/>
        <v>0</v>
      </c>
      <c r="R17" s="281"/>
      <c r="S17" s="281"/>
      <c r="T17" s="281"/>
      <c r="U17" s="281"/>
    </row>
    <row r="18" spans="1:21" ht="15.75" x14ac:dyDescent="0.25">
      <c r="A18" s="636"/>
      <c r="B18" s="636"/>
      <c r="C18" s="280"/>
      <c r="D18" s="489"/>
      <c r="E18" s="280"/>
      <c r="F18" s="280"/>
      <c r="G18" s="281"/>
      <c r="H18" s="281"/>
      <c r="I18" s="355"/>
      <c r="J18" s="281"/>
      <c r="K18" s="355"/>
      <c r="L18" s="357"/>
      <c r="M18" s="355"/>
      <c r="N18" s="281"/>
      <c r="O18" s="355"/>
      <c r="P18" s="394">
        <f t="shared" si="1"/>
        <v>0</v>
      </c>
      <c r="Q18" s="395">
        <f t="shared" si="2"/>
        <v>0</v>
      </c>
      <c r="R18" s="281"/>
      <c r="S18" s="281"/>
      <c r="T18" s="281"/>
      <c r="U18" s="281"/>
    </row>
    <row r="19" spans="1:21" ht="15.75" x14ac:dyDescent="0.25">
      <c r="A19" s="636"/>
      <c r="B19" s="636"/>
      <c r="C19" s="280"/>
      <c r="D19" s="489"/>
      <c r="E19" s="280"/>
      <c r="F19" s="280"/>
      <c r="G19" s="281"/>
      <c r="H19" s="281"/>
      <c r="I19" s="355"/>
      <c r="J19" s="281"/>
      <c r="K19" s="355"/>
      <c r="L19" s="281"/>
      <c r="M19" s="355"/>
      <c r="N19" s="281"/>
      <c r="O19" s="355"/>
      <c r="P19" s="394">
        <f t="shared" si="1"/>
        <v>0</v>
      </c>
      <c r="Q19" s="395">
        <f t="shared" si="2"/>
        <v>0</v>
      </c>
      <c r="R19" s="281"/>
      <c r="S19" s="281"/>
      <c r="T19" s="281"/>
      <c r="U19" s="358"/>
    </row>
    <row r="20" spans="1:21" ht="15.75" x14ac:dyDescent="0.25">
      <c r="A20" s="637"/>
      <c r="B20" s="637"/>
      <c r="C20" s="280"/>
      <c r="D20" s="489"/>
      <c r="E20" s="280"/>
      <c r="F20" s="280"/>
      <c r="G20" s="281"/>
      <c r="H20" s="281"/>
      <c r="I20" s="355"/>
      <c r="J20" s="281"/>
      <c r="K20" s="355"/>
      <c r="L20" s="281"/>
      <c r="M20" s="355"/>
      <c r="N20" s="281"/>
      <c r="O20" s="355"/>
      <c r="P20" s="394">
        <f t="shared" si="1"/>
        <v>0</v>
      </c>
      <c r="Q20" s="395">
        <f t="shared" si="2"/>
        <v>0</v>
      </c>
      <c r="R20" s="281"/>
      <c r="S20" s="281"/>
      <c r="T20" s="281"/>
      <c r="U20" s="281"/>
    </row>
    <row r="21" spans="1:21" ht="15.75" x14ac:dyDescent="0.25">
      <c r="A21" s="292"/>
      <c r="B21" s="293"/>
      <c r="C21" s="292" t="s">
        <v>1404</v>
      </c>
      <c r="D21" s="293"/>
      <c r="E21" s="293"/>
      <c r="F21" s="293"/>
      <c r="G21" s="294"/>
      <c r="H21" s="282">
        <f t="shared" ref="H21:Q21" si="5">SUM(H8:H20)</f>
        <v>0</v>
      </c>
      <c r="I21" s="283">
        <f t="shared" si="5"/>
        <v>0</v>
      </c>
      <c r="J21" s="282">
        <f t="shared" si="5"/>
        <v>0</v>
      </c>
      <c r="K21" s="283">
        <f t="shared" si="5"/>
        <v>0</v>
      </c>
      <c r="L21" s="282">
        <f t="shared" si="5"/>
        <v>0</v>
      </c>
      <c r="M21" s="283">
        <f t="shared" si="5"/>
        <v>0</v>
      </c>
      <c r="N21" s="282">
        <f t="shared" si="5"/>
        <v>0</v>
      </c>
      <c r="O21" s="283">
        <f t="shared" si="5"/>
        <v>0</v>
      </c>
      <c r="P21" s="283">
        <f t="shared" si="5"/>
        <v>0</v>
      </c>
      <c r="Q21" s="283">
        <f t="shared" si="5"/>
        <v>0</v>
      </c>
      <c r="R21" s="263"/>
      <c r="S21" s="263"/>
      <c r="T21" s="263"/>
      <c r="U21" s="263"/>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 ref="B8:B20"/>
    <mergeCell ref="A8:A20"/>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workbookViewId="0">
      <selection activeCell="E13" sqref="E13"/>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11" ht="16.5" thickBot="1" x14ac:dyDescent="0.3">
      <c r="H2" s="579" t="s">
        <v>1368</v>
      </c>
      <c r="I2" s="579"/>
    </row>
    <row r="3" spans="2:11" ht="19.5" thickBot="1" x14ac:dyDescent="0.3">
      <c r="B3" s="81" t="s">
        <v>21</v>
      </c>
      <c r="C3" s="81" t="s">
        <v>390</v>
      </c>
      <c r="H3" s="416" t="s">
        <v>389</v>
      </c>
      <c r="I3" s="417" t="s">
        <v>390</v>
      </c>
    </row>
    <row r="4" spans="2:11" ht="18.75" x14ac:dyDescent="0.25">
      <c r="B4" s="82" t="s">
        <v>121</v>
      </c>
      <c r="C4" s="201">
        <f>'1. TALLERES SEMINARIOS'!D5</f>
        <v>494967.41666666663</v>
      </c>
      <c r="H4" s="409" t="s">
        <v>1356</v>
      </c>
      <c r="I4" s="412">
        <f>'1. Desarrollo e Innov. Curricu.'!Q28</f>
        <v>0</v>
      </c>
    </row>
    <row r="5" spans="2:11" ht="18.75" x14ac:dyDescent="0.25">
      <c r="B5" s="82" t="s">
        <v>414</v>
      </c>
      <c r="C5" s="201">
        <f>'2. CONTRATACION DE PERSONAL'!D5</f>
        <v>607500</v>
      </c>
      <c r="H5" s="410" t="s">
        <v>1358</v>
      </c>
      <c r="I5" s="413">
        <f>'2. Investigación Científica'!Q47</f>
        <v>0</v>
      </c>
    </row>
    <row r="6" spans="2:11" ht="18.75" x14ac:dyDescent="0.25">
      <c r="B6" s="82" t="s">
        <v>125</v>
      </c>
      <c r="C6" s="201">
        <f>'3. EQUIPO DE OFICINA'!D5</f>
        <v>0</v>
      </c>
      <c r="H6" s="410" t="s">
        <v>470</v>
      </c>
      <c r="I6" s="413">
        <f>'3. Vinculación Univ. Sociedad'!Q65</f>
        <v>639537.01666666684</v>
      </c>
    </row>
    <row r="7" spans="2:11" ht="19.5" thickBot="1" x14ac:dyDescent="0.3">
      <c r="B7" s="82" t="s">
        <v>415</v>
      </c>
      <c r="C7" s="201">
        <f>'4. EQUIPO TECNOLÓGICOS'!D5</f>
        <v>42000</v>
      </c>
      <c r="E7" s="420" t="s">
        <v>118</v>
      </c>
      <c r="F7" s="429" t="s">
        <v>1479</v>
      </c>
      <c r="H7" s="410" t="s">
        <v>1357</v>
      </c>
      <c r="I7" s="413">
        <f>'4. Docencia y Profesorado Univ.'!Q21</f>
        <v>0</v>
      </c>
    </row>
    <row r="8" spans="2:11" ht="18.75" x14ac:dyDescent="0.25">
      <c r="B8" s="82" t="s">
        <v>126</v>
      </c>
      <c r="C8" s="201">
        <f>'5. ACTIVIDADES ESPECIALES'!D5</f>
        <v>223019.60000000009</v>
      </c>
      <c r="E8" s="425" t="s">
        <v>1481</v>
      </c>
      <c r="F8" s="426">
        <f>Presupuesto!D566</f>
        <v>1367487.0166666666</v>
      </c>
      <c r="H8" s="410" t="s">
        <v>1359</v>
      </c>
      <c r="I8" s="413">
        <f>'5. Estudiantes y Graduados'!Q43</f>
        <v>0</v>
      </c>
    </row>
    <row r="9" spans="2:11" ht="19.5" thickBot="1" x14ac:dyDescent="0.3">
      <c r="B9" s="92" t="s">
        <v>385</v>
      </c>
      <c r="C9" s="83">
        <f>'6. Becas'!D5</f>
        <v>0</v>
      </c>
      <c r="E9" s="427" t="s">
        <v>1503</v>
      </c>
      <c r="F9" s="428">
        <f>Presupuesto!E566</f>
        <v>0</v>
      </c>
      <c r="H9" s="410" t="s">
        <v>471</v>
      </c>
      <c r="I9" s="413">
        <f>'6. Gestión del Conocimiento'!Q27</f>
        <v>0</v>
      </c>
    </row>
    <row r="10" spans="2:11" ht="19.5" thickBot="1" x14ac:dyDescent="0.3">
      <c r="B10" s="92" t="s">
        <v>386</v>
      </c>
      <c r="C10" s="83">
        <f>'7. Infraestructura'!D5</f>
        <v>0</v>
      </c>
      <c r="E10" s="430" t="s">
        <v>1480</v>
      </c>
      <c r="F10" s="431">
        <f>Presupuesto!F566</f>
        <v>1367487.0166666666</v>
      </c>
      <c r="G10" s="111"/>
      <c r="H10" s="410" t="s">
        <v>1360</v>
      </c>
      <c r="I10" s="414">
        <f>'7. Lo Esencial de la Reforma U.'!Q34</f>
        <v>0</v>
      </c>
    </row>
    <row r="11" spans="2:11" ht="18.75" x14ac:dyDescent="0.25">
      <c r="B11" s="82" t="s">
        <v>417</v>
      </c>
      <c r="C11" s="83">
        <f>'8. Venta de Servicios'!D5</f>
        <v>0</v>
      </c>
      <c r="E11" s="432" t="s">
        <v>404</v>
      </c>
      <c r="F11" s="433">
        <f>Presupuesto!AR566</f>
        <v>1367487.0166666666</v>
      </c>
      <c r="G11" s="111"/>
      <c r="H11" s="410" t="s">
        <v>1362</v>
      </c>
      <c r="I11" s="414">
        <f>'8. Cultura de Inno. Insti...'!Q21</f>
        <v>0</v>
      </c>
    </row>
    <row r="12" spans="2:11" ht="18.75" x14ac:dyDescent="0.25">
      <c r="B12" s="92"/>
      <c r="C12" s="83"/>
      <c r="F12" s="111"/>
      <c r="G12" s="111"/>
      <c r="H12" s="410" t="s">
        <v>1474</v>
      </c>
      <c r="I12" s="414">
        <f>'9. Asegura. de la Calid. y M'!Q36</f>
        <v>0</v>
      </c>
      <c r="K12" s="156"/>
    </row>
    <row r="13" spans="2:11" ht="24" thickBot="1" x14ac:dyDescent="0.3">
      <c r="B13" s="84" t="s">
        <v>124</v>
      </c>
      <c r="C13" s="424">
        <f>SUM(C4:C12)</f>
        <v>1367487.0166666666</v>
      </c>
      <c r="F13" s="111"/>
      <c r="G13" s="111"/>
      <c r="H13" s="411" t="s">
        <v>1453</v>
      </c>
      <c r="I13" s="415">
        <f>'10. Posgrado'!Q43</f>
        <v>0</v>
      </c>
    </row>
    <row r="14" spans="2:11" ht="23.25" x14ac:dyDescent="0.25">
      <c r="B14" s="84"/>
      <c r="C14" s="85"/>
      <c r="F14" s="111"/>
      <c r="G14" s="111"/>
      <c r="H14" s="418" t="s">
        <v>124</v>
      </c>
      <c r="I14" s="419">
        <f>SUM(I4:I13)</f>
        <v>639537.01666666684</v>
      </c>
    </row>
    <row r="15" spans="2:11" ht="15.75" x14ac:dyDescent="0.25">
      <c r="F15" s="111"/>
      <c r="G15" s="111"/>
      <c r="H15" s="580"/>
      <c r="I15" s="580"/>
    </row>
    <row r="16" spans="2:11" ht="16.5" thickBot="1" x14ac:dyDescent="0.3">
      <c r="F16" s="111"/>
      <c r="G16" s="111"/>
      <c r="H16" s="581" t="s">
        <v>1370</v>
      </c>
      <c r="I16" s="581"/>
    </row>
    <row r="17" spans="2:15" ht="15.75" thickBot="1" x14ac:dyDescent="0.3">
      <c r="F17" s="111"/>
      <c r="G17" s="111"/>
      <c r="H17" s="420" t="s">
        <v>389</v>
      </c>
      <c r="I17" s="421" t="s">
        <v>390</v>
      </c>
      <c r="J17" s="196"/>
    </row>
    <row r="18" spans="2:15" x14ac:dyDescent="0.25">
      <c r="H18" s="473" t="s">
        <v>1363</v>
      </c>
      <c r="I18" s="474">
        <f>'11. Gestion Administrativa'!Q39</f>
        <v>120450</v>
      </c>
      <c r="J18" s="196"/>
    </row>
    <row r="19" spans="2:15" x14ac:dyDescent="0.25">
      <c r="H19" s="475" t="s">
        <v>1364</v>
      </c>
      <c r="I19" s="476">
        <f>'12. Gestión del Talento Humano'!Q21</f>
        <v>607500</v>
      </c>
      <c r="J19" s="196"/>
    </row>
    <row r="20" spans="2:15" x14ac:dyDescent="0.25">
      <c r="B20" s="467" t="s">
        <v>1501</v>
      </c>
      <c r="C20" s="468">
        <v>22.584900000000001</v>
      </c>
      <c r="D20" s="467" t="s">
        <v>1533</v>
      </c>
      <c r="E20" s="469"/>
      <c r="H20" s="475" t="s">
        <v>1365</v>
      </c>
      <c r="I20" s="476">
        <f>'13. Gestión Académica'!Q21</f>
        <v>0</v>
      </c>
      <c r="J20" s="196"/>
    </row>
    <row r="21" spans="2:15" x14ac:dyDescent="0.25">
      <c r="H21" s="475" t="s">
        <v>1366</v>
      </c>
      <c r="I21" s="476">
        <f>'14. Internacional... de la E.S.'!Q36</f>
        <v>0</v>
      </c>
      <c r="J21" s="196"/>
    </row>
    <row r="22" spans="2:15" x14ac:dyDescent="0.25">
      <c r="H22" s="477" t="s">
        <v>1367</v>
      </c>
      <c r="I22" s="478">
        <f>'15. Gobernabilidad y Proceso...'!Q29</f>
        <v>0</v>
      </c>
      <c r="J22" s="196"/>
    </row>
    <row r="23" spans="2:15" x14ac:dyDescent="0.25">
      <c r="H23" s="479" t="s">
        <v>1475</v>
      </c>
      <c r="I23" s="480">
        <f>'16. Desa. del Sistema Educ.Sup.'!Q70</f>
        <v>0</v>
      </c>
      <c r="J23" s="196"/>
    </row>
    <row r="24" spans="2:15" s="459" customFormat="1" ht="15.75" thickBot="1" x14ac:dyDescent="0.3">
      <c r="H24" s="481" t="s">
        <v>1510</v>
      </c>
      <c r="I24" s="482">
        <f>'17. Gestión TIC'!Q74</f>
        <v>0</v>
      </c>
      <c r="J24" s="196"/>
    </row>
    <row r="25" spans="2:15" ht="15.75" thickBot="1" x14ac:dyDescent="0.3">
      <c r="H25" s="471" t="s">
        <v>124</v>
      </c>
      <c r="I25" s="472">
        <f>SUM(I18:I24)</f>
        <v>727950</v>
      </c>
    </row>
    <row r="26" spans="2:15" ht="15.75" thickBot="1" x14ac:dyDescent="0.3"/>
    <row r="27" spans="2:15" ht="15.75" thickBot="1" x14ac:dyDescent="0.3">
      <c r="H27" s="422" t="s">
        <v>1369</v>
      </c>
      <c r="I27" s="423">
        <f>I14+I25</f>
        <v>1367487.0166666668</v>
      </c>
    </row>
    <row r="28" spans="2:15" x14ac:dyDescent="0.25">
      <c r="H28" s="341"/>
      <c r="I28" s="342"/>
    </row>
    <row r="29" spans="2:15" x14ac:dyDescent="0.25">
      <c r="H29" s="341"/>
      <c r="I29" s="342"/>
    </row>
    <row r="30" spans="2:15" x14ac:dyDescent="0.25">
      <c r="H30" s="196"/>
    </row>
    <row r="31" spans="2:15" x14ac:dyDescent="0.25">
      <c r="B31" s="86" t="s">
        <v>481</v>
      </c>
      <c r="C31" s="86" t="s">
        <v>482</v>
      </c>
      <c r="D31" s="86" t="s">
        <v>483</v>
      </c>
      <c r="E31" s="86" t="s">
        <v>484</v>
      </c>
      <c r="F31" s="86" t="s">
        <v>485</v>
      </c>
      <c r="G31" s="86" t="s">
        <v>486</v>
      </c>
      <c r="H31" s="86" t="s">
        <v>487</v>
      </c>
      <c r="I31" s="196" t="s">
        <v>488</v>
      </c>
      <c r="J31" s="86" t="s">
        <v>489</v>
      </c>
      <c r="K31" s="86" t="s">
        <v>490</v>
      </c>
      <c r="L31" s="86" t="s">
        <v>491</v>
      </c>
      <c r="M31" s="86" t="s">
        <v>492</v>
      </c>
      <c r="N31" s="86" t="s">
        <v>493</v>
      </c>
      <c r="O31" s="86" t="s">
        <v>494</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36" t="s">
        <v>474</v>
      </c>
    </row>
    <row r="40" spans="2:8" ht="18.75" x14ac:dyDescent="0.25">
      <c r="B40" s="86" t="s">
        <v>481</v>
      </c>
      <c r="C40" s="167">
        <f>SUMIF('2. CONTRATACION DE PERSONAL'!C:C,'Cuadro Resumen'!$B$40:$B$56,'2. CONTRATACION DE PERSONAL'!D:D)</f>
        <v>0</v>
      </c>
      <c r="D40" s="237">
        <f>SUMIF('2. CONTRATACION DE PERSONAL'!$C:$C,'Cuadro Resumen'!$B$40:$B$56,'2. CONTRATACION DE PERSONAL'!$G:$G)</f>
        <v>0</v>
      </c>
    </row>
    <row r="41" spans="2:8" ht="18.75" x14ac:dyDescent="0.25">
      <c r="B41" s="86" t="s">
        <v>482</v>
      </c>
      <c r="C41" s="167">
        <f>SUMIF('2. CONTRATACION DE PERSONAL'!C:C,'Cuadro Resumen'!$B$40:$B$56,'2. CONTRATACION DE PERSONAL'!D:D)</f>
        <v>0</v>
      </c>
      <c r="D41" s="237">
        <f>SUMIF('2. CONTRATACION DE PERSONAL'!$C:$C,'Cuadro Resumen'!$B$40:$B$56,'2. CONTRATACION DE PERSONAL'!$G:$G)</f>
        <v>0</v>
      </c>
    </row>
    <row r="42" spans="2:8" ht="18.75" x14ac:dyDescent="0.25">
      <c r="B42" s="86" t="s">
        <v>483</v>
      </c>
      <c r="C42" s="167">
        <f>SUMIF('2. CONTRATACION DE PERSONAL'!C:C,'Cuadro Resumen'!$B$40:$B$56,'2. CONTRATACION DE PERSONAL'!D:D)</f>
        <v>0</v>
      </c>
      <c r="D42" s="237">
        <f>SUMIF('2. CONTRATACION DE PERSONAL'!$C:$C,'Cuadro Resumen'!$B$40:$B$56,'2. CONTRATACION DE PERSONAL'!$G:$G)</f>
        <v>0</v>
      </c>
    </row>
    <row r="43" spans="2:8" ht="18.75" x14ac:dyDescent="0.25">
      <c r="B43" s="86" t="s">
        <v>484</v>
      </c>
      <c r="C43" s="167">
        <f>SUMIF('2. CONTRATACION DE PERSONAL'!C:C,'Cuadro Resumen'!$B$40:$B$56,'2. CONTRATACION DE PERSONAL'!D:D)</f>
        <v>0</v>
      </c>
      <c r="D43" s="237">
        <f>SUMIF('2. CONTRATACION DE PERSONAL'!$C:$C,'Cuadro Resumen'!$B$40:$B$56,'2. CONTRATACION DE PERSONAL'!$G:$G)</f>
        <v>0</v>
      </c>
    </row>
    <row r="44" spans="2:8" ht="18.75" x14ac:dyDescent="0.25">
      <c r="B44" s="86" t="s">
        <v>485</v>
      </c>
      <c r="C44" s="167">
        <f>SUMIF('2. CONTRATACION DE PERSONAL'!C:C,'Cuadro Resumen'!$B$40:$B$56,'2. CONTRATACION DE PERSONAL'!D:D)</f>
        <v>0</v>
      </c>
      <c r="D44" s="237">
        <f>SUMIF('2. CONTRATACION DE PERSONAL'!$C:$C,'Cuadro Resumen'!$B$40:$B$56,'2. CONTRATACION DE PERSONAL'!$G:$G)</f>
        <v>0</v>
      </c>
    </row>
    <row r="45" spans="2:8" ht="18.75" x14ac:dyDescent="0.25">
      <c r="B45" s="86" t="s">
        <v>486</v>
      </c>
      <c r="C45" s="167">
        <f>SUMIF('2. CONTRATACION DE PERSONAL'!C:C,'Cuadro Resumen'!$B$40:$B$56,'2. CONTRATACION DE PERSONAL'!D:D)</f>
        <v>0</v>
      </c>
      <c r="D45" s="237">
        <f>SUMIF('2. CONTRATACION DE PERSONAL'!$C:$C,'Cuadro Resumen'!$B$40:$B$56,'2. CONTRATACION DE PERSONAL'!$G:$G)</f>
        <v>0</v>
      </c>
    </row>
    <row r="46" spans="2:8" ht="18.75" x14ac:dyDescent="0.25">
      <c r="B46" s="86" t="s">
        <v>487</v>
      </c>
      <c r="C46" s="167">
        <f>SUMIF('2. CONTRATACION DE PERSONAL'!C:C,'Cuadro Resumen'!$B$40:$B$56,'2. CONTRATACION DE PERSONAL'!D:D)</f>
        <v>0</v>
      </c>
      <c r="D46" s="237">
        <f>SUMIF('2. CONTRATACION DE PERSONAL'!$C:$C,'Cuadro Resumen'!$B$40:$B$56,'2. CONTRATACION DE PERSONAL'!$G:$G)</f>
        <v>0</v>
      </c>
    </row>
    <row r="47" spans="2:8" ht="18.75" x14ac:dyDescent="0.25">
      <c r="B47" s="86" t="s">
        <v>488</v>
      </c>
      <c r="C47" s="167">
        <f>SUMIF('2. CONTRATACION DE PERSONAL'!C:C,'Cuadro Resumen'!$B$40:$B$56,'2. CONTRATACION DE PERSONAL'!D:D)</f>
        <v>0</v>
      </c>
      <c r="D47" s="237">
        <f>SUMIF('2. CONTRATACION DE PERSONAL'!$C:$C,'Cuadro Resumen'!$B$40:$B$56,'2. CONTRATACION DE PERSONAL'!$G:$G)</f>
        <v>0</v>
      </c>
    </row>
    <row r="48" spans="2:8" ht="18.75" x14ac:dyDescent="0.25">
      <c r="B48" s="86" t="s">
        <v>489</v>
      </c>
      <c r="C48" s="167">
        <f>SUMIF('2. CONTRATACION DE PERSONAL'!C:C,'Cuadro Resumen'!$B$40:$B$56,'2. CONTRATACION DE PERSONAL'!D:D)</f>
        <v>0</v>
      </c>
      <c r="D48" s="237">
        <f>SUMIF('2. CONTRATACION DE PERSONAL'!$C:$C,'Cuadro Resumen'!$B$40:$B$56,'2. CONTRATACION DE PERSONAL'!$G:$G)</f>
        <v>0</v>
      </c>
    </row>
    <row r="49" spans="2:4" ht="18.75" x14ac:dyDescent="0.25">
      <c r="B49" s="86" t="s">
        <v>490</v>
      </c>
      <c r="C49" s="167">
        <f>SUMIF('2. CONTRATACION DE PERSONAL'!C:C,'Cuadro Resumen'!$B$40:$B$56,'2. CONTRATACION DE PERSONAL'!D:D)</f>
        <v>0</v>
      </c>
      <c r="D49" s="237">
        <f>SUMIF('2. CONTRATACION DE PERSONAL'!$C:$C,'Cuadro Resumen'!$B$40:$B$56,'2. CONTRATACION DE PERSONAL'!$G:$G)</f>
        <v>0</v>
      </c>
    </row>
    <row r="50" spans="2:4" ht="18.75" x14ac:dyDescent="0.25">
      <c r="B50" s="86" t="s">
        <v>491</v>
      </c>
      <c r="C50" s="167">
        <f>SUMIF('2. CONTRATACION DE PERSONAL'!C:C,'Cuadro Resumen'!$B$40:$B$56,'2. CONTRATACION DE PERSONAL'!D:D)</f>
        <v>0</v>
      </c>
      <c r="D50" s="237">
        <f>SUMIF('2. CONTRATACION DE PERSONAL'!$C:$C,'Cuadro Resumen'!$B$40:$B$56,'2. CONTRATACION DE PERSONAL'!$G:$G)</f>
        <v>0</v>
      </c>
    </row>
    <row r="51" spans="2:4" ht="18.75" x14ac:dyDescent="0.25">
      <c r="B51" s="86" t="s">
        <v>492</v>
      </c>
      <c r="C51" s="167">
        <f>SUMIF('2. CONTRATACION DE PERSONAL'!C:C,'Cuadro Resumen'!$B$40:$B$56,'2. CONTRATACION DE PERSONAL'!D:D)</f>
        <v>0</v>
      </c>
      <c r="D51" s="237">
        <f>SUMIF('2. CONTRATACION DE PERSONAL'!$C:$C,'Cuadro Resumen'!$B$40:$B$56,'2. CONTRATACION DE PERSONAL'!$G:$G)</f>
        <v>0</v>
      </c>
    </row>
    <row r="52" spans="2:4" ht="18.75" x14ac:dyDescent="0.25">
      <c r="B52" s="86" t="s">
        <v>493</v>
      </c>
      <c r="C52" s="167">
        <f>SUMIF('2. CONTRATACION DE PERSONAL'!C:C,'Cuadro Resumen'!$B$40:$B$56,'2. CONTRATACION DE PERSONAL'!D:D)</f>
        <v>0</v>
      </c>
      <c r="D52" s="237">
        <f>SUMIF('2. CONTRATACION DE PERSONAL'!$C:$C,'Cuadro Resumen'!$B$40:$B$56,'2. CONTRATACION DE PERSONAL'!$G:$G)</f>
        <v>0</v>
      </c>
    </row>
    <row r="53" spans="2:4" ht="18.75" x14ac:dyDescent="0.25">
      <c r="B53" s="86" t="s">
        <v>494</v>
      </c>
      <c r="C53" s="167">
        <f>SUMIF('2. CONTRATACION DE PERSONAL'!C:C,'Cuadro Resumen'!$B$40:$B$56,'2. CONTRATACION DE PERSONAL'!D:D)</f>
        <v>0</v>
      </c>
      <c r="D53" s="237">
        <f>SUMIF('2. CONTRATACION DE PERSONAL'!$C:$C,'Cuadro Resumen'!$B$40:$B$56,'2. CONTRATACION DE PERSONAL'!$G:$G)</f>
        <v>0</v>
      </c>
    </row>
    <row r="54" spans="2:4" ht="18.75" x14ac:dyDescent="0.25">
      <c r="B54" s="82" t="s">
        <v>83</v>
      </c>
      <c r="C54" s="167">
        <f>SUMIF('2. CONTRATACION DE PERSONAL'!C:C,'Cuadro Resumen'!$B$40:$B$56,'2. CONTRATACION DE PERSONAL'!D:D)</f>
        <v>2</v>
      </c>
      <c r="D54" s="237">
        <f>SUMIF('2. CONTRATACION DE PERSONAL'!$C:$C,'Cuadro Resumen'!$B$40:$B$56,'2. CONTRATACION DE PERSONAL'!$G:$G)</f>
        <v>432000</v>
      </c>
    </row>
    <row r="55" spans="2:4" ht="18.75" x14ac:dyDescent="0.25">
      <c r="B55" s="82" t="s">
        <v>60</v>
      </c>
      <c r="C55" s="167">
        <f>SUMIF('2. CONTRATACION DE PERSONAL'!C:C,'Cuadro Resumen'!$B$40:$B$56,'2. CONTRATACION DE PERSONAL'!D:D)</f>
        <v>0</v>
      </c>
      <c r="D55" s="237">
        <f>SUMIF('2. CONTRATACION DE PERSONAL'!$C:$C,'Cuadro Resumen'!$B$40:$B$56,'2. CONTRATACION DE PERSONAL'!$G:$G)</f>
        <v>0</v>
      </c>
    </row>
    <row r="56" spans="2:4" ht="18.75" x14ac:dyDescent="0.25">
      <c r="B56" s="82" t="s">
        <v>61</v>
      </c>
      <c r="C56" s="167">
        <f>SUMIF('2. CONTRATACION DE PERSONAL'!C:C,'Cuadro Resumen'!$B$40:$B$56,'2. CONTRATACION DE PERSONAL'!D:D)</f>
        <v>1</v>
      </c>
      <c r="D56" s="237">
        <f>SUMIF('2. CONTRATACION DE PERSONAL'!$C:$C,'Cuadro Resumen'!$B$40:$B$56,'2. CONTRATACION DE PERSONAL'!$G:$G)</f>
        <v>108000</v>
      </c>
    </row>
    <row r="57" spans="2:4" ht="23.25" x14ac:dyDescent="0.25">
      <c r="B57" s="84" t="s">
        <v>124</v>
      </c>
      <c r="C57" s="168">
        <f>SUBTOTAL(109,C40:C56)</f>
        <v>3</v>
      </c>
      <c r="D57" s="237">
        <f>SUM(D40:D56)</f>
        <v>540000</v>
      </c>
    </row>
    <row r="66" spans="2:4" x14ac:dyDescent="0.25">
      <c r="B66" s="197" t="s">
        <v>379</v>
      </c>
    </row>
    <row r="68" spans="2:4" ht="18.75" x14ac:dyDescent="0.25">
      <c r="B68" s="81" t="s">
        <v>21</v>
      </c>
      <c r="C68" s="81" t="s">
        <v>55</v>
      </c>
      <c r="D68" s="236" t="s">
        <v>474</v>
      </c>
    </row>
    <row r="69" spans="2:4" ht="18.75" x14ac:dyDescent="0.25">
      <c r="B69" s="82" t="s">
        <v>63</v>
      </c>
      <c r="C69" s="83">
        <f>SUMIF('3. EQUIPO DE OFICINA'!C:C,'Cuadro Resumen'!$B$69:$B$78,'3. EQUIPO DE OFICINA'!D:D)</f>
        <v>0</v>
      </c>
      <c r="D69" s="238">
        <f>SUMIF('3. EQUIPO DE OFICINA'!$C:$C,'Cuadro Resumen'!$B$69:$B$78,'3. EQUIPO DE OFICINA'!$F:$F)</f>
        <v>0</v>
      </c>
    </row>
    <row r="70" spans="2:4" ht="18.75" x14ac:dyDescent="0.25">
      <c r="B70" s="92" t="s">
        <v>64</v>
      </c>
      <c r="C70" s="83">
        <f>SUMIF('3. EQUIPO DE OFICINA'!C:C,'Cuadro Resumen'!$B$69:$B$78,'3. EQUIPO DE OFICINA'!D:D)</f>
        <v>0</v>
      </c>
      <c r="D70" s="238">
        <f>SUMIF('3. EQUIPO DE OFICINA'!$C:$C,'Cuadro Resumen'!$B$69:$B$78,'3. EQUIPO DE OFICINA'!$F:$F)</f>
        <v>0</v>
      </c>
    </row>
    <row r="71" spans="2:4" ht="18.75" x14ac:dyDescent="0.25">
      <c r="B71" s="92" t="s">
        <v>65</v>
      </c>
      <c r="C71" s="83">
        <f>SUMIF('3. EQUIPO DE OFICINA'!C:C,'Cuadro Resumen'!$B$69:$B$78,'3. EQUIPO DE OFICINA'!D:D)</f>
        <v>0</v>
      </c>
      <c r="D71" s="238">
        <f>SUMIF('3. EQUIPO DE OFICINA'!$C:$C,'Cuadro Resumen'!$B$69:$B$78,'3. EQUIPO DE OFICINA'!$F:$F)</f>
        <v>0</v>
      </c>
    </row>
    <row r="72" spans="2:4" ht="18.75" x14ac:dyDescent="0.25">
      <c r="B72" s="92" t="s">
        <v>66</v>
      </c>
      <c r="C72" s="83">
        <f>SUMIF('3. EQUIPO DE OFICINA'!C:C,'Cuadro Resumen'!$B$69:$B$78,'3. EQUIPO DE OFICINA'!D:D)</f>
        <v>0</v>
      </c>
      <c r="D72" s="238">
        <f>SUMIF('3. EQUIPO DE OFICINA'!$C:$C,'Cuadro Resumen'!$B$69:$B$78,'3. EQUIPO DE OFICINA'!$F:$F)</f>
        <v>0</v>
      </c>
    </row>
    <row r="73" spans="2:4" ht="18.75" x14ac:dyDescent="0.25">
      <c r="B73" s="92" t="s">
        <v>67</v>
      </c>
      <c r="C73" s="83">
        <f>SUMIF('3. EQUIPO DE OFICINA'!C:C,'Cuadro Resumen'!$B$69:$B$78,'3. EQUIPO DE OFICINA'!D:D)</f>
        <v>0</v>
      </c>
      <c r="D73" s="238">
        <f>SUMIF('3. EQUIPO DE OFICINA'!$C:$C,'Cuadro Resumen'!$B$69:$B$78,'3. EQUIPO DE OFICINA'!$F:$F)</f>
        <v>0</v>
      </c>
    </row>
    <row r="74" spans="2:4" ht="18.75" x14ac:dyDescent="0.25">
      <c r="B74" s="92" t="s">
        <v>68</v>
      </c>
      <c r="C74" s="83">
        <f>SUMIF('3. EQUIPO DE OFICINA'!C:C,'Cuadro Resumen'!$B$69:$B$78,'3. EQUIPO DE OFICINA'!D:D)</f>
        <v>0</v>
      </c>
      <c r="D74" s="238">
        <f>SUMIF('3. EQUIPO DE OFICINA'!$C:$C,'Cuadro Resumen'!$B$69:$B$78,'3. EQUIPO DE OFICINA'!$F:$F)</f>
        <v>0</v>
      </c>
    </row>
    <row r="75" spans="2:4" ht="18.75" x14ac:dyDescent="0.25">
      <c r="B75" s="92" t="s">
        <v>69</v>
      </c>
      <c r="C75" s="83">
        <f>SUMIF('3. EQUIPO DE OFICINA'!C:C,'Cuadro Resumen'!$B$69:$B$78,'3. EQUIPO DE OFICINA'!D:D)</f>
        <v>0</v>
      </c>
      <c r="D75" s="238">
        <f>SUMIF('3. EQUIPO DE OFICINA'!$C:$C,'Cuadro Resumen'!$B$69:$B$78,'3. EQUIPO DE OFICINA'!$F:$F)</f>
        <v>0</v>
      </c>
    </row>
    <row r="76" spans="2:4" ht="18.75" x14ac:dyDescent="0.25">
      <c r="B76" s="82" t="s">
        <v>70</v>
      </c>
      <c r="C76" s="83">
        <f>SUMIF('3. EQUIPO DE OFICINA'!C:C,'Cuadro Resumen'!$B$69:$B$78,'3. EQUIPO DE OFICINA'!D:D)</f>
        <v>0</v>
      </c>
      <c r="D76" s="238">
        <f>SUMIF('3. EQUIPO DE OFICINA'!$C:$C,'Cuadro Resumen'!$B$69:$B$78,'3. EQUIPO DE OFICINA'!$F:$F)</f>
        <v>0</v>
      </c>
    </row>
    <row r="77" spans="2:4" ht="18.75" x14ac:dyDescent="0.25">
      <c r="B77" s="82" t="s">
        <v>71</v>
      </c>
      <c r="C77" s="83">
        <f>SUMIF('3. EQUIPO DE OFICINA'!C:C,'Cuadro Resumen'!$B$69:$B$78,'3. EQUIPO DE OFICINA'!D:D)</f>
        <v>0</v>
      </c>
      <c r="D77" s="238">
        <f>SUMIF('3. EQUIPO DE OFICINA'!$C:$C,'Cuadro Resumen'!$B$69:$B$78,'3. EQUIPO DE OFICINA'!$F:$F)</f>
        <v>0</v>
      </c>
    </row>
    <row r="78" spans="2:4" ht="18.75" x14ac:dyDescent="0.25">
      <c r="B78" s="82" t="s">
        <v>72</v>
      </c>
      <c r="C78" s="83">
        <f>SUMIF('3. EQUIPO DE OFICINA'!C:C,'Cuadro Resumen'!$B$69:$B$78,'3. EQUIPO DE OFICINA'!D:D)</f>
        <v>0</v>
      </c>
      <c r="D78" s="238">
        <f>SUMIF('3. EQUIPO DE OFICINA'!$C:$C,'Cuadro Resumen'!$B$69:$B$78,'3. EQUIPO DE OFICINA'!$F:$F)</f>
        <v>0</v>
      </c>
    </row>
    <row r="79" spans="2:4" ht="18.75" x14ac:dyDescent="0.25">
      <c r="B79" s="82"/>
      <c r="C79" s="83">
        <f>SUMIF('3. EQUIPO DE OFICINA'!C:C,'Cuadro Resumen'!$B$69:$B$78,'3. EQUIPO DE OFICINA'!D:D)</f>
        <v>0</v>
      </c>
      <c r="D79" s="238">
        <f>SUMIF('3. EQUIPO DE OFICINA'!$C:$C,'Cuadro Resumen'!$B$69:$B$78,'3. EQUIPO DE OFICINA'!$F:$F)</f>
        <v>0</v>
      </c>
    </row>
    <row r="80" spans="2:4" ht="23.25" x14ac:dyDescent="0.25">
      <c r="B80" s="84" t="s">
        <v>124</v>
      </c>
      <c r="C80" s="85">
        <f>SUM(C69:C79)</f>
        <v>0</v>
      </c>
      <c r="D80" s="239">
        <f>SUM(D69:D79)</f>
        <v>0</v>
      </c>
    </row>
    <row r="83" spans="2:4" x14ac:dyDescent="0.25">
      <c r="B83" s="197" t="s">
        <v>380</v>
      </c>
    </row>
    <row r="85" spans="2:4" ht="18.75" x14ac:dyDescent="0.25">
      <c r="B85" s="81" t="s">
        <v>381</v>
      </c>
      <c r="C85" s="81" t="s">
        <v>55</v>
      </c>
      <c r="D85" s="236" t="s">
        <v>474</v>
      </c>
    </row>
    <row r="86" spans="2:4" ht="37.5" x14ac:dyDescent="0.25">
      <c r="B86" s="306" t="s">
        <v>1336</v>
      </c>
      <c r="C86" s="83">
        <f>SUMIF('4. EQUIPO TECNOLÓGICOS'!C:C,'Cuadro Resumen'!$B$86:$B$102,'4. EQUIPO TECNOLÓGICOS'!D:D)</f>
        <v>0</v>
      </c>
      <c r="D86" s="83">
        <f>SUMIF('4. EQUIPO TECNOLÓGICOS'!$C:$C,'Cuadro Resumen'!$B$86:$B$102,'4. EQUIPO TECNOLÓGICOS'!F:F)</f>
        <v>0</v>
      </c>
    </row>
    <row r="87" spans="2:4" ht="18.75" x14ac:dyDescent="0.25">
      <c r="B87" s="306" t="s">
        <v>1337</v>
      </c>
      <c r="C87" s="83">
        <f>SUMIF('4. EQUIPO TECNOLÓGICOS'!C:C,'Cuadro Resumen'!$B$86:$B$102,'4. EQUIPO TECNOLÓGICOS'!D:D)</f>
        <v>0</v>
      </c>
      <c r="D87" s="83">
        <f>SUMIF('4. EQUIPO TECNOLÓGICOS'!$C:$C,'Cuadro Resumen'!$B$86:$B$102,'4. EQUIPO TECNOLÓGICOS'!F:F)</f>
        <v>0</v>
      </c>
    </row>
    <row r="88" spans="2:4" ht="37.5" x14ac:dyDescent="0.25">
      <c r="B88" s="306" t="s">
        <v>1335</v>
      </c>
      <c r="C88" s="83">
        <f>SUMIF('4. EQUIPO TECNOLÓGICOS'!C:C,'Cuadro Resumen'!$B$86:$B$102,'4. EQUIPO TECNOLÓGICOS'!D:D)</f>
        <v>0</v>
      </c>
      <c r="D88" s="83">
        <f>SUMIF('4. EQUIPO TECNOLÓGICOS'!$C:$C,'Cuadro Resumen'!$B$86:$B$102,'4. EQUIPO TECNOLÓGICOS'!F:F)</f>
        <v>0</v>
      </c>
    </row>
    <row r="89" spans="2:4" ht="37.5" x14ac:dyDescent="0.25">
      <c r="B89" s="306" t="s">
        <v>1338</v>
      </c>
      <c r="C89" s="83">
        <f>SUMIF('4. EQUIPO TECNOLÓGICOS'!C:C,'Cuadro Resumen'!$B$86:$B$102,'4. EQUIPO TECNOLÓGICOS'!D:D)</f>
        <v>0</v>
      </c>
      <c r="D89" s="83">
        <f>SUMIF('4. EQUIPO TECNOLÓGICOS'!$C:$C,'Cuadro Resumen'!$B$86:$B$102,'4. EQUIPO TECNOLÓGICOS'!F:F)</f>
        <v>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2</v>
      </c>
      <c r="D91" s="83">
        <f>SUMIF('4. EQUIPO TECNOLÓGICOS'!$C:$C,'Cuadro Resumen'!$B$86:$B$102,'4. EQUIPO TECNOLÓGICOS'!F:F)</f>
        <v>8000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2</v>
      </c>
      <c r="D93" s="83">
        <f>SUMIF('4. EQUIPO TECNOLÓGICOS'!$C:$C,'Cuadro Resumen'!$B$86:$B$102,'4. EQUIPO TECNOLÓGICOS'!F:F)</f>
        <v>10000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1</v>
      </c>
      <c r="D95" s="83">
        <f>SUMIF('4. EQUIPO TECNOLÓGICOS'!$C:$C,'Cuadro Resumen'!$B$86:$B$102,'4. EQUIPO TECNOLÓGICOS'!F:F)</f>
        <v>15000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2</v>
      </c>
      <c r="D98" s="83">
        <f>SUMIF('4. EQUIPO TECNOLÓGICOS'!$C:$C,'Cuadro Resumen'!$B$86:$B$102,'4. EQUIPO TECNOLÓGICOS'!F:F)</f>
        <v>4000</v>
      </c>
    </row>
    <row r="99" spans="2:4" ht="18.75" x14ac:dyDescent="0.25">
      <c r="B99" s="82" t="s">
        <v>1478</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10</v>
      </c>
      <c r="D101" s="83">
        <f>SUMIF('4. EQUIPO TECNOLÓGICOS'!$C:$C,'Cuadro Resumen'!$B$86:$B$102,'4. EQUIPO TECNOLÓGICOS'!F:F)</f>
        <v>5000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124</v>
      </c>
      <c r="C103" s="85">
        <f>SUM(C86:C102)</f>
        <v>17</v>
      </c>
      <c r="D103" s="85">
        <f>SUM(D86:D102)</f>
        <v>42000</v>
      </c>
    </row>
    <row r="107" spans="2:4" x14ac:dyDescent="0.25">
      <c r="B107" s="197" t="s">
        <v>472</v>
      </c>
    </row>
    <row r="128" spans="2:2" x14ac:dyDescent="0.25">
      <c r="B128" s="197" t="s">
        <v>473</v>
      </c>
    </row>
    <row r="129" spans="2:4" x14ac:dyDescent="0.25">
      <c r="B129" s="86" t="s">
        <v>119</v>
      </c>
      <c r="C129" s="86" t="s">
        <v>55</v>
      </c>
      <c r="D129" s="86" t="s">
        <v>474</v>
      </c>
    </row>
    <row r="130" spans="2:4" x14ac:dyDescent="0.25">
      <c r="B130" s="86" t="s">
        <v>475</v>
      </c>
    </row>
    <row r="131" spans="2:4" x14ac:dyDescent="0.25">
      <c r="B131" s="86" t="s">
        <v>465</v>
      </c>
    </row>
    <row r="132" spans="2:4" x14ac:dyDescent="0.25">
      <c r="B132" s="86" t="s">
        <v>479</v>
      </c>
    </row>
    <row r="145" spans="2:2" x14ac:dyDescent="0.25">
      <c r="B145" s="197" t="s">
        <v>480</v>
      </c>
    </row>
    <row r="196" spans="2:9" s="122" customFormat="1" x14ac:dyDescent="0.25">
      <c r="I196" s="443"/>
    </row>
    <row r="198" spans="2:9" hidden="1" x14ac:dyDescent="0.25">
      <c r="B198" s="582" t="s">
        <v>1494</v>
      </c>
      <c r="C198" s="582"/>
      <c r="D198" s="582"/>
      <c r="E198" s="582"/>
      <c r="F198" s="582"/>
    </row>
    <row r="199" spans="2:9" hidden="1" x14ac:dyDescent="0.25">
      <c r="B199" s="447" t="s">
        <v>1495</v>
      </c>
      <c r="C199" s="446" t="s">
        <v>1496</v>
      </c>
      <c r="D199" s="446" t="s">
        <v>1496</v>
      </c>
      <c r="E199" s="446" t="s">
        <v>1497</v>
      </c>
      <c r="F199" s="446" t="s">
        <v>1497</v>
      </c>
    </row>
    <row r="200" spans="2:9" hidden="1" x14ac:dyDescent="0.25">
      <c r="B200" s="445"/>
      <c r="C200" s="445" t="s">
        <v>1498</v>
      </c>
      <c r="D200" s="445" t="s">
        <v>1499</v>
      </c>
      <c r="E200" s="445" t="s">
        <v>1498</v>
      </c>
      <c r="F200" s="445" t="s">
        <v>1499</v>
      </c>
    </row>
    <row r="201" spans="2:9" hidden="1" x14ac:dyDescent="0.25">
      <c r="B201" s="447" t="s">
        <v>3</v>
      </c>
      <c r="C201" s="444">
        <v>255</v>
      </c>
      <c r="D201" s="444">
        <v>235</v>
      </c>
      <c r="E201" s="444">
        <v>300</v>
      </c>
      <c r="F201" s="444">
        <v>280</v>
      </c>
    </row>
    <row r="202" spans="2:9" hidden="1" x14ac:dyDescent="0.25">
      <c r="B202" s="447" t="s">
        <v>4</v>
      </c>
      <c r="C202" s="444">
        <v>225</v>
      </c>
      <c r="D202" s="444">
        <v>205</v>
      </c>
      <c r="E202" s="444">
        <v>270</v>
      </c>
      <c r="F202" s="444">
        <v>250</v>
      </c>
    </row>
    <row r="203" spans="2:9" hidden="1" x14ac:dyDescent="0.25">
      <c r="B203" s="447" t="s">
        <v>5</v>
      </c>
      <c r="C203" s="444">
        <v>195</v>
      </c>
      <c r="D203" s="444">
        <v>180</v>
      </c>
      <c r="E203" s="444">
        <v>240</v>
      </c>
      <c r="F203" s="444">
        <v>220</v>
      </c>
    </row>
    <row r="204" spans="2:9" hidden="1" x14ac:dyDescent="0.25">
      <c r="B204" s="447" t="s">
        <v>6</v>
      </c>
      <c r="C204" s="444">
        <v>165</v>
      </c>
      <c r="D204" s="444">
        <v>150</v>
      </c>
      <c r="E204" s="444">
        <v>210</v>
      </c>
      <c r="F204" s="444">
        <v>195</v>
      </c>
    </row>
    <row r="205" spans="2:9" hidden="1" x14ac:dyDescent="0.25">
      <c r="B205" s="447" t="s">
        <v>1500</v>
      </c>
      <c r="C205" s="444">
        <v>145</v>
      </c>
      <c r="D205" s="444">
        <v>135</v>
      </c>
      <c r="E205" s="444">
        <v>185</v>
      </c>
      <c r="F205" s="444">
        <v>170</v>
      </c>
    </row>
    <row r="206" spans="2:9" hidden="1" x14ac:dyDescent="0.25">
      <c r="B206" s="442"/>
      <c r="C206" s="442"/>
      <c r="D206" s="442"/>
      <c r="E206" s="442"/>
      <c r="F206" s="442"/>
    </row>
    <row r="207" spans="2:9" hidden="1" x14ac:dyDescent="0.25">
      <c r="B207" s="583" t="s">
        <v>1501</v>
      </c>
      <c r="C207" s="583"/>
      <c r="D207" s="583"/>
      <c r="E207" s="470">
        <f>C20</f>
        <v>22.584900000000001</v>
      </c>
      <c r="F207" s="470" t="str">
        <f>D20</f>
        <v>Lunes, 08 de febrero del 2016 Fuente el BCH</v>
      </c>
    </row>
    <row r="208" spans="2:9" hidden="1" x14ac:dyDescent="0.25">
      <c r="B208" s="442"/>
      <c r="C208" s="442"/>
      <c r="D208" s="442"/>
      <c r="E208" s="442"/>
      <c r="F208" s="442"/>
    </row>
    <row r="209" spans="2:9" hidden="1" x14ac:dyDescent="0.25">
      <c r="B209" s="442"/>
      <c r="C209" s="442"/>
      <c r="D209" s="442"/>
      <c r="E209" s="442"/>
      <c r="F209" s="442"/>
    </row>
    <row r="210" spans="2:9" hidden="1" x14ac:dyDescent="0.25">
      <c r="B210" s="582" t="s">
        <v>1494</v>
      </c>
      <c r="C210" s="582"/>
      <c r="D210" s="582"/>
      <c r="E210" s="582"/>
      <c r="F210" s="582"/>
    </row>
    <row r="211" spans="2:9" hidden="1" x14ac:dyDescent="0.25">
      <c r="B211" s="447" t="s">
        <v>1495</v>
      </c>
      <c r="C211" s="446" t="s">
        <v>1496</v>
      </c>
      <c r="D211" s="446" t="s">
        <v>1496</v>
      </c>
      <c r="E211" s="446" t="s">
        <v>1497</v>
      </c>
      <c r="F211" s="446" t="s">
        <v>1497</v>
      </c>
    </row>
    <row r="212" spans="2:9" hidden="1" x14ac:dyDescent="0.25">
      <c r="B212" s="445"/>
      <c r="C212" s="445" t="s">
        <v>1498</v>
      </c>
      <c r="D212" s="445" t="s">
        <v>1499</v>
      </c>
      <c r="E212" s="445" t="s">
        <v>1498</v>
      </c>
      <c r="F212" s="445" t="s">
        <v>1499</v>
      </c>
    </row>
    <row r="213" spans="2:9" hidden="1" x14ac:dyDescent="0.25">
      <c r="B213" s="447" t="s">
        <v>3</v>
      </c>
      <c r="C213" s="448">
        <f>+C201*E207</f>
        <v>5759.1495000000004</v>
      </c>
      <c r="D213" s="449">
        <f>+D201*E207</f>
        <v>5307.4515000000001</v>
      </c>
      <c r="E213" s="449">
        <f>+E201*E207</f>
        <v>6775.47</v>
      </c>
      <c r="F213" s="449">
        <f>+F201*E207</f>
        <v>6323.7719999999999</v>
      </c>
    </row>
    <row r="214" spans="2:9" hidden="1" x14ac:dyDescent="0.25">
      <c r="B214" s="447" t="s">
        <v>4</v>
      </c>
      <c r="C214" s="448">
        <f>+C202*E207</f>
        <v>5081.6025</v>
      </c>
      <c r="D214" s="449">
        <f>+D202*E207</f>
        <v>4629.9045000000006</v>
      </c>
      <c r="E214" s="449">
        <f>+E202*E207</f>
        <v>6097.9230000000007</v>
      </c>
      <c r="F214" s="449">
        <f>+F202*E207</f>
        <v>5646.2250000000004</v>
      </c>
    </row>
    <row r="215" spans="2:9" hidden="1" x14ac:dyDescent="0.25">
      <c r="B215" s="447" t="s">
        <v>5</v>
      </c>
      <c r="C215" s="448">
        <f>+C203*E207</f>
        <v>4404.0555000000004</v>
      </c>
      <c r="D215" s="449">
        <f>+D203*E207</f>
        <v>4065.2820000000002</v>
      </c>
      <c r="E215" s="449">
        <f>+E203*E207</f>
        <v>5420.3760000000002</v>
      </c>
      <c r="F215" s="449">
        <f>+F203*E207</f>
        <v>4968.6779999999999</v>
      </c>
    </row>
    <row r="216" spans="2:9" hidden="1" x14ac:dyDescent="0.25">
      <c r="B216" s="447" t="s">
        <v>6</v>
      </c>
      <c r="C216" s="448">
        <f>+C204*E207</f>
        <v>3726.5085000000004</v>
      </c>
      <c r="D216" s="449">
        <f>+D204*E207</f>
        <v>3387.7350000000001</v>
      </c>
      <c r="E216" s="449">
        <f>+E204*E207</f>
        <v>4742.8290000000006</v>
      </c>
      <c r="F216" s="449">
        <f>+F204*E207</f>
        <v>4404.0555000000004</v>
      </c>
    </row>
    <row r="217" spans="2:9" hidden="1" x14ac:dyDescent="0.25">
      <c r="B217" s="447" t="s">
        <v>1500</v>
      </c>
      <c r="C217" s="448">
        <f>+C205*E207</f>
        <v>3274.8105</v>
      </c>
      <c r="D217" s="449">
        <f>+D205*E207</f>
        <v>3048.9615000000003</v>
      </c>
      <c r="E217" s="449">
        <f>+E205*E207</f>
        <v>4178.2065000000002</v>
      </c>
      <c r="F217" s="449">
        <f>+F205*E207</f>
        <v>3839.433</v>
      </c>
    </row>
    <row r="218" spans="2:9" hidden="1" x14ac:dyDescent="0.25"/>
    <row r="220" spans="2:9" s="122" customFormat="1" x14ac:dyDescent="0.25">
      <c r="I220" s="443"/>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C49" sqref="C38:C49"/>
    </sheetView>
  </sheetViews>
  <sheetFormatPr baseColWidth="10" defaultColWidth="11.42578125" defaultRowHeight="15" x14ac:dyDescent="0.25"/>
  <cols>
    <col min="1" max="2" width="21.7109375" customWidth="1"/>
    <col min="3" max="3" width="27.42578125" customWidth="1"/>
    <col min="4" max="4" width="27.42578125" style="458"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3" ht="18.75" x14ac:dyDescent="0.25">
      <c r="B1" s="284"/>
      <c r="C1" s="284"/>
      <c r="D1" s="284"/>
      <c r="E1" s="284"/>
      <c r="F1" s="284"/>
      <c r="G1" s="284"/>
      <c r="H1" s="284" t="s">
        <v>1511</v>
      </c>
      <c r="K1" s="284"/>
      <c r="L1" s="284"/>
      <c r="M1" s="284"/>
      <c r="N1" s="284"/>
      <c r="O1" s="284"/>
      <c r="P1" s="507" t="s">
        <v>1608</v>
      </c>
      <c r="Q1" s="507" t="s">
        <v>1609</v>
      </c>
      <c r="R1" s="507" t="s">
        <v>1610</v>
      </c>
      <c r="S1" s="507" t="s">
        <v>1611</v>
      </c>
      <c r="T1" s="507" t="s">
        <v>1612</v>
      </c>
      <c r="U1" s="507" t="s">
        <v>1613</v>
      </c>
      <c r="V1" s="507" t="s">
        <v>1614</v>
      </c>
      <c r="W1" s="507" t="s">
        <v>1615</v>
      </c>
    </row>
    <row r="2" spans="1:23" ht="18.75" x14ac:dyDescent="0.25">
      <c r="A2" s="269" t="s">
        <v>1346</v>
      </c>
      <c r="B2" s="284"/>
      <c r="C2" s="284"/>
      <c r="D2" s="284"/>
      <c r="E2" s="284"/>
      <c r="F2" s="284"/>
      <c r="G2" s="284"/>
      <c r="H2" s="284"/>
      <c r="K2" s="284"/>
      <c r="L2" s="284"/>
      <c r="M2" s="284"/>
      <c r="N2" s="284"/>
      <c r="O2" s="284"/>
      <c r="P2" s="284"/>
      <c r="Q2" s="284"/>
      <c r="R2" s="284"/>
      <c r="S2" s="284"/>
      <c r="T2" s="284"/>
      <c r="U2" s="284"/>
    </row>
    <row r="3" spans="1:23" x14ac:dyDescent="0.25">
      <c r="A3" s="638" t="s">
        <v>1401</v>
      </c>
      <c r="B3" s="638"/>
      <c r="C3" s="638"/>
      <c r="D3" s="638"/>
      <c r="E3" s="638"/>
      <c r="F3" s="638"/>
      <c r="G3" s="638"/>
      <c r="H3" s="638"/>
      <c r="I3" s="638"/>
      <c r="J3" s="638"/>
      <c r="K3" s="638"/>
      <c r="L3" s="638"/>
      <c r="M3" s="638"/>
      <c r="N3" s="638"/>
      <c r="O3" s="638"/>
      <c r="P3" s="638"/>
      <c r="Q3" s="638"/>
      <c r="R3" s="638"/>
      <c r="S3" s="638"/>
      <c r="T3" s="638"/>
      <c r="U3" s="638"/>
    </row>
    <row r="4" spans="1:23" s="362" customFormat="1" x14ac:dyDescent="0.25">
      <c r="A4" s="374" t="s">
        <v>1400</v>
      </c>
      <c r="B4" s="372"/>
      <c r="C4" s="372"/>
      <c r="D4" s="488"/>
      <c r="E4" s="372"/>
      <c r="F4" s="372"/>
      <c r="G4" s="372"/>
      <c r="H4" s="372"/>
      <c r="I4" s="372"/>
      <c r="J4" s="372"/>
      <c r="K4" s="372"/>
      <c r="L4" s="372"/>
      <c r="M4" s="372"/>
      <c r="N4" s="372"/>
      <c r="O4" s="372"/>
      <c r="P4" s="372"/>
      <c r="Q4" s="372"/>
      <c r="R4" s="372"/>
      <c r="S4" s="372"/>
      <c r="T4" s="372"/>
      <c r="U4" s="372"/>
    </row>
    <row r="5" spans="1:23" x14ac:dyDescent="0.25">
      <c r="A5" s="316" t="s">
        <v>1473</v>
      </c>
      <c r="B5" s="269"/>
      <c r="C5" s="269"/>
      <c r="D5" s="269"/>
      <c r="E5" s="269"/>
      <c r="F5" s="269"/>
      <c r="G5" s="269"/>
      <c r="H5" s="269"/>
      <c r="I5" s="269"/>
      <c r="J5" s="269"/>
      <c r="K5" s="269"/>
      <c r="L5" s="269"/>
      <c r="M5" s="269"/>
      <c r="N5" s="269"/>
      <c r="O5" s="269"/>
      <c r="P5" s="269"/>
      <c r="Q5" s="269"/>
      <c r="R5" s="269"/>
      <c r="S5" s="269"/>
      <c r="T5" s="269"/>
      <c r="U5" s="269"/>
    </row>
    <row r="6" spans="1:23" ht="15" customHeight="1" x14ac:dyDescent="0.25">
      <c r="A6" s="591" t="s">
        <v>96</v>
      </c>
      <c r="B6" s="590" t="s">
        <v>110</v>
      </c>
      <c r="C6" s="593" t="s">
        <v>1534</v>
      </c>
      <c r="D6" s="593" t="s">
        <v>1535</v>
      </c>
      <c r="E6" s="593" t="s">
        <v>86</v>
      </c>
      <c r="F6" s="593" t="s">
        <v>391</v>
      </c>
      <c r="G6" s="593" t="s">
        <v>87</v>
      </c>
      <c r="H6" s="596" t="s">
        <v>99</v>
      </c>
      <c r="I6" s="602"/>
      <c r="J6" s="602"/>
      <c r="K6" s="602"/>
      <c r="L6" s="602"/>
      <c r="M6" s="602"/>
      <c r="N6" s="602"/>
      <c r="O6" s="597"/>
      <c r="P6" s="598" t="s">
        <v>100</v>
      </c>
      <c r="Q6" s="599"/>
      <c r="R6" s="590" t="s">
        <v>102</v>
      </c>
      <c r="S6" s="590" t="s">
        <v>109</v>
      </c>
      <c r="T6" s="590" t="s">
        <v>108</v>
      </c>
      <c r="U6" s="587" t="s">
        <v>88</v>
      </c>
    </row>
    <row r="7" spans="1:23" ht="15" customHeight="1" x14ac:dyDescent="0.25">
      <c r="A7" s="591"/>
      <c r="B7" s="591"/>
      <c r="C7" s="594"/>
      <c r="D7" s="594"/>
      <c r="E7" s="594"/>
      <c r="F7" s="594"/>
      <c r="G7" s="594"/>
      <c r="H7" s="596" t="s">
        <v>103</v>
      </c>
      <c r="I7" s="597"/>
      <c r="J7" s="596" t="s">
        <v>104</v>
      </c>
      <c r="K7" s="597"/>
      <c r="L7" s="596" t="s">
        <v>105</v>
      </c>
      <c r="M7" s="597"/>
      <c r="N7" s="596" t="s">
        <v>106</v>
      </c>
      <c r="O7" s="597"/>
      <c r="P7" s="600"/>
      <c r="Q7" s="601"/>
      <c r="R7" s="591"/>
      <c r="S7" s="591"/>
      <c r="T7" s="591"/>
      <c r="U7" s="588"/>
    </row>
    <row r="8" spans="1:23" ht="25.5" x14ac:dyDescent="0.25">
      <c r="A8" s="592"/>
      <c r="B8" s="592"/>
      <c r="C8" s="595"/>
      <c r="D8" s="595"/>
      <c r="E8" s="595"/>
      <c r="F8" s="595"/>
      <c r="G8" s="595"/>
      <c r="H8" s="434" t="s">
        <v>107</v>
      </c>
      <c r="I8" s="434" t="s">
        <v>12</v>
      </c>
      <c r="J8" s="434" t="s">
        <v>107</v>
      </c>
      <c r="K8" s="434" t="s">
        <v>12</v>
      </c>
      <c r="L8" s="434" t="s">
        <v>107</v>
      </c>
      <c r="M8" s="434" t="s">
        <v>12</v>
      </c>
      <c r="N8" s="434" t="s">
        <v>107</v>
      </c>
      <c r="O8" s="434" t="s">
        <v>12</v>
      </c>
      <c r="P8" s="434" t="s">
        <v>107</v>
      </c>
      <c r="Q8" s="434" t="s">
        <v>12</v>
      </c>
      <c r="R8" s="592"/>
      <c r="S8" s="592"/>
      <c r="T8" s="592"/>
      <c r="U8" s="589"/>
    </row>
    <row r="9" spans="1:23" s="362" customFormat="1" ht="15.75" x14ac:dyDescent="0.25">
      <c r="A9" s="435"/>
      <c r="B9" s="436"/>
      <c r="C9" s="437"/>
      <c r="D9" s="437"/>
      <c r="E9" s="437"/>
      <c r="F9" s="438"/>
      <c r="G9" s="437"/>
      <c r="H9" s="439"/>
      <c r="I9" s="439"/>
      <c r="J9" s="439"/>
      <c r="K9" s="439"/>
      <c r="L9" s="439"/>
      <c r="M9" s="439"/>
      <c r="N9" s="439"/>
      <c r="O9" s="439"/>
      <c r="P9" s="439"/>
      <c r="Q9" s="439"/>
      <c r="R9" s="440"/>
      <c r="S9" s="440"/>
      <c r="T9" s="440"/>
      <c r="U9" s="441"/>
    </row>
    <row r="10" spans="1:23" ht="15.75" x14ac:dyDescent="0.25">
      <c r="A10" s="635" t="s">
        <v>1401</v>
      </c>
      <c r="B10" s="635" t="s">
        <v>1402</v>
      </c>
      <c r="C10" s="280"/>
      <c r="D10" s="489"/>
      <c r="E10" s="280"/>
      <c r="F10" s="280"/>
      <c r="G10" s="281"/>
      <c r="H10" s="281"/>
      <c r="I10" s="355"/>
      <c r="J10" s="281"/>
      <c r="K10" s="355"/>
      <c r="L10" s="281"/>
      <c r="M10" s="355"/>
      <c r="N10" s="281"/>
      <c r="O10" s="355"/>
      <c r="P10" s="394">
        <f>H10+J10+L10+N10</f>
        <v>0</v>
      </c>
      <c r="Q10" s="395">
        <f>I10+K10+M10+O10</f>
        <v>0</v>
      </c>
      <c r="R10" s="281"/>
      <c r="S10" s="281"/>
      <c r="T10" s="281"/>
      <c r="U10" s="281"/>
    </row>
    <row r="11" spans="1:23" ht="15.75" x14ac:dyDescent="0.25">
      <c r="A11" s="636"/>
      <c r="B11" s="636"/>
      <c r="C11" s="280"/>
      <c r="D11" s="489"/>
      <c r="E11" s="280"/>
      <c r="F11" s="280"/>
      <c r="G11" s="281"/>
      <c r="H11" s="281"/>
      <c r="I11" s="355"/>
      <c r="J11" s="281"/>
      <c r="K11" s="355"/>
      <c r="L11" s="281"/>
      <c r="M11" s="355"/>
      <c r="N11" s="281"/>
      <c r="O11" s="355"/>
      <c r="P11" s="394">
        <f t="shared" ref="P11:P35" si="0">H11+J11+L11+N11</f>
        <v>0</v>
      </c>
      <c r="Q11" s="395">
        <f t="shared" ref="Q11:Q35" si="1">I11+K11+M11+O11</f>
        <v>0</v>
      </c>
      <c r="R11" s="281"/>
      <c r="S11" s="281"/>
      <c r="T11" s="281"/>
      <c r="U11" s="281"/>
    </row>
    <row r="12" spans="1:23" ht="15.75" x14ac:dyDescent="0.25">
      <c r="A12" s="636"/>
      <c r="B12" s="636"/>
      <c r="C12" s="280"/>
      <c r="D12" s="489"/>
      <c r="E12" s="280"/>
      <c r="F12" s="280"/>
      <c r="G12" s="281"/>
      <c r="H12" s="281"/>
      <c r="I12" s="355"/>
      <c r="J12" s="281"/>
      <c r="K12" s="355"/>
      <c r="L12" s="281"/>
      <c r="M12" s="355"/>
      <c r="N12" s="281"/>
      <c r="O12" s="355"/>
      <c r="P12" s="394">
        <f t="shared" si="0"/>
        <v>0</v>
      </c>
      <c r="Q12" s="395">
        <f t="shared" si="1"/>
        <v>0</v>
      </c>
      <c r="R12" s="281"/>
      <c r="S12" s="281"/>
      <c r="T12" s="281"/>
      <c r="U12" s="281"/>
    </row>
    <row r="13" spans="1:23" ht="15.75" x14ac:dyDescent="0.25">
      <c r="A13" s="636"/>
      <c r="B13" s="636"/>
      <c r="C13" s="280"/>
      <c r="D13" s="489"/>
      <c r="E13" s="280"/>
      <c r="F13" s="280"/>
      <c r="G13" s="281"/>
      <c r="H13" s="281"/>
      <c r="I13" s="355"/>
      <c r="J13" s="281"/>
      <c r="K13" s="355"/>
      <c r="L13" s="281"/>
      <c r="M13" s="355"/>
      <c r="N13" s="281"/>
      <c r="O13" s="355"/>
      <c r="P13" s="394">
        <f t="shared" si="0"/>
        <v>0</v>
      </c>
      <c r="Q13" s="395">
        <f t="shared" si="1"/>
        <v>0</v>
      </c>
      <c r="R13" s="281"/>
      <c r="S13" s="281"/>
      <c r="T13" s="281"/>
      <c r="U13" s="281"/>
    </row>
    <row r="14" spans="1:23" ht="15.75" x14ac:dyDescent="0.25">
      <c r="A14" s="636"/>
      <c r="B14" s="636"/>
      <c r="C14" s="280"/>
      <c r="D14" s="489"/>
      <c r="E14" s="280"/>
      <c r="F14" s="280"/>
      <c r="G14" s="281"/>
      <c r="H14" s="281"/>
      <c r="I14" s="355"/>
      <c r="J14" s="281"/>
      <c r="K14" s="355"/>
      <c r="L14" s="281"/>
      <c r="M14" s="355"/>
      <c r="N14" s="281"/>
      <c r="O14" s="355"/>
      <c r="P14" s="394">
        <f t="shared" si="0"/>
        <v>0</v>
      </c>
      <c r="Q14" s="395">
        <f t="shared" si="1"/>
        <v>0</v>
      </c>
      <c r="R14" s="281"/>
      <c r="S14" s="281"/>
      <c r="T14" s="281"/>
      <c r="U14" s="281"/>
    </row>
    <row r="15" spans="1:23" ht="15.75" x14ac:dyDescent="0.25">
      <c r="A15" s="637"/>
      <c r="B15" s="637"/>
      <c r="C15" s="280"/>
      <c r="D15" s="489"/>
      <c r="E15" s="280"/>
      <c r="F15" s="280"/>
      <c r="G15" s="281"/>
      <c r="H15" s="281"/>
      <c r="I15" s="355"/>
      <c r="J15" s="281"/>
      <c r="K15" s="355"/>
      <c r="L15" s="281"/>
      <c r="M15" s="355"/>
      <c r="N15" s="281"/>
      <c r="O15" s="355"/>
      <c r="P15" s="394">
        <f t="shared" si="0"/>
        <v>0</v>
      </c>
      <c r="Q15" s="395">
        <f t="shared" si="1"/>
        <v>0</v>
      </c>
      <c r="R15" s="281"/>
      <c r="S15" s="281"/>
      <c r="T15" s="281"/>
      <c r="U15" s="356"/>
    </row>
    <row r="16" spans="1:23" ht="15.75" customHeight="1" x14ac:dyDescent="0.25">
      <c r="A16" s="635" t="s">
        <v>1400</v>
      </c>
      <c r="B16" s="635" t="s">
        <v>1403</v>
      </c>
      <c r="C16" s="280"/>
      <c r="D16" s="489"/>
      <c r="E16" s="280"/>
      <c r="F16" s="280"/>
      <c r="G16" s="281"/>
      <c r="H16" s="281"/>
      <c r="I16" s="355"/>
      <c r="J16" s="281"/>
      <c r="K16" s="355"/>
      <c r="L16" s="357"/>
      <c r="M16" s="355"/>
      <c r="N16" s="281"/>
      <c r="O16" s="355"/>
      <c r="P16" s="394">
        <f t="shared" si="0"/>
        <v>0</v>
      </c>
      <c r="Q16" s="395">
        <f t="shared" si="1"/>
        <v>0</v>
      </c>
      <c r="R16" s="281"/>
      <c r="S16" s="281"/>
      <c r="T16" s="281"/>
      <c r="U16" s="281"/>
    </row>
    <row r="17" spans="1:21" ht="15.75" x14ac:dyDescent="0.25">
      <c r="A17" s="636"/>
      <c r="B17" s="636"/>
      <c r="C17" s="280"/>
      <c r="D17" s="489"/>
      <c r="E17" s="280"/>
      <c r="F17" s="280"/>
      <c r="G17" s="281"/>
      <c r="H17" s="281"/>
      <c r="I17" s="355"/>
      <c r="J17" s="281"/>
      <c r="K17" s="355"/>
      <c r="L17" s="357"/>
      <c r="M17" s="355"/>
      <c r="N17" s="281"/>
      <c r="O17" s="355"/>
      <c r="P17" s="394">
        <f t="shared" si="0"/>
        <v>0</v>
      </c>
      <c r="Q17" s="395">
        <f t="shared" si="1"/>
        <v>0</v>
      </c>
      <c r="R17" s="281"/>
      <c r="S17" s="281"/>
      <c r="T17" s="281"/>
      <c r="U17" s="281"/>
    </row>
    <row r="18" spans="1:21" ht="15.75" x14ac:dyDescent="0.25">
      <c r="A18" s="636"/>
      <c r="B18" s="636"/>
      <c r="C18" s="280"/>
      <c r="D18" s="489"/>
      <c r="E18" s="280"/>
      <c r="F18" s="280"/>
      <c r="G18" s="281"/>
      <c r="H18" s="281"/>
      <c r="I18" s="355"/>
      <c r="J18" s="281"/>
      <c r="K18" s="355"/>
      <c r="L18" s="357"/>
      <c r="M18" s="355"/>
      <c r="N18" s="281"/>
      <c r="O18" s="355"/>
      <c r="P18" s="394">
        <f t="shared" si="0"/>
        <v>0</v>
      </c>
      <c r="Q18" s="395">
        <f t="shared" si="1"/>
        <v>0</v>
      </c>
      <c r="R18" s="281"/>
      <c r="S18" s="281"/>
      <c r="T18" s="281"/>
      <c r="U18" s="281"/>
    </row>
    <row r="19" spans="1:21" ht="15.75" x14ac:dyDescent="0.25">
      <c r="A19" s="636"/>
      <c r="B19" s="636"/>
      <c r="C19" s="280"/>
      <c r="D19" s="489"/>
      <c r="E19" s="280"/>
      <c r="F19" s="280"/>
      <c r="G19" s="281"/>
      <c r="H19" s="281"/>
      <c r="I19" s="355"/>
      <c r="J19" s="281"/>
      <c r="K19" s="355"/>
      <c r="L19" s="357"/>
      <c r="M19" s="355"/>
      <c r="N19" s="281"/>
      <c r="O19" s="355"/>
      <c r="P19" s="394">
        <f t="shared" si="0"/>
        <v>0</v>
      </c>
      <c r="Q19" s="395">
        <f t="shared" si="1"/>
        <v>0</v>
      </c>
      <c r="R19" s="281"/>
      <c r="S19" s="281"/>
      <c r="T19" s="281"/>
      <c r="U19" s="281"/>
    </row>
    <row r="20" spans="1:21" ht="15.75" x14ac:dyDescent="0.25">
      <c r="A20" s="636"/>
      <c r="B20" s="636"/>
      <c r="C20" s="280"/>
      <c r="D20" s="489"/>
      <c r="E20" s="280"/>
      <c r="F20" s="280"/>
      <c r="G20" s="281"/>
      <c r="H20" s="281"/>
      <c r="I20" s="355"/>
      <c r="J20" s="281"/>
      <c r="K20" s="355"/>
      <c r="L20" s="281"/>
      <c r="M20" s="355"/>
      <c r="N20" s="281"/>
      <c r="O20" s="355"/>
      <c r="P20" s="394">
        <f t="shared" si="0"/>
        <v>0</v>
      </c>
      <c r="Q20" s="395">
        <f t="shared" si="1"/>
        <v>0</v>
      </c>
      <c r="R20" s="281"/>
      <c r="S20" s="281"/>
      <c r="T20" s="281"/>
      <c r="U20" s="358"/>
    </row>
    <row r="21" spans="1:21" s="362" customFormat="1" ht="15.75" x14ac:dyDescent="0.25">
      <c r="A21" s="636"/>
      <c r="B21" s="636"/>
      <c r="C21" s="373"/>
      <c r="D21" s="489"/>
      <c r="E21" s="373"/>
      <c r="F21" s="373"/>
      <c r="G21" s="281"/>
      <c r="H21" s="281"/>
      <c r="I21" s="355"/>
      <c r="J21" s="281"/>
      <c r="K21" s="355"/>
      <c r="L21" s="281"/>
      <c r="M21" s="355"/>
      <c r="N21" s="281"/>
      <c r="O21" s="355"/>
      <c r="P21" s="394">
        <f t="shared" si="0"/>
        <v>0</v>
      </c>
      <c r="Q21" s="395">
        <f t="shared" si="1"/>
        <v>0</v>
      </c>
      <c r="R21" s="281"/>
      <c r="S21" s="281"/>
      <c r="T21" s="281"/>
      <c r="U21" s="358"/>
    </row>
    <row r="22" spans="1:21" s="362" customFormat="1" ht="15.75" x14ac:dyDescent="0.25">
      <c r="A22" s="636"/>
      <c r="B22" s="636"/>
      <c r="C22" s="373"/>
      <c r="D22" s="489"/>
      <c r="E22" s="373"/>
      <c r="F22" s="373"/>
      <c r="G22" s="281"/>
      <c r="H22" s="281"/>
      <c r="I22" s="355"/>
      <c r="J22" s="281"/>
      <c r="K22" s="355"/>
      <c r="L22" s="281"/>
      <c r="M22" s="355"/>
      <c r="N22" s="281"/>
      <c r="O22" s="355"/>
      <c r="P22" s="394">
        <f t="shared" si="0"/>
        <v>0</v>
      </c>
      <c r="Q22" s="395">
        <f t="shared" si="1"/>
        <v>0</v>
      </c>
      <c r="R22" s="281"/>
      <c r="S22" s="281"/>
      <c r="T22" s="281"/>
      <c r="U22" s="358"/>
    </row>
    <row r="23" spans="1:21" s="362" customFormat="1" ht="15.75" x14ac:dyDescent="0.25">
      <c r="A23" s="636"/>
      <c r="B23" s="636"/>
      <c r="C23" s="373"/>
      <c r="D23" s="489"/>
      <c r="E23" s="373"/>
      <c r="F23" s="373"/>
      <c r="G23" s="281"/>
      <c r="H23" s="281"/>
      <c r="I23" s="355"/>
      <c r="J23" s="281"/>
      <c r="K23" s="355"/>
      <c r="L23" s="281"/>
      <c r="M23" s="355"/>
      <c r="N23" s="281"/>
      <c r="O23" s="355"/>
      <c r="P23" s="394">
        <f t="shared" si="0"/>
        <v>0</v>
      </c>
      <c r="Q23" s="395">
        <f t="shared" si="1"/>
        <v>0</v>
      </c>
      <c r="R23" s="281"/>
      <c r="S23" s="281"/>
      <c r="T23" s="281"/>
      <c r="U23" s="358"/>
    </row>
    <row r="24" spans="1:21" s="362" customFormat="1" ht="15.75" x14ac:dyDescent="0.25">
      <c r="A24" s="636"/>
      <c r="B24" s="636"/>
      <c r="C24" s="373"/>
      <c r="D24" s="489"/>
      <c r="E24" s="373"/>
      <c r="F24" s="373"/>
      <c r="G24" s="281"/>
      <c r="H24" s="281"/>
      <c r="I24" s="355"/>
      <c r="J24" s="281"/>
      <c r="K24" s="355"/>
      <c r="L24" s="281"/>
      <c r="M24" s="355"/>
      <c r="N24" s="281"/>
      <c r="O24" s="355"/>
      <c r="P24" s="394">
        <f t="shared" si="0"/>
        <v>0</v>
      </c>
      <c r="Q24" s="395">
        <f t="shared" si="1"/>
        <v>0</v>
      </c>
      <c r="R24" s="281"/>
      <c r="S24" s="281"/>
      <c r="T24" s="281"/>
      <c r="U24" s="358"/>
    </row>
    <row r="25" spans="1:21" s="362" customFormat="1" ht="15.75" x14ac:dyDescent="0.25">
      <c r="A25" s="639" t="s">
        <v>1473</v>
      </c>
      <c r="B25" s="639" t="s">
        <v>1424</v>
      </c>
      <c r="C25" s="373"/>
      <c r="D25" s="489"/>
      <c r="E25" s="373"/>
      <c r="F25" s="373"/>
      <c r="G25" s="281"/>
      <c r="H25" s="281"/>
      <c r="I25" s="355"/>
      <c r="J25" s="281"/>
      <c r="K25" s="355"/>
      <c r="L25" s="281"/>
      <c r="M25" s="355"/>
      <c r="N25" s="281"/>
      <c r="O25" s="355"/>
      <c r="P25" s="394">
        <f t="shared" si="0"/>
        <v>0</v>
      </c>
      <c r="Q25" s="395">
        <f t="shared" si="1"/>
        <v>0</v>
      </c>
      <c r="R25" s="281"/>
      <c r="S25" s="281"/>
      <c r="T25" s="281"/>
      <c r="U25" s="358"/>
    </row>
    <row r="26" spans="1:21" s="362" customFormat="1" ht="15.75" x14ac:dyDescent="0.25">
      <c r="A26" s="639"/>
      <c r="B26" s="639"/>
      <c r="C26" s="373"/>
      <c r="D26" s="489"/>
      <c r="E26" s="373"/>
      <c r="F26" s="373"/>
      <c r="G26" s="281"/>
      <c r="H26" s="281"/>
      <c r="I26" s="355"/>
      <c r="J26" s="281"/>
      <c r="K26" s="355"/>
      <c r="L26" s="281"/>
      <c r="M26" s="355"/>
      <c r="N26" s="281"/>
      <c r="O26" s="355"/>
      <c r="P26" s="394">
        <f t="shared" si="0"/>
        <v>0</v>
      </c>
      <c r="Q26" s="395">
        <f t="shared" si="1"/>
        <v>0</v>
      </c>
      <c r="R26" s="281"/>
      <c r="S26" s="281"/>
      <c r="T26" s="281"/>
      <c r="U26" s="358"/>
    </row>
    <row r="27" spans="1:21" s="362" customFormat="1" ht="15.75" x14ac:dyDescent="0.25">
      <c r="A27" s="639"/>
      <c r="B27" s="639"/>
      <c r="C27" s="373"/>
      <c r="D27" s="489"/>
      <c r="E27" s="373"/>
      <c r="F27" s="373"/>
      <c r="G27" s="281"/>
      <c r="H27" s="281"/>
      <c r="I27" s="355"/>
      <c r="J27" s="281"/>
      <c r="K27" s="355"/>
      <c r="L27" s="281"/>
      <c r="M27" s="355"/>
      <c r="N27" s="281"/>
      <c r="O27" s="355"/>
      <c r="P27" s="394">
        <f t="shared" si="0"/>
        <v>0</v>
      </c>
      <c r="Q27" s="395">
        <f t="shared" si="1"/>
        <v>0</v>
      </c>
      <c r="R27" s="281"/>
      <c r="S27" s="281"/>
      <c r="T27" s="281"/>
      <c r="U27" s="358"/>
    </row>
    <row r="28" spans="1:21" s="362" customFormat="1" ht="15.75" x14ac:dyDescent="0.25">
      <c r="A28" s="639"/>
      <c r="B28" s="639"/>
      <c r="C28" s="373"/>
      <c r="D28" s="489"/>
      <c r="E28" s="373"/>
      <c r="F28" s="373"/>
      <c r="G28" s="281"/>
      <c r="H28" s="281"/>
      <c r="I28" s="355"/>
      <c r="J28" s="281"/>
      <c r="K28" s="355"/>
      <c r="L28" s="281"/>
      <c r="M28" s="355"/>
      <c r="N28" s="281"/>
      <c r="O28" s="355"/>
      <c r="P28" s="394">
        <f t="shared" si="0"/>
        <v>0</v>
      </c>
      <c r="Q28" s="395">
        <f t="shared" si="1"/>
        <v>0</v>
      </c>
      <c r="R28" s="281"/>
      <c r="S28" s="281"/>
      <c r="T28" s="281"/>
      <c r="U28" s="358"/>
    </row>
    <row r="29" spans="1:21" s="362" customFormat="1" ht="15.75" x14ac:dyDescent="0.25">
      <c r="A29" s="639"/>
      <c r="B29" s="639"/>
      <c r="C29" s="373"/>
      <c r="D29" s="489"/>
      <c r="E29" s="373"/>
      <c r="F29" s="373"/>
      <c r="G29" s="281"/>
      <c r="H29" s="281"/>
      <c r="I29" s="355"/>
      <c r="J29" s="281"/>
      <c r="K29" s="355"/>
      <c r="L29" s="281"/>
      <c r="M29" s="355"/>
      <c r="N29" s="281"/>
      <c r="O29" s="355"/>
      <c r="P29" s="394">
        <f t="shared" si="0"/>
        <v>0</v>
      </c>
      <c r="Q29" s="395">
        <f t="shared" si="1"/>
        <v>0</v>
      </c>
      <c r="R29" s="281"/>
      <c r="S29" s="281"/>
      <c r="T29" s="281"/>
      <c r="U29" s="358"/>
    </row>
    <row r="30" spans="1:21" s="362" customFormat="1" ht="15.75" x14ac:dyDescent="0.25">
      <c r="A30" s="639"/>
      <c r="B30" s="639"/>
      <c r="C30" s="373"/>
      <c r="D30" s="489"/>
      <c r="E30" s="373"/>
      <c r="F30" s="373"/>
      <c r="G30" s="281"/>
      <c r="H30" s="281"/>
      <c r="I30" s="355"/>
      <c r="J30" s="281"/>
      <c r="K30" s="355"/>
      <c r="L30" s="281"/>
      <c r="M30" s="355"/>
      <c r="N30" s="281"/>
      <c r="O30" s="355"/>
      <c r="P30" s="394">
        <f t="shared" si="0"/>
        <v>0</v>
      </c>
      <c r="Q30" s="395">
        <f t="shared" si="1"/>
        <v>0</v>
      </c>
      <c r="R30" s="281"/>
      <c r="S30" s="281"/>
      <c r="T30" s="281"/>
      <c r="U30" s="358"/>
    </row>
    <row r="31" spans="1:21" s="362" customFormat="1" ht="15.75" x14ac:dyDescent="0.25">
      <c r="A31" s="639"/>
      <c r="B31" s="639"/>
      <c r="C31" s="373"/>
      <c r="D31" s="489"/>
      <c r="E31" s="373"/>
      <c r="F31" s="373"/>
      <c r="G31" s="281"/>
      <c r="H31" s="281"/>
      <c r="I31" s="355"/>
      <c r="J31" s="281"/>
      <c r="K31" s="355"/>
      <c r="L31" s="281"/>
      <c r="M31" s="355"/>
      <c r="N31" s="281"/>
      <c r="O31" s="355"/>
      <c r="P31" s="394">
        <f t="shared" si="0"/>
        <v>0</v>
      </c>
      <c r="Q31" s="395">
        <f t="shared" si="1"/>
        <v>0</v>
      </c>
      <c r="R31" s="281"/>
      <c r="S31" s="281"/>
      <c r="T31" s="281"/>
      <c r="U31" s="358"/>
    </row>
    <row r="32" spans="1:21" s="362" customFormat="1" ht="15.75" x14ac:dyDescent="0.25">
      <c r="A32" s="639"/>
      <c r="B32" s="639"/>
      <c r="C32" s="373"/>
      <c r="D32" s="489"/>
      <c r="E32" s="373"/>
      <c r="F32" s="373"/>
      <c r="G32" s="281"/>
      <c r="H32" s="281"/>
      <c r="I32" s="355"/>
      <c r="J32" s="281"/>
      <c r="K32" s="355"/>
      <c r="L32" s="281"/>
      <c r="M32" s="355"/>
      <c r="N32" s="281"/>
      <c r="O32" s="355"/>
      <c r="P32" s="394">
        <f t="shared" si="0"/>
        <v>0</v>
      </c>
      <c r="Q32" s="395">
        <f t="shared" si="1"/>
        <v>0</v>
      </c>
      <c r="R32" s="281"/>
      <c r="S32" s="281"/>
      <c r="T32" s="281"/>
      <c r="U32" s="358"/>
    </row>
    <row r="33" spans="1:21" s="362" customFormat="1" ht="15.75" x14ac:dyDescent="0.25">
      <c r="A33" s="639"/>
      <c r="B33" s="639"/>
      <c r="C33" s="373"/>
      <c r="D33" s="489"/>
      <c r="E33" s="373"/>
      <c r="F33" s="373"/>
      <c r="G33" s="281"/>
      <c r="H33" s="281"/>
      <c r="I33" s="355"/>
      <c r="J33" s="281"/>
      <c r="K33" s="355"/>
      <c r="L33" s="281"/>
      <c r="M33" s="355"/>
      <c r="N33" s="281"/>
      <c r="O33" s="355"/>
      <c r="P33" s="394">
        <f t="shared" si="0"/>
        <v>0</v>
      </c>
      <c r="Q33" s="395">
        <f t="shared" si="1"/>
        <v>0</v>
      </c>
      <c r="R33" s="281"/>
      <c r="S33" s="281"/>
      <c r="T33" s="281"/>
      <c r="U33" s="358"/>
    </row>
    <row r="34" spans="1:21" s="362" customFormat="1" ht="15.75" x14ac:dyDescent="0.25">
      <c r="A34" s="639"/>
      <c r="B34" s="639"/>
      <c r="C34" s="373"/>
      <c r="D34" s="489"/>
      <c r="E34" s="373"/>
      <c r="F34" s="373"/>
      <c r="G34" s="281"/>
      <c r="H34" s="281"/>
      <c r="I34" s="355"/>
      <c r="J34" s="281"/>
      <c r="K34" s="355"/>
      <c r="L34" s="281"/>
      <c r="M34" s="355"/>
      <c r="N34" s="281"/>
      <c r="O34" s="355"/>
      <c r="P34" s="394">
        <f t="shared" si="0"/>
        <v>0</v>
      </c>
      <c r="Q34" s="395">
        <f t="shared" si="1"/>
        <v>0</v>
      </c>
      <c r="R34" s="281"/>
      <c r="S34" s="281"/>
      <c r="T34" s="281"/>
      <c r="U34" s="358"/>
    </row>
    <row r="35" spans="1:21" ht="15.75" x14ac:dyDescent="0.25">
      <c r="A35" s="639"/>
      <c r="B35" s="639"/>
      <c r="C35" s="280"/>
      <c r="D35" s="489"/>
      <c r="E35" s="280"/>
      <c r="F35" s="280"/>
      <c r="G35" s="281"/>
      <c r="H35" s="281"/>
      <c r="I35" s="355"/>
      <c r="J35" s="281"/>
      <c r="K35" s="355"/>
      <c r="L35" s="281"/>
      <c r="M35" s="355"/>
      <c r="N35" s="281"/>
      <c r="O35" s="355"/>
      <c r="P35" s="394">
        <f t="shared" si="0"/>
        <v>0</v>
      </c>
      <c r="Q35" s="395">
        <f t="shared" si="1"/>
        <v>0</v>
      </c>
      <c r="R35" s="281"/>
      <c r="S35" s="281"/>
      <c r="T35" s="281"/>
      <c r="U35" s="281"/>
    </row>
    <row r="36" spans="1:21" ht="15.75" x14ac:dyDescent="0.25">
      <c r="A36" s="292"/>
      <c r="B36" s="293"/>
      <c r="C36" s="292" t="s">
        <v>1512</v>
      </c>
      <c r="D36" s="293"/>
      <c r="E36" s="293"/>
      <c r="F36" s="293"/>
      <c r="G36" s="294"/>
      <c r="H36" s="282">
        <f t="shared" ref="H36:Q36" si="2">SUM(H10:H35)</f>
        <v>0</v>
      </c>
      <c r="I36" s="283">
        <f t="shared" si="2"/>
        <v>0</v>
      </c>
      <c r="J36" s="282">
        <f t="shared" si="2"/>
        <v>0</v>
      </c>
      <c r="K36" s="283">
        <f t="shared" si="2"/>
        <v>0</v>
      </c>
      <c r="L36" s="282">
        <f t="shared" si="2"/>
        <v>0</v>
      </c>
      <c r="M36" s="283">
        <f t="shared" si="2"/>
        <v>0</v>
      </c>
      <c r="N36" s="282">
        <f t="shared" si="2"/>
        <v>0</v>
      </c>
      <c r="O36" s="283">
        <f t="shared" si="2"/>
        <v>0</v>
      </c>
      <c r="P36" s="283">
        <f t="shared" si="2"/>
        <v>0</v>
      </c>
      <c r="Q36" s="283">
        <f t="shared" si="2"/>
        <v>0</v>
      </c>
      <c r="R36" s="263"/>
      <c r="S36" s="263"/>
      <c r="T36" s="263"/>
      <c r="U36" s="263"/>
    </row>
    <row r="39" spans="1:21" x14ac:dyDescent="0.25">
      <c r="C39" s="458"/>
    </row>
    <row r="40" spans="1:21" x14ac:dyDescent="0.25">
      <c r="C40" s="458"/>
    </row>
    <row r="41" spans="1:21" x14ac:dyDescent="0.25">
      <c r="C41" s="458"/>
    </row>
    <row r="42" spans="1:21" x14ac:dyDescent="0.25">
      <c r="C42" s="458"/>
      <c r="I42"/>
      <c r="K42"/>
      <c r="M42"/>
      <c r="O42"/>
      <c r="Q42"/>
    </row>
    <row r="43" spans="1:21" x14ac:dyDescent="0.25">
      <c r="C43" s="458"/>
      <c r="I43"/>
      <c r="K43"/>
      <c r="M43"/>
      <c r="O43"/>
      <c r="Q43"/>
    </row>
    <row r="44" spans="1:21" x14ac:dyDescent="0.25">
      <c r="C44" s="458"/>
      <c r="I44"/>
      <c r="K44"/>
      <c r="M44"/>
      <c r="O44"/>
      <c r="Q44"/>
    </row>
    <row r="45" spans="1:21" x14ac:dyDescent="0.25">
      <c r="C45" s="458"/>
      <c r="I45"/>
      <c r="K45"/>
      <c r="M45"/>
      <c r="O45"/>
      <c r="Q45"/>
    </row>
    <row r="46" spans="1:21" x14ac:dyDescent="0.25">
      <c r="C46" s="458"/>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C50" sqref="C50:C70"/>
    </sheetView>
  </sheetViews>
  <sheetFormatPr baseColWidth="10" defaultColWidth="11.42578125" defaultRowHeight="15" x14ac:dyDescent="0.25"/>
  <cols>
    <col min="1" max="1" width="21.7109375" style="362" customWidth="1"/>
    <col min="2" max="2" width="24.28515625" style="362" customWidth="1"/>
    <col min="3" max="3" width="27.42578125" style="362" customWidth="1"/>
    <col min="4" max="4" width="27.42578125" style="458" customWidth="1"/>
    <col min="5" max="7" width="27.42578125" style="362" customWidth="1"/>
    <col min="8" max="8" width="15.28515625" style="362" customWidth="1"/>
    <col min="9" max="9" width="13.7109375" style="233" bestFit="1" customWidth="1"/>
    <col min="10" max="10" width="15.28515625" style="362" customWidth="1"/>
    <col min="11" max="11" width="18.85546875" style="233" customWidth="1"/>
    <col min="12" max="12" width="11.42578125" style="362"/>
    <col min="13" max="13" width="13.7109375" style="233" bestFit="1" customWidth="1"/>
    <col min="14" max="14" width="11.42578125" style="362"/>
    <col min="15" max="15" width="13.7109375" style="233" bestFit="1" customWidth="1"/>
    <col min="16" max="16" width="15.28515625" style="362" customWidth="1"/>
    <col min="17" max="17" width="18.28515625" style="233" customWidth="1"/>
    <col min="18" max="20" width="14.140625" style="362" customWidth="1"/>
    <col min="21" max="21" width="17" style="362" customWidth="1"/>
    <col min="22" max="16384" width="11.42578125" style="362"/>
  </cols>
  <sheetData>
    <row r="1" spans="1:32" ht="18.75" x14ac:dyDescent="0.25">
      <c r="B1" s="284"/>
      <c r="C1" s="284"/>
      <c r="D1" s="284"/>
      <c r="E1" s="284"/>
      <c r="F1" s="284"/>
      <c r="G1" s="284"/>
      <c r="H1" s="284" t="s">
        <v>1451</v>
      </c>
      <c r="K1" s="284"/>
      <c r="L1" s="284"/>
      <c r="M1" s="507" t="s">
        <v>1616</v>
      </c>
      <c r="N1" s="507" t="s">
        <v>1617</v>
      </c>
      <c r="O1" s="507" t="s">
        <v>1618</v>
      </c>
      <c r="P1" s="507" t="s">
        <v>1619</v>
      </c>
      <c r="Q1" s="507" t="s">
        <v>1620</v>
      </c>
      <c r="R1" s="507" t="s">
        <v>1621</v>
      </c>
      <c r="S1" s="507" t="s">
        <v>1622</v>
      </c>
      <c r="T1" s="507" t="s">
        <v>1623</v>
      </c>
      <c r="U1" s="507" t="s">
        <v>1624</v>
      </c>
      <c r="V1" s="509" t="s">
        <v>1625</v>
      </c>
      <c r="W1" s="507" t="s">
        <v>1626</v>
      </c>
      <c r="X1" s="507" t="s">
        <v>1627</v>
      </c>
      <c r="Y1" s="507" t="s">
        <v>1628</v>
      </c>
      <c r="Z1" s="507" t="s">
        <v>1629</v>
      </c>
      <c r="AA1" s="507" t="s">
        <v>1630</v>
      </c>
      <c r="AB1" s="507" t="s">
        <v>1631</v>
      </c>
      <c r="AC1" s="507" t="s">
        <v>1632</v>
      </c>
      <c r="AD1" s="507" t="s">
        <v>1633</v>
      </c>
      <c r="AE1" s="507" t="s">
        <v>1634</v>
      </c>
      <c r="AF1" s="507" t="s">
        <v>1635</v>
      </c>
    </row>
    <row r="2" spans="1:32" ht="18.75" x14ac:dyDescent="0.25">
      <c r="A2" s="269" t="s">
        <v>1346</v>
      </c>
      <c r="B2" s="284"/>
      <c r="C2" s="284"/>
      <c r="D2" s="284"/>
      <c r="E2" s="284"/>
      <c r="F2" s="284"/>
      <c r="G2" s="284"/>
      <c r="H2" s="284"/>
      <c r="K2" s="284"/>
      <c r="L2" s="284"/>
      <c r="M2" s="284"/>
      <c r="N2" s="284"/>
      <c r="O2" s="284"/>
      <c r="P2" s="284"/>
      <c r="Q2" s="284"/>
      <c r="R2" s="284"/>
      <c r="S2" s="284"/>
      <c r="T2" s="284"/>
      <c r="U2" s="284"/>
    </row>
    <row r="3" spans="1:32" x14ac:dyDescent="0.25">
      <c r="A3" s="638" t="s">
        <v>1450</v>
      </c>
      <c r="B3" s="638"/>
      <c r="C3" s="638"/>
      <c r="D3" s="638"/>
      <c r="E3" s="638"/>
      <c r="F3" s="638"/>
      <c r="G3" s="638"/>
      <c r="H3" s="638"/>
      <c r="I3" s="638"/>
      <c r="J3" s="638"/>
      <c r="K3" s="638"/>
      <c r="L3" s="638"/>
      <c r="M3" s="638"/>
      <c r="N3" s="638"/>
      <c r="O3" s="638"/>
      <c r="P3" s="638"/>
      <c r="Q3" s="638"/>
      <c r="R3" s="638"/>
      <c r="S3" s="638"/>
      <c r="T3" s="638"/>
      <c r="U3" s="638"/>
    </row>
    <row r="4" spans="1:32" ht="15" customHeight="1" x14ac:dyDescent="0.25">
      <c r="A4" s="591" t="s">
        <v>96</v>
      </c>
      <c r="B4" s="590" t="s">
        <v>110</v>
      </c>
      <c r="C4" s="593" t="s">
        <v>1534</v>
      </c>
      <c r="D4" s="593" t="s">
        <v>1535</v>
      </c>
      <c r="E4" s="593" t="s">
        <v>86</v>
      </c>
      <c r="F4" s="593" t="s">
        <v>391</v>
      </c>
      <c r="G4" s="593" t="s">
        <v>87</v>
      </c>
      <c r="H4" s="596" t="s">
        <v>99</v>
      </c>
      <c r="I4" s="602"/>
      <c r="J4" s="602"/>
      <c r="K4" s="602"/>
      <c r="L4" s="602"/>
      <c r="M4" s="602"/>
      <c r="N4" s="602"/>
      <c r="O4" s="597"/>
      <c r="P4" s="598" t="s">
        <v>100</v>
      </c>
      <c r="Q4" s="599"/>
      <c r="R4" s="590" t="s">
        <v>102</v>
      </c>
      <c r="S4" s="590" t="s">
        <v>109</v>
      </c>
      <c r="T4" s="590" t="s">
        <v>108</v>
      </c>
      <c r="U4" s="587" t="s">
        <v>88</v>
      </c>
    </row>
    <row r="5" spans="1:32" ht="15" customHeight="1" x14ac:dyDescent="0.25">
      <c r="A5" s="591"/>
      <c r="B5" s="591"/>
      <c r="C5" s="594"/>
      <c r="D5" s="594"/>
      <c r="E5" s="594"/>
      <c r="F5" s="594"/>
      <c r="G5" s="594"/>
      <c r="H5" s="596" t="s">
        <v>103</v>
      </c>
      <c r="I5" s="597"/>
      <c r="J5" s="596" t="s">
        <v>104</v>
      </c>
      <c r="K5" s="597"/>
      <c r="L5" s="596" t="s">
        <v>105</v>
      </c>
      <c r="M5" s="597"/>
      <c r="N5" s="596" t="s">
        <v>106</v>
      </c>
      <c r="O5" s="597"/>
      <c r="P5" s="600"/>
      <c r="Q5" s="601"/>
      <c r="R5" s="591"/>
      <c r="S5" s="591"/>
      <c r="T5" s="591"/>
      <c r="U5" s="588"/>
    </row>
    <row r="6" spans="1:32" ht="25.5" x14ac:dyDescent="0.25">
      <c r="A6" s="592"/>
      <c r="B6" s="592"/>
      <c r="C6" s="595"/>
      <c r="D6" s="595"/>
      <c r="E6" s="595"/>
      <c r="F6" s="595"/>
      <c r="G6" s="595"/>
      <c r="H6" s="434" t="s">
        <v>107</v>
      </c>
      <c r="I6" s="434" t="s">
        <v>12</v>
      </c>
      <c r="J6" s="434" t="s">
        <v>107</v>
      </c>
      <c r="K6" s="434" t="s">
        <v>12</v>
      </c>
      <c r="L6" s="434" t="s">
        <v>107</v>
      </c>
      <c r="M6" s="434" t="s">
        <v>12</v>
      </c>
      <c r="N6" s="434" t="s">
        <v>107</v>
      </c>
      <c r="O6" s="434" t="s">
        <v>12</v>
      </c>
      <c r="P6" s="434" t="s">
        <v>107</v>
      </c>
      <c r="Q6" s="434" t="s">
        <v>12</v>
      </c>
      <c r="R6" s="592"/>
      <c r="S6" s="592"/>
      <c r="T6" s="592"/>
      <c r="U6" s="589"/>
    </row>
    <row r="7" spans="1:32" ht="15.75" x14ac:dyDescent="0.25">
      <c r="A7" s="435"/>
      <c r="B7" s="436"/>
      <c r="C7" s="437"/>
      <c r="D7" s="437"/>
      <c r="E7" s="437"/>
      <c r="F7" s="438"/>
      <c r="G7" s="437"/>
      <c r="H7" s="439"/>
      <c r="I7" s="439"/>
      <c r="J7" s="439"/>
      <c r="K7" s="439"/>
      <c r="L7" s="439"/>
      <c r="M7" s="439"/>
      <c r="N7" s="439"/>
      <c r="O7" s="439"/>
      <c r="P7" s="439"/>
      <c r="Q7" s="439"/>
      <c r="R7" s="440"/>
      <c r="S7" s="440"/>
      <c r="T7" s="440"/>
      <c r="U7" s="441"/>
    </row>
    <row r="8" spans="1:32" ht="15.75" x14ac:dyDescent="0.25">
      <c r="A8" s="635" t="s">
        <v>1444</v>
      </c>
      <c r="B8" s="639" t="s">
        <v>1442</v>
      </c>
      <c r="C8" s="280"/>
      <c r="D8" s="489"/>
      <c r="E8" s="280"/>
      <c r="F8" s="280"/>
      <c r="G8" s="281"/>
      <c r="H8" s="281"/>
      <c r="I8" s="355"/>
      <c r="J8" s="281"/>
      <c r="K8" s="355"/>
      <c r="L8" s="281"/>
      <c r="M8" s="355"/>
      <c r="N8" s="281"/>
      <c r="O8" s="355"/>
      <c r="P8" s="396">
        <f t="shared" ref="P8:P22" si="0">H8+J8+L8+N8</f>
        <v>0</v>
      </c>
      <c r="Q8" s="395">
        <f t="shared" ref="Q8:Q22" si="1">I8+K8+M8+O8</f>
        <v>0</v>
      </c>
      <c r="R8" s="281"/>
      <c r="S8" s="281"/>
      <c r="T8" s="281"/>
      <c r="U8" s="281"/>
    </row>
    <row r="9" spans="1:32" ht="15.75" x14ac:dyDescent="0.25">
      <c r="A9" s="636"/>
      <c r="B9" s="639"/>
      <c r="C9" s="280"/>
      <c r="D9" s="489"/>
      <c r="E9" s="280"/>
      <c r="F9" s="280"/>
      <c r="G9" s="281"/>
      <c r="H9" s="281"/>
      <c r="I9" s="355"/>
      <c r="J9" s="281"/>
      <c r="K9" s="355"/>
      <c r="L9" s="281"/>
      <c r="M9" s="355"/>
      <c r="N9" s="281"/>
      <c r="O9" s="355"/>
      <c r="P9" s="396">
        <f t="shared" si="0"/>
        <v>0</v>
      </c>
      <c r="Q9" s="395">
        <f t="shared" si="1"/>
        <v>0</v>
      </c>
      <c r="R9" s="281"/>
      <c r="S9" s="281"/>
      <c r="T9" s="281"/>
      <c r="U9" s="281"/>
    </row>
    <row r="10" spans="1:32" ht="15.75" x14ac:dyDescent="0.25">
      <c r="A10" s="636"/>
      <c r="B10" s="639"/>
      <c r="C10" s="280"/>
      <c r="D10" s="489"/>
      <c r="E10" s="280"/>
      <c r="F10" s="280"/>
      <c r="G10" s="281"/>
      <c r="H10" s="281"/>
      <c r="I10" s="355"/>
      <c r="J10" s="281"/>
      <c r="K10" s="355"/>
      <c r="L10" s="281"/>
      <c r="M10" s="355"/>
      <c r="N10" s="281"/>
      <c r="O10" s="355"/>
      <c r="P10" s="396">
        <f t="shared" si="0"/>
        <v>0</v>
      </c>
      <c r="Q10" s="395">
        <f t="shared" si="1"/>
        <v>0</v>
      </c>
      <c r="R10" s="281"/>
      <c r="S10" s="281"/>
      <c r="T10" s="281"/>
      <c r="U10" s="281"/>
    </row>
    <row r="11" spans="1:32" ht="15.75" x14ac:dyDescent="0.25">
      <c r="A11" s="636"/>
      <c r="B11" s="639"/>
      <c r="C11" s="280"/>
      <c r="D11" s="489"/>
      <c r="E11" s="280"/>
      <c r="F11" s="280"/>
      <c r="G11" s="281"/>
      <c r="H11" s="281"/>
      <c r="I11" s="355"/>
      <c r="J11" s="281"/>
      <c r="K11" s="355"/>
      <c r="L11" s="281"/>
      <c r="M11" s="355"/>
      <c r="N11" s="281"/>
      <c r="O11" s="355"/>
      <c r="P11" s="396">
        <f t="shared" si="0"/>
        <v>0</v>
      </c>
      <c r="Q11" s="395">
        <f t="shared" si="1"/>
        <v>0</v>
      </c>
      <c r="R11" s="281"/>
      <c r="S11" s="281"/>
      <c r="T11" s="281"/>
      <c r="U11" s="281"/>
    </row>
    <row r="12" spans="1:32" ht="15.75" x14ac:dyDescent="0.25">
      <c r="A12" s="636"/>
      <c r="B12" s="639"/>
      <c r="C12" s="280"/>
      <c r="D12" s="489"/>
      <c r="E12" s="280"/>
      <c r="F12" s="280"/>
      <c r="G12" s="281"/>
      <c r="H12" s="281"/>
      <c r="I12" s="355"/>
      <c r="J12" s="281"/>
      <c r="K12" s="355"/>
      <c r="L12" s="281"/>
      <c r="M12" s="355"/>
      <c r="N12" s="281"/>
      <c r="O12" s="355"/>
      <c r="P12" s="396">
        <f t="shared" si="0"/>
        <v>0</v>
      </c>
      <c r="Q12" s="395">
        <f t="shared" si="1"/>
        <v>0</v>
      </c>
      <c r="R12" s="281"/>
      <c r="S12" s="281"/>
      <c r="T12" s="281"/>
      <c r="U12" s="281"/>
    </row>
    <row r="13" spans="1:32" ht="15.75" x14ac:dyDescent="0.25">
      <c r="A13" s="636"/>
      <c r="B13" s="639" t="s">
        <v>1449</v>
      </c>
      <c r="C13" s="280"/>
      <c r="D13" s="489"/>
      <c r="E13" s="280"/>
      <c r="F13" s="280"/>
      <c r="G13" s="281"/>
      <c r="H13" s="281"/>
      <c r="I13" s="355"/>
      <c r="J13" s="281"/>
      <c r="K13" s="355"/>
      <c r="L13" s="281"/>
      <c r="M13" s="355"/>
      <c r="N13" s="281"/>
      <c r="O13" s="355"/>
      <c r="P13" s="396">
        <f t="shared" si="0"/>
        <v>0</v>
      </c>
      <c r="Q13" s="395">
        <f t="shared" si="1"/>
        <v>0</v>
      </c>
      <c r="R13" s="281"/>
      <c r="S13" s="281"/>
      <c r="T13" s="281"/>
      <c r="U13" s="281"/>
    </row>
    <row r="14" spans="1:32" ht="15.75" x14ac:dyDescent="0.25">
      <c r="A14" s="636"/>
      <c r="B14" s="639"/>
      <c r="C14" s="280"/>
      <c r="D14" s="489"/>
      <c r="E14" s="280"/>
      <c r="F14" s="280"/>
      <c r="G14" s="281"/>
      <c r="H14" s="281"/>
      <c r="I14" s="355"/>
      <c r="J14" s="281"/>
      <c r="K14" s="355"/>
      <c r="L14" s="281"/>
      <c r="M14" s="355"/>
      <c r="N14" s="281"/>
      <c r="O14" s="355"/>
      <c r="P14" s="396">
        <f t="shared" si="0"/>
        <v>0</v>
      </c>
      <c r="Q14" s="395">
        <f t="shared" si="1"/>
        <v>0</v>
      </c>
      <c r="R14" s="281"/>
      <c r="S14" s="281"/>
      <c r="T14" s="281"/>
      <c r="U14" s="356"/>
    </row>
    <row r="15" spans="1:32" ht="15.75" x14ac:dyDescent="0.25">
      <c r="A15" s="636"/>
      <c r="B15" s="639"/>
      <c r="C15" s="280"/>
      <c r="D15" s="489"/>
      <c r="E15" s="280"/>
      <c r="F15" s="280"/>
      <c r="G15" s="281"/>
      <c r="H15" s="281"/>
      <c r="I15" s="355"/>
      <c r="J15" s="281"/>
      <c r="K15" s="355"/>
      <c r="L15" s="281"/>
      <c r="M15" s="355"/>
      <c r="N15" s="281"/>
      <c r="O15" s="355"/>
      <c r="P15" s="396">
        <f t="shared" si="0"/>
        <v>0</v>
      </c>
      <c r="Q15" s="395">
        <f t="shared" si="1"/>
        <v>0</v>
      </c>
      <c r="R15" s="281"/>
      <c r="S15" s="281"/>
      <c r="T15" s="281"/>
      <c r="U15" s="356"/>
    </row>
    <row r="16" spans="1:32" ht="15.75" x14ac:dyDescent="0.25">
      <c r="A16" s="636"/>
      <c r="B16" s="639"/>
      <c r="C16" s="280"/>
      <c r="D16" s="489"/>
      <c r="E16" s="280"/>
      <c r="F16" s="280"/>
      <c r="G16" s="281"/>
      <c r="H16" s="281"/>
      <c r="I16" s="355"/>
      <c r="J16" s="281"/>
      <c r="K16" s="355"/>
      <c r="L16" s="281"/>
      <c r="M16" s="355"/>
      <c r="N16" s="281"/>
      <c r="O16" s="355"/>
      <c r="P16" s="396">
        <f t="shared" si="0"/>
        <v>0</v>
      </c>
      <c r="Q16" s="395">
        <f t="shared" si="1"/>
        <v>0</v>
      </c>
      <c r="R16" s="281"/>
      <c r="S16" s="281"/>
      <c r="T16" s="281"/>
      <c r="U16" s="356"/>
    </row>
    <row r="17" spans="1:21" ht="15.75" x14ac:dyDescent="0.25">
      <c r="A17" s="636"/>
      <c r="B17" s="639"/>
      <c r="C17" s="280"/>
      <c r="D17" s="489"/>
      <c r="E17" s="280"/>
      <c r="F17" s="280"/>
      <c r="G17" s="281"/>
      <c r="H17" s="281"/>
      <c r="I17" s="355"/>
      <c r="J17" s="281"/>
      <c r="K17" s="355"/>
      <c r="L17" s="357"/>
      <c r="M17" s="355"/>
      <c r="N17" s="281"/>
      <c r="O17" s="355"/>
      <c r="P17" s="396">
        <f t="shared" si="0"/>
        <v>0</v>
      </c>
      <c r="Q17" s="395">
        <f t="shared" si="1"/>
        <v>0</v>
      </c>
      <c r="R17" s="281"/>
      <c r="S17" s="281"/>
      <c r="T17" s="281"/>
      <c r="U17" s="281"/>
    </row>
    <row r="18" spans="1:21" ht="15.75" x14ac:dyDescent="0.25">
      <c r="A18" s="636"/>
      <c r="B18" s="639" t="s">
        <v>1443</v>
      </c>
      <c r="C18" s="280"/>
      <c r="D18" s="489"/>
      <c r="E18" s="280"/>
      <c r="F18" s="280"/>
      <c r="G18" s="281"/>
      <c r="H18" s="281"/>
      <c r="I18" s="355"/>
      <c r="J18" s="281"/>
      <c r="K18" s="355"/>
      <c r="L18" s="357"/>
      <c r="M18" s="355"/>
      <c r="N18" s="281"/>
      <c r="O18" s="355"/>
      <c r="P18" s="396">
        <f t="shared" si="0"/>
        <v>0</v>
      </c>
      <c r="Q18" s="395">
        <f t="shared" si="1"/>
        <v>0</v>
      </c>
      <c r="R18" s="281"/>
      <c r="S18" s="281"/>
      <c r="T18" s="281"/>
      <c r="U18" s="281"/>
    </row>
    <row r="19" spans="1:21" ht="15.75" x14ac:dyDescent="0.25">
      <c r="A19" s="636"/>
      <c r="B19" s="639"/>
      <c r="C19" s="280"/>
      <c r="D19" s="489"/>
      <c r="E19" s="280"/>
      <c r="F19" s="280"/>
      <c r="G19" s="281"/>
      <c r="H19" s="281"/>
      <c r="I19" s="355"/>
      <c r="J19" s="281"/>
      <c r="K19" s="355"/>
      <c r="L19" s="357"/>
      <c r="M19" s="355"/>
      <c r="N19" s="281"/>
      <c r="O19" s="355"/>
      <c r="P19" s="396">
        <f t="shared" si="0"/>
        <v>0</v>
      </c>
      <c r="Q19" s="395">
        <f t="shared" si="1"/>
        <v>0</v>
      </c>
      <c r="R19" s="281"/>
      <c r="S19" s="281"/>
      <c r="T19" s="281"/>
      <c r="U19" s="281"/>
    </row>
    <row r="20" spans="1:21" ht="15.75" x14ac:dyDescent="0.25">
      <c r="A20" s="636"/>
      <c r="B20" s="639"/>
      <c r="C20" s="280"/>
      <c r="D20" s="489"/>
      <c r="E20" s="280"/>
      <c r="F20" s="280"/>
      <c r="G20" s="281"/>
      <c r="H20" s="281"/>
      <c r="I20" s="355"/>
      <c r="J20" s="281"/>
      <c r="K20" s="355"/>
      <c r="L20" s="357"/>
      <c r="M20" s="355"/>
      <c r="N20" s="281"/>
      <c r="O20" s="355"/>
      <c r="P20" s="396">
        <f t="shared" si="0"/>
        <v>0</v>
      </c>
      <c r="Q20" s="395">
        <f t="shared" si="1"/>
        <v>0</v>
      </c>
      <c r="R20" s="281"/>
      <c r="S20" s="281"/>
      <c r="T20" s="281"/>
      <c r="U20" s="281"/>
    </row>
    <row r="21" spans="1:21" ht="15.75" x14ac:dyDescent="0.25">
      <c r="A21" s="636"/>
      <c r="B21" s="639"/>
      <c r="C21" s="280"/>
      <c r="D21" s="489"/>
      <c r="E21" s="280"/>
      <c r="F21" s="280"/>
      <c r="G21" s="281"/>
      <c r="H21" s="281"/>
      <c r="I21" s="355"/>
      <c r="J21" s="281"/>
      <c r="K21" s="355"/>
      <c r="L21" s="357"/>
      <c r="M21" s="355"/>
      <c r="N21" s="281"/>
      <c r="O21" s="355"/>
      <c r="P21" s="396">
        <f t="shared" si="0"/>
        <v>0</v>
      </c>
      <c r="Q21" s="395">
        <f t="shared" si="1"/>
        <v>0</v>
      </c>
      <c r="R21" s="281"/>
      <c r="S21" s="281"/>
      <c r="T21" s="281"/>
      <c r="U21" s="281"/>
    </row>
    <row r="22" spans="1:21" ht="15.75" x14ac:dyDescent="0.25">
      <c r="A22" s="636"/>
      <c r="B22" s="639"/>
      <c r="C22" s="280"/>
      <c r="D22" s="489"/>
      <c r="E22" s="280"/>
      <c r="F22" s="367"/>
      <c r="G22" s="281"/>
      <c r="H22" s="281"/>
      <c r="I22" s="355"/>
      <c r="J22" s="281"/>
      <c r="K22" s="355"/>
      <c r="L22" s="357"/>
      <c r="M22" s="355"/>
      <c r="N22" s="281"/>
      <c r="O22" s="355"/>
      <c r="P22" s="396">
        <f t="shared" si="0"/>
        <v>0</v>
      </c>
      <c r="Q22" s="395">
        <f t="shared" si="1"/>
        <v>0</v>
      </c>
      <c r="R22" s="281"/>
      <c r="S22" s="281"/>
      <c r="T22" s="281"/>
      <c r="U22" s="281"/>
    </row>
    <row r="23" spans="1:21" ht="15.75" x14ac:dyDescent="0.25">
      <c r="A23" s="636"/>
      <c r="B23" s="635" t="s">
        <v>1445</v>
      </c>
      <c r="C23" s="280"/>
      <c r="D23" s="489"/>
      <c r="E23" s="280"/>
      <c r="F23" s="367"/>
      <c r="G23" s="281"/>
      <c r="H23" s="281"/>
      <c r="I23" s="355"/>
      <c r="J23" s="281"/>
      <c r="K23" s="355"/>
      <c r="L23" s="357"/>
      <c r="M23" s="355"/>
      <c r="N23" s="281"/>
      <c r="O23" s="355"/>
      <c r="P23" s="396">
        <f t="shared" ref="P23:Q23" si="2">H23+J23+L23+N23</f>
        <v>0</v>
      </c>
      <c r="Q23" s="395">
        <f t="shared" si="2"/>
        <v>0</v>
      </c>
      <c r="R23" s="281"/>
      <c r="S23" s="281"/>
      <c r="T23" s="281"/>
      <c r="U23" s="281"/>
    </row>
    <row r="24" spans="1:21" ht="15.75" x14ac:dyDescent="0.25">
      <c r="A24" s="636"/>
      <c r="B24" s="636"/>
      <c r="C24" s="280"/>
      <c r="D24" s="489"/>
      <c r="E24" s="280"/>
      <c r="F24" s="367"/>
      <c r="G24" s="281"/>
      <c r="H24" s="281"/>
      <c r="I24" s="355"/>
      <c r="J24" s="281"/>
      <c r="K24" s="355"/>
      <c r="L24" s="357"/>
      <c r="M24" s="355"/>
      <c r="N24" s="281"/>
      <c r="O24" s="355"/>
      <c r="P24" s="396">
        <f t="shared" ref="P24:P42" si="3">H24+J24+L24+N24</f>
        <v>0</v>
      </c>
      <c r="Q24" s="395">
        <f t="shared" ref="Q24:Q42" si="4">I24+K24+M24+O24</f>
        <v>0</v>
      </c>
      <c r="R24" s="281"/>
      <c r="S24" s="281"/>
      <c r="T24" s="281"/>
      <c r="U24" s="281"/>
    </row>
    <row r="25" spans="1:21" ht="15.75" x14ac:dyDescent="0.25">
      <c r="A25" s="636"/>
      <c r="B25" s="636"/>
      <c r="C25" s="280"/>
      <c r="D25" s="489"/>
      <c r="E25" s="280"/>
      <c r="F25" s="367"/>
      <c r="G25" s="281"/>
      <c r="H25" s="281"/>
      <c r="I25" s="355"/>
      <c r="J25" s="281"/>
      <c r="K25" s="355"/>
      <c r="L25" s="357"/>
      <c r="M25" s="355"/>
      <c r="N25" s="281"/>
      <c r="O25" s="355"/>
      <c r="P25" s="396">
        <f t="shared" si="3"/>
        <v>0</v>
      </c>
      <c r="Q25" s="395">
        <f t="shared" si="4"/>
        <v>0</v>
      </c>
      <c r="R25" s="281"/>
      <c r="S25" s="281"/>
      <c r="T25" s="281"/>
      <c r="U25" s="281"/>
    </row>
    <row r="26" spans="1:21" ht="15.75" x14ac:dyDescent="0.25">
      <c r="A26" s="636"/>
      <c r="B26" s="636"/>
      <c r="C26" s="280"/>
      <c r="D26" s="489"/>
      <c r="E26" s="280"/>
      <c r="F26" s="367"/>
      <c r="G26" s="281"/>
      <c r="H26" s="281"/>
      <c r="I26" s="355"/>
      <c r="J26" s="281"/>
      <c r="K26" s="355"/>
      <c r="L26" s="357"/>
      <c r="M26" s="355"/>
      <c r="N26" s="281"/>
      <c r="O26" s="355"/>
      <c r="P26" s="396">
        <f t="shared" si="3"/>
        <v>0</v>
      </c>
      <c r="Q26" s="395">
        <f t="shared" si="4"/>
        <v>0</v>
      </c>
      <c r="R26" s="281"/>
      <c r="S26" s="281"/>
      <c r="T26" s="281"/>
      <c r="U26" s="281"/>
    </row>
    <row r="27" spans="1:21" ht="15.75" x14ac:dyDescent="0.25">
      <c r="A27" s="636"/>
      <c r="B27" s="637"/>
      <c r="C27" s="280"/>
      <c r="D27" s="489"/>
      <c r="E27" s="280"/>
      <c r="F27" s="367"/>
      <c r="G27" s="281"/>
      <c r="H27" s="281"/>
      <c r="I27" s="355"/>
      <c r="J27" s="281"/>
      <c r="K27" s="355"/>
      <c r="L27" s="357"/>
      <c r="M27" s="355"/>
      <c r="N27" s="281"/>
      <c r="O27" s="355"/>
      <c r="P27" s="396">
        <f t="shared" si="3"/>
        <v>0</v>
      </c>
      <c r="Q27" s="395">
        <f t="shared" si="4"/>
        <v>0</v>
      </c>
      <c r="R27" s="281"/>
      <c r="S27" s="281"/>
      <c r="T27" s="281"/>
      <c r="U27" s="281"/>
    </row>
    <row r="28" spans="1:21" ht="15.75" x14ac:dyDescent="0.25">
      <c r="A28" s="636"/>
      <c r="B28" s="635" t="s">
        <v>1446</v>
      </c>
      <c r="C28" s="280"/>
      <c r="D28" s="489"/>
      <c r="E28" s="280"/>
      <c r="F28" s="367"/>
      <c r="G28" s="281"/>
      <c r="H28" s="281"/>
      <c r="I28" s="355"/>
      <c r="J28" s="281"/>
      <c r="K28" s="355"/>
      <c r="L28" s="357"/>
      <c r="M28" s="355"/>
      <c r="N28" s="281"/>
      <c r="O28" s="355"/>
      <c r="P28" s="396">
        <f t="shared" si="3"/>
        <v>0</v>
      </c>
      <c r="Q28" s="395">
        <f t="shared" si="4"/>
        <v>0</v>
      </c>
      <c r="R28" s="281"/>
      <c r="S28" s="281"/>
      <c r="T28" s="281"/>
      <c r="U28" s="281"/>
    </row>
    <row r="29" spans="1:21" ht="15.75" x14ac:dyDescent="0.25">
      <c r="A29" s="636"/>
      <c r="B29" s="636"/>
      <c r="C29" s="280"/>
      <c r="D29" s="489"/>
      <c r="E29" s="280"/>
      <c r="F29" s="367"/>
      <c r="G29" s="281"/>
      <c r="H29" s="281"/>
      <c r="I29" s="355"/>
      <c r="J29" s="281"/>
      <c r="K29" s="355"/>
      <c r="L29" s="357"/>
      <c r="M29" s="355"/>
      <c r="N29" s="281"/>
      <c r="O29" s="355"/>
      <c r="P29" s="396">
        <f t="shared" si="3"/>
        <v>0</v>
      </c>
      <c r="Q29" s="395">
        <f t="shared" si="4"/>
        <v>0</v>
      </c>
      <c r="R29" s="281"/>
      <c r="S29" s="281"/>
      <c r="T29" s="281"/>
      <c r="U29" s="281"/>
    </row>
    <row r="30" spans="1:21" ht="15.75" x14ac:dyDescent="0.25">
      <c r="A30" s="636"/>
      <c r="B30" s="636"/>
      <c r="C30" s="280"/>
      <c r="D30" s="489"/>
      <c r="E30" s="280"/>
      <c r="F30" s="280"/>
      <c r="G30" s="281"/>
      <c r="H30" s="281"/>
      <c r="I30" s="355"/>
      <c r="J30" s="281"/>
      <c r="K30" s="355"/>
      <c r="L30" s="357"/>
      <c r="M30" s="355"/>
      <c r="N30" s="281"/>
      <c r="O30" s="355"/>
      <c r="P30" s="396">
        <f t="shared" si="3"/>
        <v>0</v>
      </c>
      <c r="Q30" s="395">
        <f t="shared" si="4"/>
        <v>0</v>
      </c>
      <c r="R30" s="281"/>
      <c r="S30" s="281"/>
      <c r="T30" s="281"/>
      <c r="U30" s="281"/>
    </row>
    <row r="31" spans="1:21" ht="15.75" x14ac:dyDescent="0.25">
      <c r="A31" s="636"/>
      <c r="B31" s="636"/>
      <c r="C31" s="280"/>
      <c r="D31" s="489"/>
      <c r="E31" s="280"/>
      <c r="F31" s="280"/>
      <c r="G31" s="281"/>
      <c r="H31" s="281"/>
      <c r="I31" s="355"/>
      <c r="J31" s="281"/>
      <c r="K31" s="355"/>
      <c r="L31" s="357"/>
      <c r="M31" s="355"/>
      <c r="N31" s="281"/>
      <c r="O31" s="355"/>
      <c r="P31" s="396">
        <f t="shared" si="3"/>
        <v>0</v>
      </c>
      <c r="Q31" s="395">
        <f t="shared" si="4"/>
        <v>0</v>
      </c>
      <c r="R31" s="281"/>
      <c r="S31" s="281"/>
      <c r="T31" s="281"/>
      <c r="U31" s="281"/>
    </row>
    <row r="32" spans="1:21" ht="15.75" x14ac:dyDescent="0.25">
      <c r="A32" s="636"/>
      <c r="B32" s="637"/>
      <c r="C32" s="280"/>
      <c r="D32" s="489"/>
      <c r="E32" s="280"/>
      <c r="F32" s="280"/>
      <c r="G32" s="281"/>
      <c r="H32" s="281"/>
      <c r="I32" s="355"/>
      <c r="J32" s="281"/>
      <c r="K32" s="355"/>
      <c r="L32" s="357"/>
      <c r="M32" s="355"/>
      <c r="N32" s="281"/>
      <c r="O32" s="355"/>
      <c r="P32" s="396">
        <f t="shared" si="3"/>
        <v>0</v>
      </c>
      <c r="Q32" s="395">
        <f t="shared" si="4"/>
        <v>0</v>
      </c>
      <c r="R32" s="281"/>
      <c r="S32" s="281"/>
      <c r="T32" s="281"/>
      <c r="U32" s="281"/>
    </row>
    <row r="33" spans="1:21" ht="15.75" x14ac:dyDescent="0.25">
      <c r="A33" s="636"/>
      <c r="B33" s="639" t="s">
        <v>1447</v>
      </c>
      <c r="C33" s="366"/>
      <c r="D33" s="490"/>
      <c r="E33" s="280"/>
      <c r="F33" s="280"/>
      <c r="G33" s="281"/>
      <c r="H33" s="281"/>
      <c r="I33" s="355"/>
      <c r="J33" s="281"/>
      <c r="K33" s="355"/>
      <c r="L33" s="357"/>
      <c r="M33" s="355"/>
      <c r="N33" s="281"/>
      <c r="O33" s="355"/>
      <c r="P33" s="396">
        <f t="shared" si="3"/>
        <v>0</v>
      </c>
      <c r="Q33" s="395">
        <f t="shared" si="4"/>
        <v>0</v>
      </c>
      <c r="R33" s="281"/>
      <c r="S33" s="281"/>
      <c r="T33" s="281"/>
      <c r="U33" s="281"/>
    </row>
    <row r="34" spans="1:21" ht="15.75" x14ac:dyDescent="0.25">
      <c r="A34" s="636"/>
      <c r="B34" s="639"/>
      <c r="C34" s="366"/>
      <c r="D34" s="490"/>
      <c r="E34" s="280"/>
      <c r="F34" s="280"/>
      <c r="G34" s="281"/>
      <c r="H34" s="281"/>
      <c r="I34" s="355"/>
      <c r="J34" s="281"/>
      <c r="K34" s="355"/>
      <c r="L34" s="357"/>
      <c r="M34" s="355"/>
      <c r="N34" s="281"/>
      <c r="O34" s="355"/>
      <c r="P34" s="396">
        <f t="shared" si="3"/>
        <v>0</v>
      </c>
      <c r="Q34" s="395">
        <f t="shared" si="4"/>
        <v>0</v>
      </c>
      <c r="R34" s="281"/>
      <c r="S34" s="281"/>
      <c r="T34" s="281"/>
      <c r="U34" s="281"/>
    </row>
    <row r="35" spans="1:21" ht="15.75" x14ac:dyDescent="0.25">
      <c r="A35" s="636"/>
      <c r="B35" s="639"/>
      <c r="C35" s="366"/>
      <c r="D35" s="490"/>
      <c r="E35" s="280"/>
      <c r="F35" s="280"/>
      <c r="G35" s="281"/>
      <c r="H35" s="281"/>
      <c r="I35" s="355"/>
      <c r="J35" s="281"/>
      <c r="K35" s="355"/>
      <c r="L35" s="357"/>
      <c r="M35" s="355"/>
      <c r="N35" s="281"/>
      <c r="O35" s="355"/>
      <c r="P35" s="396">
        <f t="shared" si="3"/>
        <v>0</v>
      </c>
      <c r="Q35" s="395">
        <f t="shared" si="4"/>
        <v>0</v>
      </c>
      <c r="R35" s="281"/>
      <c r="S35" s="281"/>
      <c r="T35" s="281"/>
      <c r="U35" s="281"/>
    </row>
    <row r="36" spans="1:21" ht="15.75" x14ac:dyDescent="0.25">
      <c r="A36" s="636"/>
      <c r="B36" s="639"/>
      <c r="C36" s="366"/>
      <c r="D36" s="490"/>
      <c r="E36" s="280"/>
      <c r="F36" s="280"/>
      <c r="G36" s="281"/>
      <c r="H36" s="281"/>
      <c r="I36" s="355"/>
      <c r="J36" s="281"/>
      <c r="K36" s="355"/>
      <c r="L36" s="357"/>
      <c r="M36" s="355"/>
      <c r="N36" s="281"/>
      <c r="O36" s="355"/>
      <c r="P36" s="396">
        <f t="shared" si="3"/>
        <v>0</v>
      </c>
      <c r="Q36" s="395">
        <f t="shared" si="4"/>
        <v>0</v>
      </c>
      <c r="R36" s="281"/>
      <c r="S36" s="281"/>
      <c r="T36" s="281"/>
      <c r="U36" s="281"/>
    </row>
    <row r="37" spans="1:21" ht="15.75" x14ac:dyDescent="0.25">
      <c r="A37" s="636"/>
      <c r="B37" s="639"/>
      <c r="C37" s="366"/>
      <c r="D37" s="490"/>
      <c r="E37" s="280"/>
      <c r="F37" s="280"/>
      <c r="G37" s="281"/>
      <c r="H37" s="281"/>
      <c r="I37" s="355"/>
      <c r="J37" s="281"/>
      <c r="K37" s="355"/>
      <c r="L37" s="357"/>
      <c r="M37" s="355"/>
      <c r="N37" s="281"/>
      <c r="O37" s="355"/>
      <c r="P37" s="396">
        <f t="shared" si="3"/>
        <v>0</v>
      </c>
      <c r="Q37" s="395">
        <f t="shared" si="4"/>
        <v>0</v>
      </c>
      <c r="R37" s="281"/>
      <c r="S37" s="281"/>
      <c r="T37" s="281"/>
      <c r="U37" s="281"/>
    </row>
    <row r="38" spans="1:21" ht="15.75" x14ac:dyDescent="0.25">
      <c r="A38" s="636"/>
      <c r="B38" s="639" t="s">
        <v>1448</v>
      </c>
      <c r="C38" s="366"/>
      <c r="D38" s="490"/>
      <c r="E38" s="280"/>
      <c r="F38" s="280"/>
      <c r="G38" s="281"/>
      <c r="H38" s="281"/>
      <c r="I38" s="355"/>
      <c r="J38" s="281"/>
      <c r="K38" s="355"/>
      <c r="L38" s="357"/>
      <c r="M38" s="355"/>
      <c r="N38" s="281"/>
      <c r="O38" s="355"/>
      <c r="P38" s="396">
        <f t="shared" si="3"/>
        <v>0</v>
      </c>
      <c r="Q38" s="395">
        <f t="shared" si="4"/>
        <v>0</v>
      </c>
      <c r="R38" s="281"/>
      <c r="S38" s="281"/>
      <c r="T38" s="281"/>
      <c r="U38" s="281"/>
    </row>
    <row r="39" spans="1:21" ht="15.75" x14ac:dyDescent="0.25">
      <c r="A39" s="636"/>
      <c r="B39" s="639"/>
      <c r="C39" s="366"/>
      <c r="D39" s="490"/>
      <c r="E39" s="280"/>
      <c r="F39" s="280"/>
      <c r="G39" s="281"/>
      <c r="H39" s="281"/>
      <c r="I39" s="355"/>
      <c r="J39" s="281"/>
      <c r="K39" s="355"/>
      <c r="L39" s="357"/>
      <c r="M39" s="355"/>
      <c r="N39" s="281"/>
      <c r="O39" s="355"/>
      <c r="P39" s="396">
        <f t="shared" si="3"/>
        <v>0</v>
      </c>
      <c r="Q39" s="395">
        <f t="shared" si="4"/>
        <v>0</v>
      </c>
      <c r="R39" s="281"/>
      <c r="S39" s="281"/>
      <c r="T39" s="281"/>
      <c r="U39" s="281"/>
    </row>
    <row r="40" spans="1:21" ht="15.75" x14ac:dyDescent="0.25">
      <c r="A40" s="636"/>
      <c r="B40" s="639"/>
      <c r="C40" s="366"/>
      <c r="D40" s="490"/>
      <c r="E40" s="280"/>
      <c r="F40" s="280"/>
      <c r="G40" s="281"/>
      <c r="H40" s="281"/>
      <c r="I40" s="355"/>
      <c r="J40" s="281"/>
      <c r="K40" s="355"/>
      <c r="L40" s="357"/>
      <c r="M40" s="355"/>
      <c r="N40" s="281"/>
      <c r="O40" s="355"/>
      <c r="P40" s="396">
        <f t="shared" si="3"/>
        <v>0</v>
      </c>
      <c r="Q40" s="395">
        <f t="shared" si="4"/>
        <v>0</v>
      </c>
      <c r="R40" s="281"/>
      <c r="S40" s="281"/>
      <c r="T40" s="281"/>
      <c r="U40" s="281"/>
    </row>
    <row r="41" spans="1:21" ht="15.75" x14ac:dyDescent="0.25">
      <c r="A41" s="636"/>
      <c r="B41" s="639"/>
      <c r="C41" s="366"/>
      <c r="D41" s="490"/>
      <c r="E41" s="280"/>
      <c r="F41" s="280"/>
      <c r="G41" s="281"/>
      <c r="H41" s="281"/>
      <c r="I41" s="355"/>
      <c r="J41" s="281"/>
      <c r="K41" s="355"/>
      <c r="L41" s="357"/>
      <c r="M41" s="355"/>
      <c r="N41" s="281"/>
      <c r="O41" s="355"/>
      <c r="P41" s="396">
        <f t="shared" si="3"/>
        <v>0</v>
      </c>
      <c r="Q41" s="395">
        <f t="shared" si="4"/>
        <v>0</v>
      </c>
      <c r="R41" s="281"/>
      <c r="S41" s="281"/>
      <c r="T41" s="281"/>
      <c r="U41" s="281"/>
    </row>
    <row r="42" spans="1:21" ht="15.75" x14ac:dyDescent="0.25">
      <c r="A42" s="636"/>
      <c r="B42" s="639"/>
      <c r="C42" s="366"/>
      <c r="D42" s="490"/>
      <c r="E42" s="280"/>
      <c r="F42" s="280"/>
      <c r="G42" s="281"/>
      <c r="H42" s="281"/>
      <c r="I42" s="355"/>
      <c r="J42" s="281"/>
      <c r="K42" s="355"/>
      <c r="L42" s="357"/>
      <c r="M42" s="355"/>
      <c r="N42" s="281"/>
      <c r="O42" s="355"/>
      <c r="P42" s="396">
        <f t="shared" si="3"/>
        <v>0</v>
      </c>
      <c r="Q42" s="395">
        <f t="shared" si="4"/>
        <v>0</v>
      </c>
      <c r="R42" s="281"/>
      <c r="S42" s="281"/>
      <c r="T42" s="281"/>
      <c r="U42" s="281"/>
    </row>
    <row r="43" spans="1:21" ht="15.75" x14ac:dyDescent="0.25">
      <c r="A43" s="292"/>
      <c r="B43" s="293"/>
      <c r="C43" s="292" t="s">
        <v>1452</v>
      </c>
      <c r="D43" s="293"/>
      <c r="E43" s="293"/>
      <c r="F43" s="293"/>
      <c r="G43" s="294"/>
      <c r="H43" s="282">
        <f t="shared" ref="H43:Q43" si="5">SUM(H8:H42)</f>
        <v>0</v>
      </c>
      <c r="I43" s="283">
        <f t="shared" si="5"/>
        <v>0</v>
      </c>
      <c r="J43" s="282">
        <f t="shared" si="5"/>
        <v>0</v>
      </c>
      <c r="K43" s="283">
        <f t="shared" si="5"/>
        <v>0</v>
      </c>
      <c r="L43" s="282">
        <f t="shared" si="5"/>
        <v>0</v>
      </c>
      <c r="M43" s="283">
        <f t="shared" si="5"/>
        <v>0</v>
      </c>
      <c r="N43" s="282">
        <f t="shared" si="5"/>
        <v>0</v>
      </c>
      <c r="O43" s="283">
        <f t="shared" si="5"/>
        <v>0</v>
      </c>
      <c r="P43" s="283">
        <f t="shared" si="5"/>
        <v>0</v>
      </c>
      <c r="Q43" s="283">
        <f t="shared" si="5"/>
        <v>0</v>
      </c>
      <c r="R43" s="263"/>
      <c r="S43" s="263"/>
      <c r="T43" s="263"/>
      <c r="U43" s="263"/>
    </row>
    <row r="49" spans="3:17" x14ac:dyDescent="0.25">
      <c r="I49" s="362"/>
      <c r="K49" s="362"/>
      <c r="M49" s="362"/>
      <c r="O49" s="362"/>
      <c r="Q49" s="362"/>
    </row>
    <row r="50" spans="3:17" x14ac:dyDescent="0.25">
      <c r="I50" s="362"/>
      <c r="K50" s="362"/>
      <c r="M50" s="362"/>
      <c r="O50" s="362"/>
      <c r="Q50" s="362"/>
    </row>
    <row r="51" spans="3:17" x14ac:dyDescent="0.25">
      <c r="C51" s="458"/>
      <c r="I51" s="362"/>
      <c r="K51" s="362"/>
      <c r="M51" s="362"/>
      <c r="O51" s="362"/>
      <c r="Q51" s="362"/>
    </row>
    <row r="52" spans="3:17" x14ac:dyDescent="0.25">
      <c r="C52" s="458"/>
      <c r="I52" s="362"/>
      <c r="K52" s="362"/>
      <c r="M52" s="362"/>
      <c r="O52" s="362"/>
      <c r="Q52" s="362"/>
    </row>
    <row r="53" spans="3:17" x14ac:dyDescent="0.25">
      <c r="C53" s="458"/>
      <c r="I53" s="362"/>
      <c r="K53" s="362"/>
      <c r="M53" s="362"/>
      <c r="O53" s="362"/>
      <c r="Q53" s="362"/>
    </row>
    <row r="54" spans="3:17" x14ac:dyDescent="0.25">
      <c r="C54" s="458"/>
      <c r="I54" s="362"/>
      <c r="K54" s="362"/>
      <c r="M54" s="362"/>
      <c r="O54" s="362"/>
      <c r="Q54" s="362"/>
    </row>
    <row r="55" spans="3:17" x14ac:dyDescent="0.25">
      <c r="C55" s="458"/>
      <c r="I55" s="362"/>
      <c r="K55" s="362"/>
      <c r="M55" s="362"/>
      <c r="O55" s="362"/>
      <c r="Q55" s="362"/>
    </row>
    <row r="56" spans="3:17" x14ac:dyDescent="0.25">
      <c r="C56" s="458"/>
      <c r="I56" s="362"/>
      <c r="K56" s="362"/>
      <c r="M56" s="362"/>
      <c r="O56" s="362"/>
      <c r="Q56" s="362"/>
    </row>
    <row r="57" spans="3:17" x14ac:dyDescent="0.25">
      <c r="C57" s="458"/>
      <c r="I57" s="362"/>
      <c r="K57" s="362"/>
      <c r="M57" s="362"/>
      <c r="O57" s="362"/>
      <c r="Q57" s="362"/>
    </row>
    <row r="58" spans="3:17" x14ac:dyDescent="0.25">
      <c r="C58" s="458"/>
      <c r="I58" s="362"/>
      <c r="K58" s="362"/>
      <c r="M58" s="362"/>
      <c r="O58" s="362"/>
      <c r="Q58" s="362"/>
    </row>
    <row r="59" spans="3:17" x14ac:dyDescent="0.25">
      <c r="C59" s="458"/>
      <c r="I59" s="362"/>
      <c r="K59" s="362"/>
      <c r="M59" s="362"/>
      <c r="O59" s="362"/>
      <c r="Q59" s="362"/>
    </row>
    <row r="60" spans="3:17" x14ac:dyDescent="0.25">
      <c r="C60" s="508"/>
      <c r="D60" s="508"/>
    </row>
    <row r="61" spans="3:17" x14ac:dyDescent="0.25">
      <c r="C61" s="458"/>
    </row>
    <row r="62" spans="3:17" x14ac:dyDescent="0.25">
      <c r="C62" s="458"/>
    </row>
    <row r="63" spans="3:17" x14ac:dyDescent="0.25">
      <c r="C63" s="458"/>
    </row>
    <row r="64" spans="3:17" x14ac:dyDescent="0.25">
      <c r="C64" s="458"/>
    </row>
    <row r="65" spans="3:3" x14ac:dyDescent="0.25">
      <c r="C65" s="458"/>
    </row>
    <row r="66" spans="3:3" x14ac:dyDescent="0.25">
      <c r="C66" s="458"/>
    </row>
    <row r="67" spans="3:3" x14ac:dyDescent="0.25">
      <c r="C67" s="458"/>
    </row>
    <row r="68" spans="3:3" x14ac:dyDescent="0.25">
      <c r="C68" s="458"/>
    </row>
    <row r="69" spans="3:3" x14ac:dyDescent="0.25">
      <c r="C69" s="458"/>
    </row>
    <row r="70" spans="3:3" x14ac:dyDescent="0.25">
      <c r="C70" s="458"/>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abSelected="1" topLeftCell="C1" zoomScale="56" zoomScaleNormal="56" workbookViewId="0">
      <pane ySplit="7" topLeftCell="A23" activePane="bottomLeft" state="frozen"/>
      <selection activeCell="Q6" sqref="Q6"/>
      <selection pane="bottomLeft" activeCell="J32" sqref="J32"/>
    </sheetView>
  </sheetViews>
  <sheetFormatPr baseColWidth="10" defaultColWidth="12.5703125" defaultRowHeight="15" x14ac:dyDescent="0.25"/>
  <cols>
    <col min="1" max="2" width="21.7109375" customWidth="1"/>
    <col min="3" max="3" width="27.42578125" customWidth="1"/>
    <col min="4" max="4" width="27.42578125" style="458" customWidth="1"/>
    <col min="5"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1" s="276" customFormat="1" ht="18.75" x14ac:dyDescent="0.3">
      <c r="H1" s="279" t="s">
        <v>1408</v>
      </c>
      <c r="M1" s="279"/>
      <c r="N1" s="279"/>
      <c r="O1" s="279"/>
      <c r="P1" s="507" t="s">
        <v>1636</v>
      </c>
      <c r="Q1" s="507" t="s">
        <v>1637</v>
      </c>
      <c r="R1" s="507" t="s">
        <v>1638</v>
      </c>
      <c r="S1" s="507" t="s">
        <v>1639</v>
      </c>
      <c r="T1" s="507" t="s">
        <v>1640</v>
      </c>
      <c r="U1" s="507" t="s">
        <v>1641</v>
      </c>
    </row>
    <row r="2" spans="1:21" s="276" customFormat="1" ht="18.75" x14ac:dyDescent="0.3">
      <c r="A2" s="321" t="s">
        <v>1351</v>
      </c>
      <c r="H2" s="279"/>
      <c r="M2" s="279"/>
      <c r="N2" s="279"/>
      <c r="O2" s="279"/>
      <c r="P2" s="279"/>
      <c r="Q2" s="279"/>
      <c r="R2" s="279"/>
      <c r="S2" s="279"/>
      <c r="T2" s="279"/>
      <c r="U2" s="279"/>
    </row>
    <row r="3" spans="1:21" s="276" customFormat="1" ht="27.75" customHeight="1" x14ac:dyDescent="0.2">
      <c r="A3" s="640" t="s">
        <v>1410</v>
      </c>
      <c r="B3" s="640"/>
      <c r="C3" s="640"/>
      <c r="D3" s="640"/>
      <c r="E3" s="640"/>
      <c r="F3" s="640"/>
      <c r="G3" s="640"/>
      <c r="H3" s="640"/>
      <c r="I3" s="640"/>
      <c r="J3" s="640"/>
      <c r="K3" s="640"/>
      <c r="L3" s="640"/>
      <c r="M3" s="640"/>
      <c r="N3" s="640"/>
      <c r="O3" s="640"/>
      <c r="P3" s="640"/>
      <c r="Q3" s="640"/>
      <c r="R3" s="640"/>
      <c r="S3" s="640"/>
      <c r="T3" s="640"/>
      <c r="U3" s="640"/>
    </row>
    <row r="4" spans="1:21" s="320" customFormat="1" x14ac:dyDescent="0.25">
      <c r="A4" s="641" t="s">
        <v>1416</v>
      </c>
      <c r="B4" s="641"/>
      <c r="C4" s="641"/>
      <c r="D4" s="641"/>
      <c r="E4" s="641"/>
      <c r="F4" s="641"/>
      <c r="G4" s="641"/>
      <c r="H4" s="641"/>
      <c r="I4" s="641"/>
      <c r="J4" s="641"/>
      <c r="K4" s="641"/>
      <c r="L4" s="641"/>
      <c r="M4" s="641"/>
      <c r="N4" s="641"/>
      <c r="O4" s="641"/>
      <c r="P4" s="641"/>
      <c r="Q4" s="641"/>
      <c r="R4" s="641"/>
      <c r="S4" s="641"/>
      <c r="T4" s="641"/>
      <c r="U4" s="641"/>
    </row>
    <row r="5" spans="1:21" s="66" customFormat="1" ht="23.25" customHeight="1" x14ac:dyDescent="0.25">
      <c r="A5" s="591" t="s">
        <v>96</v>
      </c>
      <c r="B5" s="590" t="s">
        <v>110</v>
      </c>
      <c r="C5" s="593" t="s">
        <v>1534</v>
      </c>
      <c r="D5" s="593" t="s">
        <v>1535</v>
      </c>
      <c r="E5" s="593" t="s">
        <v>86</v>
      </c>
      <c r="F5" s="593" t="s">
        <v>391</v>
      </c>
      <c r="G5" s="593" t="s">
        <v>87</v>
      </c>
      <c r="H5" s="596" t="s">
        <v>99</v>
      </c>
      <c r="I5" s="602"/>
      <c r="J5" s="602"/>
      <c r="K5" s="602"/>
      <c r="L5" s="602"/>
      <c r="M5" s="602"/>
      <c r="N5" s="602"/>
      <c r="O5" s="597"/>
      <c r="P5" s="598" t="s">
        <v>100</v>
      </c>
      <c r="Q5" s="599"/>
      <c r="R5" s="590" t="s">
        <v>102</v>
      </c>
      <c r="S5" s="590" t="s">
        <v>109</v>
      </c>
      <c r="T5" s="590" t="s">
        <v>108</v>
      </c>
      <c r="U5" s="587" t="s">
        <v>88</v>
      </c>
    </row>
    <row r="6" spans="1:21" s="66" customFormat="1" ht="15" customHeight="1" x14ac:dyDescent="0.25">
      <c r="A6" s="591"/>
      <c r="B6" s="591"/>
      <c r="C6" s="594"/>
      <c r="D6" s="594"/>
      <c r="E6" s="594"/>
      <c r="F6" s="594"/>
      <c r="G6" s="594"/>
      <c r="H6" s="596" t="s">
        <v>103</v>
      </c>
      <c r="I6" s="597"/>
      <c r="J6" s="596" t="s">
        <v>104</v>
      </c>
      <c r="K6" s="597"/>
      <c r="L6" s="596" t="s">
        <v>105</v>
      </c>
      <c r="M6" s="597"/>
      <c r="N6" s="596" t="s">
        <v>106</v>
      </c>
      <c r="O6" s="597"/>
      <c r="P6" s="600"/>
      <c r="Q6" s="601"/>
      <c r="R6" s="591"/>
      <c r="S6" s="591"/>
      <c r="T6" s="591"/>
      <c r="U6" s="588"/>
    </row>
    <row r="7" spans="1:21" s="67" customFormat="1" ht="24" customHeight="1" x14ac:dyDescent="0.25">
      <c r="A7" s="592"/>
      <c r="B7" s="592"/>
      <c r="C7" s="595"/>
      <c r="D7" s="595"/>
      <c r="E7" s="595"/>
      <c r="F7" s="595"/>
      <c r="G7" s="595"/>
      <c r="H7" s="434" t="s">
        <v>107</v>
      </c>
      <c r="I7" s="434" t="s">
        <v>12</v>
      </c>
      <c r="J7" s="434" t="s">
        <v>107</v>
      </c>
      <c r="K7" s="434" t="s">
        <v>12</v>
      </c>
      <c r="L7" s="434" t="s">
        <v>107</v>
      </c>
      <c r="M7" s="434" t="s">
        <v>12</v>
      </c>
      <c r="N7" s="434" t="s">
        <v>107</v>
      </c>
      <c r="O7" s="434" t="s">
        <v>12</v>
      </c>
      <c r="P7" s="434" t="s">
        <v>107</v>
      </c>
      <c r="Q7" s="434" t="s">
        <v>12</v>
      </c>
      <c r="R7" s="592"/>
      <c r="S7" s="592"/>
      <c r="T7" s="592"/>
      <c r="U7" s="589"/>
    </row>
    <row r="8" spans="1:21" s="260" customFormat="1" ht="15.75" x14ac:dyDescent="0.25">
      <c r="A8" s="435"/>
      <c r="B8" s="436"/>
      <c r="C8" s="437"/>
      <c r="D8" s="437"/>
      <c r="E8" s="437"/>
      <c r="F8" s="438"/>
      <c r="G8" s="437"/>
      <c r="H8" s="439"/>
      <c r="I8" s="439"/>
      <c r="J8" s="439"/>
      <c r="K8" s="439"/>
      <c r="L8" s="439"/>
      <c r="M8" s="439"/>
      <c r="N8" s="439"/>
      <c r="O8" s="439"/>
      <c r="P8" s="439"/>
      <c r="Q8" s="439"/>
      <c r="R8" s="440"/>
      <c r="S8" s="440"/>
      <c r="T8" s="440"/>
      <c r="U8" s="441"/>
    </row>
    <row r="9" spans="1:21" ht="141.75" x14ac:dyDescent="0.25">
      <c r="A9" s="615" t="s">
        <v>1411</v>
      </c>
      <c r="B9" s="612" t="s">
        <v>1412</v>
      </c>
      <c r="C9" s="277" t="s">
        <v>1639</v>
      </c>
      <c r="D9" s="512" t="s">
        <v>1842</v>
      </c>
      <c r="E9" s="513" t="s">
        <v>1786</v>
      </c>
      <c r="F9" s="512" t="s">
        <v>1823</v>
      </c>
      <c r="G9" s="512" t="s">
        <v>1802</v>
      </c>
      <c r="H9" s="557">
        <v>15</v>
      </c>
      <c r="I9" s="360">
        <f>'4. EQUIPO TECNOLÓGICOS'!D10</f>
        <v>42000</v>
      </c>
      <c r="J9" s="277"/>
      <c r="K9" s="360"/>
      <c r="L9" s="277"/>
      <c r="M9" s="360"/>
      <c r="N9" s="277"/>
      <c r="O9" s="360"/>
      <c r="P9" s="394">
        <f t="shared" ref="P9:Q9" si="0">H9+J9+L9+N9</f>
        <v>15</v>
      </c>
      <c r="Q9" s="395">
        <f t="shared" si="0"/>
        <v>42000</v>
      </c>
      <c r="R9" s="513" t="s">
        <v>1787</v>
      </c>
      <c r="S9" s="513" t="s">
        <v>1788</v>
      </c>
      <c r="T9" s="513" t="s">
        <v>1789</v>
      </c>
      <c r="U9" s="513" t="s">
        <v>1720</v>
      </c>
    </row>
    <row r="10" spans="1:21" ht="15.75" x14ac:dyDescent="0.25">
      <c r="A10" s="615"/>
      <c r="B10" s="613"/>
      <c r="C10" s="277"/>
      <c r="D10" s="277"/>
      <c r="E10" s="277"/>
      <c r="F10" s="277"/>
      <c r="G10" s="277"/>
      <c r="H10" s="359"/>
      <c r="I10" s="360"/>
      <c r="J10" s="277"/>
      <c r="K10" s="360"/>
      <c r="L10" s="277"/>
      <c r="M10" s="360"/>
      <c r="N10" s="277"/>
      <c r="O10" s="360"/>
      <c r="P10" s="394">
        <f t="shared" ref="P10:P38" si="1">H10+J10+L10+N10</f>
        <v>0</v>
      </c>
      <c r="Q10" s="395">
        <f t="shared" ref="Q10:Q38" si="2">I10+K10+M10+O10</f>
        <v>0</v>
      </c>
      <c r="R10" s="277"/>
      <c r="S10" s="277"/>
      <c r="T10" s="277"/>
      <c r="U10" s="277"/>
    </row>
    <row r="11" spans="1:21" s="362" customFormat="1" ht="15.75" x14ac:dyDescent="0.25">
      <c r="A11" s="615"/>
      <c r="B11" s="613"/>
      <c r="C11" s="277"/>
      <c r="D11" s="277"/>
      <c r="E11" s="277"/>
      <c r="F11" s="277"/>
      <c r="G11" s="277"/>
      <c r="H11" s="359"/>
      <c r="I11" s="360"/>
      <c r="J11" s="277"/>
      <c r="K11" s="360"/>
      <c r="L11" s="277"/>
      <c r="M11" s="360"/>
      <c r="N11" s="277"/>
      <c r="O11" s="360"/>
      <c r="P11" s="394">
        <f t="shared" si="1"/>
        <v>0</v>
      </c>
      <c r="Q11" s="395">
        <f t="shared" si="2"/>
        <v>0</v>
      </c>
      <c r="R11" s="277"/>
      <c r="S11" s="277"/>
      <c r="T11" s="277"/>
      <c r="U11" s="277"/>
    </row>
    <row r="12" spans="1:21" ht="15.75" x14ac:dyDescent="0.25">
      <c r="A12" s="615"/>
      <c r="B12" s="613"/>
      <c r="C12" s="277"/>
      <c r="D12" s="277"/>
      <c r="E12" s="277"/>
      <c r="F12" s="277"/>
      <c r="G12" s="277"/>
      <c r="H12" s="359"/>
      <c r="I12" s="360"/>
      <c r="J12" s="277"/>
      <c r="K12" s="360"/>
      <c r="L12" s="277"/>
      <c r="M12" s="360"/>
      <c r="N12" s="277"/>
      <c r="O12" s="360"/>
      <c r="P12" s="394">
        <f t="shared" si="1"/>
        <v>0</v>
      </c>
      <c r="Q12" s="395">
        <f t="shared" si="2"/>
        <v>0</v>
      </c>
      <c r="R12" s="277"/>
      <c r="S12" s="277"/>
      <c r="T12" s="277"/>
      <c r="U12" s="277"/>
    </row>
    <row r="13" spans="1:21" ht="15.75" x14ac:dyDescent="0.25">
      <c r="A13" s="615"/>
      <c r="B13" s="613"/>
      <c r="C13" s="277"/>
      <c r="D13" s="277"/>
      <c r="E13" s="277"/>
      <c r="F13" s="277"/>
      <c r="G13" s="277"/>
      <c r="H13" s="359"/>
      <c r="I13" s="360"/>
      <c r="J13" s="277"/>
      <c r="K13" s="360"/>
      <c r="L13" s="277"/>
      <c r="M13" s="360"/>
      <c r="N13" s="277"/>
      <c r="O13" s="360"/>
      <c r="P13" s="394">
        <f t="shared" si="1"/>
        <v>0</v>
      </c>
      <c r="Q13" s="395">
        <f t="shared" si="2"/>
        <v>0</v>
      </c>
      <c r="R13" s="277"/>
      <c r="S13" s="277"/>
      <c r="T13" s="277"/>
      <c r="U13" s="277"/>
    </row>
    <row r="14" spans="1:21" ht="15.75" x14ac:dyDescent="0.25">
      <c r="A14" s="615"/>
      <c r="B14" s="614"/>
      <c r="C14" s="277"/>
      <c r="D14" s="277"/>
      <c r="E14" s="277"/>
      <c r="F14" s="277"/>
      <c r="G14" s="277"/>
      <c r="H14" s="359"/>
      <c r="I14" s="360"/>
      <c r="J14" s="277"/>
      <c r="K14" s="360"/>
      <c r="L14" s="277"/>
      <c r="M14" s="360"/>
      <c r="N14" s="277"/>
      <c r="O14" s="360"/>
      <c r="P14" s="394">
        <f t="shared" si="1"/>
        <v>0</v>
      </c>
      <c r="Q14" s="395">
        <f t="shared" si="2"/>
        <v>0</v>
      </c>
      <c r="R14" s="277"/>
      <c r="S14" s="277"/>
      <c r="T14" s="277"/>
      <c r="U14" s="277"/>
    </row>
    <row r="15" spans="1:21" ht="15.75" x14ac:dyDescent="0.25">
      <c r="A15" s="615"/>
      <c r="B15" s="612" t="s">
        <v>1413</v>
      </c>
      <c r="C15" s="277"/>
      <c r="D15" s="277"/>
      <c r="E15" s="277"/>
      <c r="F15" s="277"/>
      <c r="G15" s="277"/>
      <c r="H15" s="359"/>
      <c r="I15" s="360"/>
      <c r="J15" s="277"/>
      <c r="K15" s="360"/>
      <c r="L15" s="277"/>
      <c r="M15" s="360"/>
      <c r="N15" s="277"/>
      <c r="O15" s="360"/>
      <c r="P15" s="394">
        <f t="shared" si="1"/>
        <v>0</v>
      </c>
      <c r="Q15" s="395">
        <f t="shared" si="2"/>
        <v>0</v>
      </c>
      <c r="R15" s="277"/>
      <c r="S15" s="277"/>
      <c r="T15" s="277"/>
      <c r="U15" s="277"/>
    </row>
    <row r="16" spans="1:21" s="362" customFormat="1" ht="15.75" x14ac:dyDescent="0.25">
      <c r="A16" s="615"/>
      <c r="B16" s="613"/>
      <c r="C16" s="277"/>
      <c r="D16" s="277"/>
      <c r="E16" s="277"/>
      <c r="F16" s="277"/>
      <c r="G16" s="277"/>
      <c r="H16" s="359"/>
      <c r="I16" s="360"/>
      <c r="J16" s="277"/>
      <c r="K16" s="360"/>
      <c r="L16" s="277"/>
      <c r="M16" s="360"/>
      <c r="N16" s="277"/>
      <c r="O16" s="360"/>
      <c r="P16" s="394">
        <f t="shared" si="1"/>
        <v>0</v>
      </c>
      <c r="Q16" s="395">
        <f t="shared" si="2"/>
        <v>0</v>
      </c>
      <c r="R16" s="277"/>
      <c r="S16" s="277"/>
      <c r="T16" s="277"/>
      <c r="U16" s="277"/>
    </row>
    <row r="17" spans="1:21" s="362" customFormat="1" ht="15.75" x14ac:dyDescent="0.25">
      <c r="A17" s="615"/>
      <c r="B17" s="613"/>
      <c r="C17" s="277"/>
      <c r="D17" s="277"/>
      <c r="E17" s="277"/>
      <c r="F17" s="277"/>
      <c r="G17" s="277"/>
      <c r="H17" s="359"/>
      <c r="I17" s="360"/>
      <c r="J17" s="277"/>
      <c r="K17" s="360"/>
      <c r="L17" s="277"/>
      <c r="M17" s="360"/>
      <c r="N17" s="277"/>
      <c r="O17" s="360"/>
      <c r="P17" s="394">
        <f t="shared" si="1"/>
        <v>0</v>
      </c>
      <c r="Q17" s="395">
        <f t="shared" si="2"/>
        <v>0</v>
      </c>
      <c r="R17" s="277"/>
      <c r="S17" s="277"/>
      <c r="T17" s="277"/>
      <c r="U17" s="277"/>
    </row>
    <row r="18" spans="1:21" s="362" customFormat="1" ht="15.75" x14ac:dyDescent="0.25">
      <c r="A18" s="615"/>
      <c r="B18" s="613"/>
      <c r="C18" s="277"/>
      <c r="D18" s="277"/>
      <c r="E18" s="277"/>
      <c r="F18" s="277"/>
      <c r="G18" s="277"/>
      <c r="H18" s="359"/>
      <c r="I18" s="360"/>
      <c r="J18" s="277"/>
      <c r="K18" s="360"/>
      <c r="L18" s="277"/>
      <c r="M18" s="360"/>
      <c r="N18" s="277"/>
      <c r="O18" s="360"/>
      <c r="P18" s="394">
        <f t="shared" si="1"/>
        <v>0</v>
      </c>
      <c r="Q18" s="395">
        <f t="shared" si="2"/>
        <v>0</v>
      </c>
      <c r="R18" s="277"/>
      <c r="S18" s="277"/>
      <c r="T18" s="277"/>
      <c r="U18" s="277"/>
    </row>
    <row r="19" spans="1:21" ht="15.75" x14ac:dyDescent="0.25">
      <c r="A19" s="615"/>
      <c r="B19" s="613"/>
      <c r="C19" s="277"/>
      <c r="D19" s="277"/>
      <c r="E19" s="277"/>
      <c r="F19" s="277"/>
      <c r="G19" s="277"/>
      <c r="H19" s="359"/>
      <c r="I19" s="360"/>
      <c r="J19" s="277"/>
      <c r="K19" s="360"/>
      <c r="L19" s="277"/>
      <c r="M19" s="360"/>
      <c r="N19" s="277"/>
      <c r="O19" s="360"/>
      <c r="P19" s="394">
        <f t="shared" si="1"/>
        <v>0</v>
      </c>
      <c r="Q19" s="395">
        <f t="shared" si="2"/>
        <v>0</v>
      </c>
      <c r="R19" s="277"/>
      <c r="S19" s="277"/>
      <c r="T19" s="277"/>
      <c r="U19" s="277"/>
    </row>
    <row r="20" spans="1:21" ht="15.75" x14ac:dyDescent="0.25">
      <c r="A20" s="615"/>
      <c r="B20" s="614"/>
      <c r="C20" s="277"/>
      <c r="D20" s="277"/>
      <c r="E20" s="277"/>
      <c r="F20" s="277"/>
      <c r="G20" s="277"/>
      <c r="H20" s="359"/>
      <c r="I20" s="360"/>
      <c r="J20" s="277"/>
      <c r="K20" s="360"/>
      <c r="L20" s="277"/>
      <c r="M20" s="360"/>
      <c r="N20" s="277"/>
      <c r="O20" s="360"/>
      <c r="P20" s="394">
        <f t="shared" si="1"/>
        <v>0</v>
      </c>
      <c r="Q20" s="395">
        <f t="shared" si="2"/>
        <v>0</v>
      </c>
      <c r="R20" s="277"/>
      <c r="S20" s="277"/>
      <c r="T20" s="277"/>
      <c r="U20" s="277"/>
    </row>
    <row r="21" spans="1:21" s="362" customFormat="1" ht="15.75" x14ac:dyDescent="0.25">
      <c r="A21" s="615"/>
      <c r="B21" s="612" t="s">
        <v>1414</v>
      </c>
      <c r="C21" s="277"/>
      <c r="D21" s="277"/>
      <c r="E21" s="277"/>
      <c r="F21" s="277"/>
      <c r="G21" s="277"/>
      <c r="H21" s="359"/>
      <c r="I21" s="360"/>
      <c r="J21" s="277"/>
      <c r="K21" s="360"/>
      <c r="L21" s="277"/>
      <c r="M21" s="360"/>
      <c r="N21" s="277"/>
      <c r="O21" s="360"/>
      <c r="P21" s="394">
        <f t="shared" si="1"/>
        <v>0</v>
      </c>
      <c r="Q21" s="395">
        <f t="shared" si="2"/>
        <v>0</v>
      </c>
      <c r="R21" s="277"/>
      <c r="S21" s="277"/>
      <c r="T21" s="277"/>
      <c r="U21" s="277"/>
    </row>
    <row r="22" spans="1:21" s="362" customFormat="1" ht="15.75" x14ac:dyDescent="0.25">
      <c r="A22" s="615"/>
      <c r="B22" s="613"/>
      <c r="C22" s="277"/>
      <c r="D22" s="277"/>
      <c r="E22" s="277"/>
      <c r="F22" s="277"/>
      <c r="G22" s="277"/>
      <c r="H22" s="359"/>
      <c r="I22" s="360"/>
      <c r="J22" s="277"/>
      <c r="K22" s="360"/>
      <c r="L22" s="277"/>
      <c r="M22" s="360"/>
      <c r="N22" s="277"/>
      <c r="O22" s="360"/>
      <c r="P22" s="394">
        <f t="shared" si="1"/>
        <v>0</v>
      </c>
      <c r="Q22" s="395">
        <f t="shared" si="2"/>
        <v>0</v>
      </c>
      <c r="R22" s="277"/>
      <c r="S22" s="277"/>
      <c r="T22" s="277"/>
      <c r="U22" s="277"/>
    </row>
    <row r="23" spans="1:21" s="362" customFormat="1" ht="15.75" x14ac:dyDescent="0.25">
      <c r="A23" s="615"/>
      <c r="B23" s="613"/>
      <c r="C23" s="277"/>
      <c r="D23" s="277"/>
      <c r="E23" s="277"/>
      <c r="F23" s="277"/>
      <c r="G23" s="277"/>
      <c r="H23" s="359"/>
      <c r="I23" s="360"/>
      <c r="J23" s="277"/>
      <c r="K23" s="360"/>
      <c r="L23" s="277"/>
      <c r="M23" s="360"/>
      <c r="N23" s="277"/>
      <c r="O23" s="360"/>
      <c r="P23" s="394">
        <f t="shared" si="1"/>
        <v>0</v>
      </c>
      <c r="Q23" s="395">
        <f t="shared" si="2"/>
        <v>0</v>
      </c>
      <c r="R23" s="277"/>
      <c r="S23" s="277"/>
      <c r="T23" s="277"/>
      <c r="U23" s="277"/>
    </row>
    <row r="24" spans="1:21" s="362" customFormat="1" ht="15.75" x14ac:dyDescent="0.25">
      <c r="A24" s="615"/>
      <c r="B24" s="613"/>
      <c r="C24" s="277"/>
      <c r="D24" s="277"/>
      <c r="E24" s="277"/>
      <c r="F24" s="277"/>
      <c r="G24" s="277"/>
      <c r="H24" s="359"/>
      <c r="I24" s="360"/>
      <c r="J24" s="277"/>
      <c r="K24" s="360"/>
      <c r="L24" s="277"/>
      <c r="M24" s="360"/>
      <c r="N24" s="277"/>
      <c r="O24" s="360"/>
      <c r="P24" s="394">
        <f t="shared" si="1"/>
        <v>0</v>
      </c>
      <c r="Q24" s="395">
        <f t="shared" si="2"/>
        <v>0</v>
      </c>
      <c r="R24" s="277"/>
      <c r="S24" s="277"/>
      <c r="T24" s="277"/>
      <c r="U24" s="277"/>
    </row>
    <row r="25" spans="1:21" s="362" customFormat="1" ht="15.75" x14ac:dyDescent="0.25">
      <c r="A25" s="615"/>
      <c r="B25" s="613"/>
      <c r="C25" s="277"/>
      <c r="D25" s="277"/>
      <c r="E25" s="277"/>
      <c r="F25" s="277"/>
      <c r="G25" s="277"/>
      <c r="H25" s="359"/>
      <c r="I25" s="360"/>
      <c r="J25" s="277"/>
      <c r="K25" s="360"/>
      <c r="L25" s="277"/>
      <c r="M25" s="360"/>
      <c r="N25" s="277"/>
      <c r="O25" s="360"/>
      <c r="P25" s="394">
        <f t="shared" si="1"/>
        <v>0</v>
      </c>
      <c r="Q25" s="395">
        <f t="shared" si="2"/>
        <v>0</v>
      </c>
      <c r="R25" s="277"/>
      <c r="S25" s="277"/>
      <c r="T25" s="277"/>
      <c r="U25" s="277"/>
    </row>
    <row r="26" spans="1:21" ht="15.75" x14ac:dyDescent="0.25">
      <c r="A26" s="615"/>
      <c r="B26" s="614"/>
      <c r="C26" s="277"/>
      <c r="D26" s="277"/>
      <c r="E26" s="277"/>
      <c r="F26" s="277"/>
      <c r="G26" s="277"/>
      <c r="H26" s="277"/>
      <c r="I26" s="360"/>
      <c r="J26" s="277"/>
      <c r="K26" s="360"/>
      <c r="L26" s="277"/>
      <c r="M26" s="360"/>
      <c r="N26" s="277"/>
      <c r="O26" s="360"/>
      <c r="P26" s="394">
        <f t="shared" si="1"/>
        <v>0</v>
      </c>
      <c r="Q26" s="395">
        <f t="shared" si="2"/>
        <v>0</v>
      </c>
      <c r="R26" s="277"/>
      <c r="S26" s="277"/>
      <c r="T26" s="277"/>
      <c r="U26" s="277"/>
    </row>
    <row r="27" spans="1:21" ht="173.25" x14ac:dyDescent="0.25">
      <c r="A27" s="612" t="s">
        <v>1415</v>
      </c>
      <c r="B27" s="612" t="s">
        <v>1417</v>
      </c>
      <c r="C27" s="277" t="s">
        <v>1641</v>
      </c>
      <c r="D27" s="512" t="s">
        <v>1803</v>
      </c>
      <c r="E27" s="515" t="s">
        <v>1718</v>
      </c>
      <c r="F27" s="514" t="s">
        <v>1824</v>
      </c>
      <c r="G27" s="514" t="s">
        <v>1768</v>
      </c>
      <c r="H27" s="515">
        <v>2</v>
      </c>
      <c r="I27" s="549">
        <f>'5. ACTIVIDADES ESPECIALES'!D363</f>
        <v>19612.5</v>
      </c>
      <c r="J27" s="515">
        <v>2</v>
      </c>
      <c r="K27" s="515">
        <f>'5. ACTIVIDADES ESPECIALES'!D407</f>
        <v>19612.5</v>
      </c>
      <c r="L27" s="515">
        <v>2</v>
      </c>
      <c r="M27" s="515">
        <f>'5. ACTIVIDADES ESPECIALES'!D451</f>
        <v>19612.5</v>
      </c>
      <c r="N27" s="515">
        <v>2</v>
      </c>
      <c r="O27" s="515">
        <f>'5. ACTIVIDADES ESPECIALES'!D495</f>
        <v>19612.5</v>
      </c>
      <c r="P27" s="550">
        <f t="shared" si="1"/>
        <v>8</v>
      </c>
      <c r="Q27" s="399">
        <f>I27+K27+M27+O27</f>
        <v>78450</v>
      </c>
      <c r="R27" s="515" t="s">
        <v>1719</v>
      </c>
      <c r="S27" s="515" t="s">
        <v>1769</v>
      </c>
      <c r="T27" s="515" t="s">
        <v>1770</v>
      </c>
      <c r="U27" s="513" t="s">
        <v>1720</v>
      </c>
    </row>
    <row r="28" spans="1:21" s="362" customFormat="1" ht="15.75" x14ac:dyDescent="0.25">
      <c r="A28" s="613"/>
      <c r="B28" s="613"/>
      <c r="C28" s="277"/>
      <c r="D28" s="277"/>
      <c r="E28" s="277"/>
      <c r="F28" s="277"/>
      <c r="G28" s="277"/>
      <c r="H28" s="359"/>
      <c r="I28" s="360"/>
      <c r="J28" s="277"/>
      <c r="K28" s="360"/>
      <c r="L28" s="277"/>
      <c r="M28" s="360"/>
      <c r="N28" s="277"/>
      <c r="O28" s="360"/>
      <c r="P28" s="394">
        <f t="shared" si="1"/>
        <v>0</v>
      </c>
      <c r="Q28" s="395">
        <f t="shared" si="2"/>
        <v>0</v>
      </c>
      <c r="R28" s="277"/>
      <c r="S28" s="277"/>
      <c r="T28" s="277"/>
      <c r="U28" s="277"/>
    </row>
    <row r="29" spans="1:21" s="362" customFormat="1" ht="15.75" x14ac:dyDescent="0.25">
      <c r="A29" s="613"/>
      <c r="B29" s="613"/>
      <c r="C29" s="277"/>
      <c r="D29" s="277"/>
      <c r="E29" s="277"/>
      <c r="F29" s="277"/>
      <c r="G29" s="277"/>
      <c r="H29" s="359"/>
      <c r="I29" s="360"/>
      <c r="J29" s="277"/>
      <c r="K29" s="360"/>
      <c r="L29" s="277"/>
      <c r="M29" s="360"/>
      <c r="N29" s="277"/>
      <c r="O29" s="360"/>
      <c r="P29" s="394">
        <f t="shared" si="1"/>
        <v>0</v>
      </c>
      <c r="Q29" s="395">
        <f t="shared" si="2"/>
        <v>0</v>
      </c>
      <c r="R29" s="277"/>
      <c r="S29" s="277"/>
      <c r="T29" s="277"/>
      <c r="U29" s="277"/>
    </row>
    <row r="30" spans="1:21" s="362" customFormat="1" ht="15.75" x14ac:dyDescent="0.25">
      <c r="A30" s="613"/>
      <c r="B30" s="613"/>
      <c r="C30" s="277"/>
      <c r="D30" s="277"/>
      <c r="E30" s="277"/>
      <c r="F30" s="277"/>
      <c r="G30" s="277"/>
      <c r="H30" s="359"/>
      <c r="I30" s="360"/>
      <c r="J30" s="277"/>
      <c r="K30" s="360"/>
      <c r="L30" s="277"/>
      <c r="M30" s="360"/>
      <c r="N30" s="277"/>
      <c r="O30" s="360"/>
      <c r="P30" s="394">
        <f t="shared" si="1"/>
        <v>0</v>
      </c>
      <c r="Q30" s="395">
        <f t="shared" si="2"/>
        <v>0</v>
      </c>
      <c r="R30" s="277"/>
      <c r="S30" s="277"/>
      <c r="T30" s="277"/>
      <c r="U30" s="277"/>
    </row>
    <row r="31" spans="1:21" s="362" customFormat="1" ht="15.75" x14ac:dyDescent="0.25">
      <c r="A31" s="613"/>
      <c r="B31" s="613"/>
      <c r="C31" s="277"/>
      <c r="D31" s="277"/>
      <c r="E31" s="277"/>
      <c r="F31" s="277"/>
      <c r="G31" s="277"/>
      <c r="H31" s="359"/>
      <c r="I31" s="360"/>
      <c r="J31" s="277"/>
      <c r="K31" s="360"/>
      <c r="L31" s="277"/>
      <c r="M31" s="360"/>
      <c r="N31" s="277"/>
      <c r="O31" s="360"/>
      <c r="P31" s="394">
        <f t="shared" si="1"/>
        <v>0</v>
      </c>
      <c r="Q31" s="395">
        <f t="shared" si="2"/>
        <v>0</v>
      </c>
      <c r="R31" s="277"/>
      <c r="S31" s="277"/>
      <c r="T31" s="277"/>
      <c r="U31" s="277"/>
    </row>
    <row r="32" spans="1:21" s="362" customFormat="1" ht="63.75" customHeight="1" x14ac:dyDescent="0.25">
      <c r="A32" s="613"/>
      <c r="B32" s="614"/>
      <c r="C32" s="277"/>
      <c r="D32" s="277"/>
      <c r="E32" s="277"/>
      <c r="F32" s="277"/>
      <c r="G32" s="277"/>
      <c r="H32" s="359"/>
      <c r="I32" s="360"/>
      <c r="J32" s="277"/>
      <c r="K32" s="360"/>
      <c r="L32" s="277"/>
      <c r="M32" s="360"/>
      <c r="N32" s="277"/>
      <c r="O32" s="360"/>
      <c r="P32" s="394">
        <f t="shared" si="1"/>
        <v>0</v>
      </c>
      <c r="Q32" s="395">
        <f t="shared" si="2"/>
        <v>0</v>
      </c>
      <c r="R32" s="277"/>
      <c r="S32" s="277"/>
      <c r="T32" s="277"/>
      <c r="U32" s="277"/>
    </row>
    <row r="33" spans="1:21" ht="15.75" x14ac:dyDescent="0.25">
      <c r="A33" s="613"/>
      <c r="B33" s="612" t="s">
        <v>1418</v>
      </c>
      <c r="C33" s="277"/>
      <c r="D33" s="277"/>
      <c r="E33" s="277"/>
      <c r="F33" s="277"/>
      <c r="G33" s="277"/>
      <c r="H33" s="277"/>
      <c r="I33" s="360"/>
      <c r="J33" s="277"/>
      <c r="K33" s="360"/>
      <c r="L33" s="277"/>
      <c r="M33" s="360"/>
      <c r="N33" s="277"/>
      <c r="O33" s="360"/>
      <c r="P33" s="394">
        <f t="shared" si="1"/>
        <v>0</v>
      </c>
      <c r="Q33" s="395">
        <f t="shared" si="2"/>
        <v>0</v>
      </c>
      <c r="R33" s="277"/>
      <c r="S33" s="277"/>
      <c r="T33" s="277"/>
      <c r="U33" s="277"/>
    </row>
    <row r="34" spans="1:21" s="362" customFormat="1" ht="15.75" x14ac:dyDescent="0.25">
      <c r="A34" s="613"/>
      <c r="B34" s="613"/>
      <c r="C34" s="277"/>
      <c r="D34" s="277"/>
      <c r="E34" s="277"/>
      <c r="F34" s="277"/>
      <c r="G34" s="277"/>
      <c r="H34" s="277"/>
      <c r="I34" s="360"/>
      <c r="J34" s="277"/>
      <c r="K34" s="360"/>
      <c r="L34" s="277"/>
      <c r="M34" s="360"/>
      <c r="N34" s="277"/>
      <c r="O34" s="360"/>
      <c r="P34" s="394">
        <f t="shared" si="1"/>
        <v>0</v>
      </c>
      <c r="Q34" s="395">
        <f t="shared" si="2"/>
        <v>0</v>
      </c>
      <c r="R34" s="277"/>
      <c r="S34" s="277"/>
      <c r="T34" s="277"/>
      <c r="U34" s="277"/>
    </row>
    <row r="35" spans="1:21" s="362" customFormat="1" ht="15.75" x14ac:dyDescent="0.25">
      <c r="A35" s="613"/>
      <c r="B35" s="613"/>
      <c r="C35" s="277"/>
      <c r="D35" s="277"/>
      <c r="E35" s="277"/>
      <c r="F35" s="277"/>
      <c r="G35" s="277"/>
      <c r="H35" s="277"/>
      <c r="I35" s="360"/>
      <c r="J35" s="277"/>
      <c r="K35" s="360"/>
      <c r="L35" s="277"/>
      <c r="M35" s="360"/>
      <c r="N35" s="277"/>
      <c r="O35" s="360"/>
      <c r="P35" s="394">
        <f t="shared" si="1"/>
        <v>0</v>
      </c>
      <c r="Q35" s="395">
        <f t="shared" si="2"/>
        <v>0</v>
      </c>
      <c r="R35" s="277"/>
      <c r="S35" s="277"/>
      <c r="T35" s="277"/>
      <c r="U35" s="277"/>
    </row>
    <row r="36" spans="1:21" s="362" customFormat="1" ht="15.75" x14ac:dyDescent="0.25">
      <c r="A36" s="613"/>
      <c r="B36" s="613"/>
      <c r="C36" s="277"/>
      <c r="D36" s="277"/>
      <c r="E36" s="277"/>
      <c r="F36" s="277"/>
      <c r="G36" s="277"/>
      <c r="H36" s="277"/>
      <c r="I36" s="360"/>
      <c r="J36" s="277"/>
      <c r="K36" s="360"/>
      <c r="L36" s="277"/>
      <c r="M36" s="360"/>
      <c r="N36" s="277"/>
      <c r="O36" s="360"/>
      <c r="P36" s="394">
        <f t="shared" si="1"/>
        <v>0</v>
      </c>
      <c r="Q36" s="395">
        <f t="shared" si="2"/>
        <v>0</v>
      </c>
      <c r="R36" s="277"/>
      <c r="S36" s="277"/>
      <c r="T36" s="277"/>
      <c r="U36" s="277"/>
    </row>
    <row r="37" spans="1:21" ht="15.75" x14ac:dyDescent="0.25">
      <c r="A37" s="613"/>
      <c r="B37" s="613"/>
      <c r="C37" s="277"/>
      <c r="D37" s="277"/>
      <c r="E37" s="277"/>
      <c r="F37" s="277"/>
      <c r="G37" s="277"/>
      <c r="H37" s="277"/>
      <c r="I37" s="360"/>
      <c r="J37" s="277"/>
      <c r="K37" s="360"/>
      <c r="L37" s="277"/>
      <c r="M37" s="360"/>
      <c r="N37" s="277"/>
      <c r="O37" s="360"/>
      <c r="P37" s="394">
        <f t="shared" si="1"/>
        <v>0</v>
      </c>
      <c r="Q37" s="395">
        <f t="shared" si="2"/>
        <v>0</v>
      </c>
      <c r="R37" s="277"/>
      <c r="S37" s="277"/>
      <c r="T37" s="277"/>
      <c r="U37" s="277"/>
    </row>
    <row r="38" spans="1:21" ht="15.75" x14ac:dyDescent="0.25">
      <c r="A38" s="614"/>
      <c r="B38" s="614"/>
      <c r="C38" s="277"/>
      <c r="D38" s="277"/>
      <c r="E38" s="277"/>
      <c r="F38" s="277"/>
      <c r="G38" s="277"/>
      <c r="H38" s="277"/>
      <c r="I38" s="360"/>
      <c r="J38" s="277"/>
      <c r="K38" s="360"/>
      <c r="L38" s="277"/>
      <c r="M38" s="360"/>
      <c r="N38" s="277"/>
      <c r="O38" s="360"/>
      <c r="P38" s="394">
        <f t="shared" si="1"/>
        <v>0</v>
      </c>
      <c r="Q38" s="395">
        <f t="shared" si="2"/>
        <v>0</v>
      </c>
      <c r="R38" s="277"/>
      <c r="S38" s="277"/>
      <c r="T38" s="277"/>
      <c r="U38" s="356"/>
    </row>
    <row r="39" spans="1:21" ht="15.75" x14ac:dyDescent="0.25">
      <c r="A39" s="298"/>
      <c r="B39" s="299"/>
      <c r="C39" s="298" t="s">
        <v>1409</v>
      </c>
      <c r="D39" s="299"/>
      <c r="E39" s="299"/>
      <c r="F39" s="299"/>
      <c r="G39" s="300"/>
      <c r="H39" s="264">
        <f t="shared" ref="H39:Q39" si="3">SUM(H9:H38)</f>
        <v>17</v>
      </c>
      <c r="I39" s="232">
        <f t="shared" si="3"/>
        <v>61612.5</v>
      </c>
      <c r="J39" s="264">
        <f t="shared" si="3"/>
        <v>2</v>
      </c>
      <c r="K39" s="232">
        <f t="shared" si="3"/>
        <v>19612.5</v>
      </c>
      <c r="L39" s="264">
        <f t="shared" si="3"/>
        <v>2</v>
      </c>
      <c r="M39" s="232">
        <f t="shared" si="3"/>
        <v>19612.5</v>
      </c>
      <c r="N39" s="264">
        <f t="shared" si="3"/>
        <v>2</v>
      </c>
      <c r="O39" s="232">
        <f t="shared" si="3"/>
        <v>19612.5</v>
      </c>
      <c r="P39" s="232">
        <f t="shared" si="3"/>
        <v>23</v>
      </c>
      <c r="Q39" s="232">
        <f t="shared" si="3"/>
        <v>120450</v>
      </c>
      <c r="R39" s="264"/>
      <c r="S39" s="264"/>
      <c r="T39" s="264"/>
      <c r="U39" s="278"/>
    </row>
    <row r="44" spans="1:21" x14ac:dyDescent="0.25">
      <c r="C44" s="458"/>
    </row>
    <row r="45" spans="1:21" x14ac:dyDescent="0.25">
      <c r="C45" s="458"/>
    </row>
    <row r="46" spans="1:21" x14ac:dyDescent="0.25">
      <c r="C46" s="458"/>
    </row>
    <row r="47" spans="1:21" x14ac:dyDescent="0.25">
      <c r="C47" s="458"/>
    </row>
    <row r="48" spans="1:21" x14ac:dyDescent="0.25">
      <c r="C48" s="458"/>
    </row>
    <row r="49" spans="3:3" x14ac:dyDescent="0.25">
      <c r="C49" s="458"/>
    </row>
    <row r="59" spans="3:3" s="260" customFormat="1" ht="12" x14ac:dyDescent="0.25"/>
    <row r="60" spans="3:3" s="260" customFormat="1" ht="12" x14ac:dyDescent="0.25"/>
    <row r="73" s="260" customFormat="1" ht="12" x14ac:dyDescent="0.25"/>
    <row r="74" s="260" customFormat="1" ht="12" x14ac:dyDescent="0.25"/>
  </sheetData>
  <mergeCells count="26">
    <mergeCell ref="A3:U3"/>
    <mergeCell ref="B9:B14"/>
    <mergeCell ref="B15:B20"/>
    <mergeCell ref="B21:B26"/>
    <mergeCell ref="B33:B38"/>
    <mergeCell ref="B27:B32"/>
    <mergeCell ref="A5:A7"/>
    <mergeCell ref="B5:B7"/>
    <mergeCell ref="C5:C7"/>
    <mergeCell ref="E5:E7"/>
    <mergeCell ref="A9:A26"/>
    <mergeCell ref="A27:A38"/>
    <mergeCell ref="A4:U4"/>
    <mergeCell ref="F5:F7"/>
    <mergeCell ref="J6:K6"/>
    <mergeCell ref="L6:M6"/>
    <mergeCell ref="D5:D7"/>
    <mergeCell ref="T5:T7"/>
    <mergeCell ref="U5:U7"/>
    <mergeCell ref="P5:Q6"/>
    <mergeCell ref="R5:R7"/>
    <mergeCell ref="N6:O6"/>
    <mergeCell ref="G5:G7"/>
    <mergeCell ref="H5:O5"/>
    <mergeCell ref="H6:I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38">
      <formula1>$P$1:$U$1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topLeftCell="E1" zoomScale="66" zoomScaleNormal="66" workbookViewId="0">
      <pane ySplit="6" topLeftCell="A7" activePane="bottomLeft" state="frozen"/>
      <selection activeCell="R5" sqref="R5"/>
      <selection pane="bottomLeft" activeCell="T8" sqref="T8"/>
    </sheetView>
  </sheetViews>
  <sheetFormatPr baseColWidth="10" defaultColWidth="11.42578125" defaultRowHeight="15" x14ac:dyDescent="0.25"/>
  <cols>
    <col min="1" max="2" width="21.7109375" customWidth="1"/>
    <col min="3" max="3" width="27.42578125" customWidth="1"/>
    <col min="4" max="4" width="30.5703125" style="458" customWidth="1"/>
    <col min="5" max="6" width="27.42578125" customWidth="1"/>
    <col min="7" max="7" width="26.28515625" customWidth="1"/>
    <col min="8" max="8" width="15.28515625" customWidth="1"/>
    <col min="9" max="9" width="14.140625" style="233" customWidth="1"/>
    <col min="10" max="10" width="15.28515625" customWidth="1"/>
    <col min="11" max="11" width="18.85546875" style="233" customWidth="1"/>
    <col min="12" max="12" width="14.7109375" customWidth="1"/>
    <col min="13" max="13" width="12.140625" style="233" customWidth="1"/>
    <col min="14" max="14" width="16.42578125" customWidth="1"/>
    <col min="15" max="15" width="13.28515625" style="233" customWidth="1"/>
    <col min="16" max="16" width="15.28515625" customWidth="1"/>
    <col min="17" max="17" width="18.28515625" style="233" customWidth="1"/>
    <col min="18" max="18" width="14.140625" hidden="1" customWidth="1"/>
    <col min="19" max="19" width="19.140625" customWidth="1"/>
    <col min="20" max="20" width="16.140625" customWidth="1"/>
    <col min="21" max="21" width="15.140625" customWidth="1"/>
    <col min="22" max="22" width="18.28515625" customWidth="1"/>
  </cols>
  <sheetData>
    <row r="1" spans="1:22" ht="18.75" x14ac:dyDescent="0.25">
      <c r="B1" s="284"/>
      <c r="C1" s="506" t="s">
        <v>1642</v>
      </c>
      <c r="D1" s="284"/>
      <c r="E1" s="284"/>
      <c r="F1" s="284"/>
      <c r="H1" s="284" t="s">
        <v>1419</v>
      </c>
      <c r="J1" s="284"/>
      <c r="K1" s="284"/>
      <c r="L1" s="284"/>
      <c r="M1" s="284"/>
      <c r="N1" s="284"/>
      <c r="O1" s="284"/>
      <c r="P1" s="284"/>
      <c r="Q1" s="284"/>
      <c r="R1" s="284"/>
      <c r="S1" s="284"/>
      <c r="T1" s="284"/>
      <c r="U1" s="284"/>
      <c r="V1" s="284"/>
    </row>
    <row r="2" spans="1:22" s="362" customFormat="1" ht="18.75" x14ac:dyDescent="0.25">
      <c r="A2" s="362" t="s">
        <v>1347</v>
      </c>
      <c r="B2" s="284"/>
      <c r="C2" s="284"/>
      <c r="D2" s="284"/>
      <c r="E2" s="284"/>
      <c r="F2" s="284"/>
      <c r="H2" s="284"/>
      <c r="I2" s="233"/>
      <c r="J2" s="284"/>
      <c r="K2" s="284"/>
      <c r="L2" s="284"/>
      <c r="M2" s="284"/>
      <c r="N2" s="284"/>
      <c r="O2" s="284"/>
      <c r="P2" s="284"/>
      <c r="Q2" s="284"/>
      <c r="R2" s="284"/>
      <c r="S2" s="284"/>
      <c r="T2" s="284"/>
      <c r="U2" s="284"/>
      <c r="V2" s="284"/>
    </row>
    <row r="3" spans="1:22" x14ac:dyDescent="0.25">
      <c r="A3" s="269" t="s">
        <v>1422</v>
      </c>
      <c r="B3" s="269"/>
      <c r="C3" s="269"/>
      <c r="D3" s="269"/>
      <c r="E3" s="269"/>
      <c r="F3" s="269"/>
      <c r="G3" s="269"/>
      <c r="H3" s="269"/>
      <c r="I3" s="269"/>
      <c r="J3" s="269"/>
      <c r="K3" s="269"/>
      <c r="L3" s="269"/>
      <c r="M3" s="269"/>
      <c r="N3" s="269"/>
      <c r="O3" s="269"/>
      <c r="P3" s="269"/>
      <c r="Q3" s="269"/>
      <c r="R3" s="269"/>
      <c r="S3" s="269"/>
      <c r="T3" s="269"/>
      <c r="U3" s="269"/>
      <c r="V3" s="269"/>
    </row>
    <row r="4" spans="1:22" ht="15" customHeight="1" x14ac:dyDescent="0.25">
      <c r="A4" s="591" t="s">
        <v>96</v>
      </c>
      <c r="B4" s="590" t="s">
        <v>110</v>
      </c>
      <c r="C4" s="593" t="s">
        <v>1534</v>
      </c>
      <c r="D4" s="593" t="s">
        <v>1535</v>
      </c>
      <c r="E4" s="593" t="s">
        <v>86</v>
      </c>
      <c r="F4" s="593" t="s">
        <v>391</v>
      </c>
      <c r="G4" s="593" t="s">
        <v>87</v>
      </c>
      <c r="H4" s="596" t="s">
        <v>99</v>
      </c>
      <c r="I4" s="602"/>
      <c r="J4" s="602"/>
      <c r="K4" s="602"/>
      <c r="L4" s="602"/>
      <c r="M4" s="602"/>
      <c r="N4" s="602"/>
      <c r="O4" s="597"/>
      <c r="P4" s="598" t="s">
        <v>100</v>
      </c>
      <c r="Q4" s="599"/>
      <c r="R4" s="590" t="s">
        <v>101</v>
      </c>
      <c r="S4" s="590" t="s">
        <v>102</v>
      </c>
      <c r="T4" s="590" t="s">
        <v>109</v>
      </c>
      <c r="U4" s="590" t="s">
        <v>108</v>
      </c>
      <c r="V4" s="587" t="s">
        <v>88</v>
      </c>
    </row>
    <row r="5" spans="1:22" ht="15" customHeight="1" x14ac:dyDescent="0.25">
      <c r="A5" s="591"/>
      <c r="B5" s="591"/>
      <c r="C5" s="594"/>
      <c r="D5" s="594"/>
      <c r="E5" s="594"/>
      <c r="F5" s="594"/>
      <c r="G5" s="594"/>
      <c r="H5" s="596" t="s">
        <v>103</v>
      </c>
      <c r="I5" s="597"/>
      <c r="J5" s="596" t="s">
        <v>104</v>
      </c>
      <c r="K5" s="597"/>
      <c r="L5" s="596" t="s">
        <v>105</v>
      </c>
      <c r="M5" s="597"/>
      <c r="N5" s="596" t="s">
        <v>106</v>
      </c>
      <c r="O5" s="597"/>
      <c r="P5" s="600"/>
      <c r="Q5" s="601"/>
      <c r="R5" s="591"/>
      <c r="S5" s="591"/>
      <c r="T5" s="591"/>
      <c r="U5" s="591"/>
      <c r="V5" s="588"/>
    </row>
    <row r="6" spans="1:22" ht="25.5" x14ac:dyDescent="0.25">
      <c r="A6" s="592"/>
      <c r="B6" s="592"/>
      <c r="C6" s="595"/>
      <c r="D6" s="595"/>
      <c r="E6" s="595"/>
      <c r="F6" s="595"/>
      <c r="G6" s="595"/>
      <c r="H6" s="434" t="s">
        <v>107</v>
      </c>
      <c r="I6" s="434" t="s">
        <v>12</v>
      </c>
      <c r="J6" s="434" t="s">
        <v>107</v>
      </c>
      <c r="K6" s="434" t="s">
        <v>12</v>
      </c>
      <c r="L6" s="434" t="s">
        <v>107</v>
      </c>
      <c r="M6" s="434" t="s">
        <v>12</v>
      </c>
      <c r="N6" s="434" t="s">
        <v>107</v>
      </c>
      <c r="O6" s="434" t="s">
        <v>12</v>
      </c>
      <c r="P6" s="434" t="s">
        <v>107</v>
      </c>
      <c r="Q6" s="434" t="s">
        <v>12</v>
      </c>
      <c r="R6" s="592"/>
      <c r="S6" s="592"/>
      <c r="T6" s="592"/>
      <c r="U6" s="592"/>
      <c r="V6" s="589"/>
    </row>
    <row r="7" spans="1:22" s="362" customFormat="1" ht="15.75" x14ac:dyDescent="0.25">
      <c r="A7" s="435"/>
      <c r="B7" s="436"/>
      <c r="C7" s="437"/>
      <c r="D7" s="437"/>
      <c r="E7" s="437"/>
      <c r="F7" s="438"/>
      <c r="G7" s="437"/>
      <c r="H7" s="439"/>
      <c r="I7" s="439"/>
      <c r="J7" s="439"/>
      <c r="K7" s="439"/>
      <c r="L7" s="439"/>
      <c r="M7" s="439"/>
      <c r="N7" s="439"/>
      <c r="O7" s="439"/>
      <c r="P7" s="439"/>
      <c r="Q7" s="439"/>
      <c r="R7" s="440"/>
      <c r="S7" s="440"/>
      <c r="T7" s="440"/>
      <c r="U7" s="440"/>
      <c r="V7" s="441"/>
    </row>
    <row r="8" spans="1:22" ht="111" customHeight="1" x14ac:dyDescent="0.25">
      <c r="A8" s="615" t="s">
        <v>1420</v>
      </c>
      <c r="B8" s="612" t="s">
        <v>1421</v>
      </c>
      <c r="C8" s="326" t="s">
        <v>1642</v>
      </c>
      <c r="D8" s="526" t="s">
        <v>1841</v>
      </c>
      <c r="E8" s="527" t="s">
        <v>1796</v>
      </c>
      <c r="F8" s="326" t="s">
        <v>1825</v>
      </c>
      <c r="G8" s="326" t="s">
        <v>1801</v>
      </c>
      <c r="H8" s="553">
        <v>3</v>
      </c>
      <c r="I8" s="559">
        <f>'2. CONTRATACION DE PERSONAL'!D10</f>
        <v>607500</v>
      </c>
      <c r="J8" s="553">
        <v>0</v>
      </c>
      <c r="K8" s="554"/>
      <c r="L8" s="553">
        <v>0</v>
      </c>
      <c r="M8" s="554"/>
      <c r="N8" s="553">
        <v>0</v>
      </c>
      <c r="O8" s="554"/>
      <c r="P8" s="555">
        <f t="shared" ref="P8:Q8" si="0">H8+J8+L8+N8</f>
        <v>3</v>
      </c>
      <c r="Q8" s="556">
        <f t="shared" si="0"/>
        <v>607500</v>
      </c>
      <c r="R8" s="326"/>
      <c r="S8" s="563" t="s">
        <v>1843</v>
      </c>
      <c r="T8" s="515" t="s">
        <v>1797</v>
      </c>
      <c r="U8" s="515" t="s">
        <v>1798</v>
      </c>
      <c r="V8" s="515" t="s">
        <v>1799</v>
      </c>
    </row>
    <row r="9" spans="1:22" ht="15.75" x14ac:dyDescent="0.25">
      <c r="A9" s="615"/>
      <c r="B9" s="613"/>
      <c r="C9" s="326"/>
      <c r="D9" s="326"/>
      <c r="E9" s="326"/>
      <c r="F9" s="326"/>
      <c r="G9" s="326"/>
      <c r="H9" s="352"/>
      <c r="I9" s="353"/>
      <c r="J9" s="352"/>
      <c r="K9" s="353"/>
      <c r="L9" s="352"/>
      <c r="M9" s="353"/>
      <c r="N9" s="352"/>
      <c r="O9" s="353"/>
      <c r="P9" s="394">
        <f t="shared" ref="P9:P20" si="1">H9+J9+L9+N9</f>
        <v>0</v>
      </c>
      <c r="Q9" s="395">
        <f t="shared" ref="Q9:Q20" si="2">I9+K9+M9+O9</f>
        <v>0</v>
      </c>
      <c r="R9" s="326"/>
      <c r="S9" s="326"/>
      <c r="T9" s="326"/>
      <c r="U9" s="326"/>
      <c r="V9" s="326"/>
    </row>
    <row r="10" spans="1:22" s="362" customFormat="1" ht="15.75" x14ac:dyDescent="0.25">
      <c r="A10" s="615"/>
      <c r="B10" s="613"/>
      <c r="C10" s="326"/>
      <c r="D10" s="326"/>
      <c r="E10" s="326"/>
      <c r="F10" s="326"/>
      <c r="G10" s="326"/>
      <c r="H10" s="352"/>
      <c r="I10" s="353"/>
      <c r="J10" s="352"/>
      <c r="K10" s="353"/>
      <c r="L10" s="352"/>
      <c r="M10" s="353"/>
      <c r="N10" s="352"/>
      <c r="O10" s="353"/>
      <c r="P10" s="394">
        <f t="shared" ref="P10:P15" si="3">H10+J10+L10+N10</f>
        <v>0</v>
      </c>
      <c r="Q10" s="395">
        <f t="shared" ref="Q10:Q15" si="4">I10+K10+M10+O10</f>
        <v>0</v>
      </c>
      <c r="R10" s="326"/>
      <c r="S10" s="326"/>
      <c r="T10" s="326"/>
      <c r="U10" s="326"/>
      <c r="V10" s="326"/>
    </row>
    <row r="11" spans="1:22" s="362" customFormat="1" ht="15.75" x14ac:dyDescent="0.25">
      <c r="A11" s="615"/>
      <c r="B11" s="613"/>
      <c r="C11" s="326"/>
      <c r="D11" s="326"/>
      <c r="E11" s="326"/>
      <c r="F11" s="326"/>
      <c r="G11" s="326"/>
      <c r="H11" s="352"/>
      <c r="I11" s="353"/>
      <c r="J11" s="352"/>
      <c r="K11" s="353"/>
      <c r="L11" s="352"/>
      <c r="M11" s="353"/>
      <c r="N11" s="352"/>
      <c r="O11" s="353"/>
      <c r="P11" s="394">
        <f t="shared" si="3"/>
        <v>0</v>
      </c>
      <c r="Q11" s="395">
        <f t="shared" si="4"/>
        <v>0</v>
      </c>
      <c r="R11" s="326"/>
      <c r="S11" s="326"/>
      <c r="T11" s="326"/>
      <c r="U11" s="326"/>
      <c r="V11" s="326"/>
    </row>
    <row r="12" spans="1:22" s="362" customFormat="1" ht="15.75" x14ac:dyDescent="0.25">
      <c r="A12" s="615"/>
      <c r="B12" s="613"/>
      <c r="C12" s="326"/>
      <c r="D12" s="326"/>
      <c r="E12" s="326"/>
      <c r="F12" s="326"/>
      <c r="G12" s="326"/>
      <c r="H12" s="352"/>
      <c r="I12" s="353"/>
      <c r="J12" s="352"/>
      <c r="K12" s="353"/>
      <c r="L12" s="352"/>
      <c r="M12" s="353"/>
      <c r="N12" s="352"/>
      <c r="O12" s="353"/>
      <c r="P12" s="394">
        <f t="shared" si="3"/>
        <v>0</v>
      </c>
      <c r="Q12" s="395">
        <f t="shared" si="4"/>
        <v>0</v>
      </c>
      <c r="R12" s="326"/>
      <c r="S12" s="326"/>
      <c r="T12" s="326"/>
      <c r="U12" s="326"/>
      <c r="V12" s="326"/>
    </row>
    <row r="13" spans="1:22" s="362" customFormat="1" ht="15.75" x14ac:dyDescent="0.25">
      <c r="A13" s="615"/>
      <c r="B13" s="613"/>
      <c r="C13" s="326"/>
      <c r="D13" s="326"/>
      <c r="E13" s="326"/>
      <c r="F13" s="326"/>
      <c r="G13" s="326"/>
      <c r="H13" s="352"/>
      <c r="I13" s="353"/>
      <c r="J13" s="352"/>
      <c r="K13" s="353"/>
      <c r="L13" s="352"/>
      <c r="M13" s="353"/>
      <c r="N13" s="352"/>
      <c r="O13" s="353"/>
      <c r="P13" s="394">
        <f t="shared" ref="P13:P14" si="5">H13+J13+L13+N13</f>
        <v>0</v>
      </c>
      <c r="Q13" s="395">
        <f t="shared" ref="Q13:Q14" si="6">I13+K13+M13+O13</f>
        <v>0</v>
      </c>
      <c r="R13" s="326"/>
      <c r="S13" s="326"/>
      <c r="T13" s="326"/>
      <c r="U13" s="326"/>
      <c r="V13" s="326"/>
    </row>
    <row r="14" spans="1:22" s="362" customFormat="1" ht="15.75" x14ac:dyDescent="0.25">
      <c r="A14" s="615"/>
      <c r="B14" s="613"/>
      <c r="C14" s="326"/>
      <c r="D14" s="326"/>
      <c r="E14" s="326"/>
      <c r="F14" s="326"/>
      <c r="G14" s="326"/>
      <c r="H14" s="352"/>
      <c r="I14" s="353"/>
      <c r="J14" s="352"/>
      <c r="K14" s="353"/>
      <c r="L14" s="352"/>
      <c r="M14" s="353"/>
      <c r="N14" s="352"/>
      <c r="O14" s="353"/>
      <c r="P14" s="394">
        <f t="shared" si="5"/>
        <v>0</v>
      </c>
      <c r="Q14" s="395">
        <f t="shared" si="6"/>
        <v>0</v>
      </c>
      <c r="R14" s="326"/>
      <c r="S14" s="326"/>
      <c r="T14" s="326"/>
      <c r="U14" s="326"/>
      <c r="V14" s="326"/>
    </row>
    <row r="15" spans="1:22" ht="15.75" x14ac:dyDescent="0.25">
      <c r="A15" s="615"/>
      <c r="B15" s="613"/>
      <c r="C15" s="326"/>
      <c r="D15" s="326"/>
      <c r="E15" s="326"/>
      <c r="F15" s="326"/>
      <c r="G15" s="326"/>
      <c r="H15" s="352"/>
      <c r="I15" s="353"/>
      <c r="J15" s="352"/>
      <c r="K15" s="353"/>
      <c r="L15" s="352"/>
      <c r="M15" s="353"/>
      <c r="N15" s="352"/>
      <c r="O15" s="353"/>
      <c r="P15" s="394">
        <f t="shared" si="3"/>
        <v>0</v>
      </c>
      <c r="Q15" s="395">
        <f t="shared" si="4"/>
        <v>0</v>
      </c>
      <c r="R15" s="326"/>
      <c r="S15" s="326"/>
      <c r="T15" s="326"/>
      <c r="U15" s="326"/>
      <c r="V15" s="326"/>
    </row>
    <row r="16" spans="1:22" ht="15.75" x14ac:dyDescent="0.25">
      <c r="A16" s="615"/>
      <c r="B16" s="613"/>
      <c r="C16" s="326"/>
      <c r="D16" s="326"/>
      <c r="E16" s="326"/>
      <c r="F16" s="326"/>
      <c r="G16" s="326"/>
      <c r="H16" s="352"/>
      <c r="I16" s="353"/>
      <c r="J16" s="352"/>
      <c r="K16" s="353"/>
      <c r="L16" s="352"/>
      <c r="M16" s="353"/>
      <c r="N16" s="352"/>
      <c r="O16" s="353"/>
      <c r="P16" s="394">
        <f t="shared" si="1"/>
        <v>0</v>
      </c>
      <c r="Q16" s="395">
        <f t="shared" si="2"/>
        <v>0</v>
      </c>
      <c r="R16" s="326"/>
      <c r="S16" s="326"/>
      <c r="T16" s="326"/>
      <c r="U16" s="326"/>
      <c r="V16" s="326"/>
    </row>
    <row r="17" spans="1:22" ht="15.75" x14ac:dyDescent="0.25">
      <c r="A17" s="615"/>
      <c r="B17" s="613"/>
      <c r="C17" s="326"/>
      <c r="D17" s="326"/>
      <c r="E17" s="326"/>
      <c r="F17" s="326"/>
      <c r="G17" s="326"/>
      <c r="H17" s="352"/>
      <c r="I17" s="353"/>
      <c r="J17" s="352"/>
      <c r="K17" s="353"/>
      <c r="L17" s="352"/>
      <c r="M17" s="353"/>
      <c r="N17" s="352"/>
      <c r="O17" s="353"/>
      <c r="P17" s="394">
        <f t="shared" si="1"/>
        <v>0</v>
      </c>
      <c r="Q17" s="395">
        <f t="shared" si="2"/>
        <v>0</v>
      </c>
      <c r="R17" s="326"/>
      <c r="S17" s="326"/>
      <c r="T17" s="326"/>
      <c r="U17" s="326"/>
      <c r="V17" s="326"/>
    </row>
    <row r="18" spans="1:22" ht="15.75" x14ac:dyDescent="0.25">
      <c r="A18" s="615"/>
      <c r="B18" s="613"/>
      <c r="C18" s="326"/>
      <c r="D18" s="326"/>
      <c r="E18" s="326"/>
      <c r="F18" s="326"/>
      <c r="G18" s="326"/>
      <c r="H18" s="352"/>
      <c r="I18" s="353"/>
      <c r="J18" s="352"/>
      <c r="K18" s="353"/>
      <c r="L18" s="352"/>
      <c r="M18" s="353"/>
      <c r="N18" s="352"/>
      <c r="O18" s="353"/>
      <c r="P18" s="394">
        <f t="shared" si="1"/>
        <v>0</v>
      </c>
      <c r="Q18" s="395">
        <f t="shared" si="2"/>
        <v>0</v>
      </c>
      <c r="R18" s="326"/>
      <c r="S18" s="326"/>
      <c r="T18" s="326"/>
      <c r="U18" s="326"/>
      <c r="V18" s="326"/>
    </row>
    <row r="19" spans="1:22" ht="15.75" x14ac:dyDescent="0.25">
      <c r="A19" s="615"/>
      <c r="B19" s="613"/>
      <c r="C19" s="326"/>
      <c r="D19" s="326"/>
      <c r="E19" s="326"/>
      <c r="F19" s="326"/>
      <c r="G19" s="326"/>
      <c r="H19" s="352"/>
      <c r="I19" s="353"/>
      <c r="J19" s="352"/>
      <c r="K19" s="353"/>
      <c r="L19" s="352"/>
      <c r="M19" s="353"/>
      <c r="N19" s="352"/>
      <c r="O19" s="353"/>
      <c r="P19" s="394">
        <f t="shared" si="1"/>
        <v>0</v>
      </c>
      <c r="Q19" s="395">
        <f t="shared" si="2"/>
        <v>0</v>
      </c>
      <c r="R19" s="326"/>
      <c r="S19" s="326"/>
      <c r="T19" s="326"/>
      <c r="U19" s="326"/>
      <c r="V19" s="326"/>
    </row>
    <row r="20" spans="1:22" ht="54" customHeight="1" x14ac:dyDescent="0.25">
      <c r="A20" s="615"/>
      <c r="B20" s="614"/>
      <c r="C20" s="326"/>
      <c r="D20" s="326"/>
      <c r="E20" s="326"/>
      <c r="F20" s="326"/>
      <c r="G20" s="326"/>
      <c r="H20" s="352"/>
      <c r="I20" s="353"/>
      <c r="J20" s="352"/>
      <c r="K20" s="353"/>
      <c r="L20" s="352"/>
      <c r="M20" s="353"/>
      <c r="N20" s="352"/>
      <c r="O20" s="353"/>
      <c r="P20" s="394">
        <f t="shared" si="1"/>
        <v>0</v>
      </c>
      <c r="Q20" s="395">
        <f t="shared" si="2"/>
        <v>0</v>
      </c>
      <c r="R20" s="326"/>
      <c r="S20" s="326"/>
      <c r="T20" s="326"/>
      <c r="U20" s="326"/>
      <c r="V20" s="326"/>
    </row>
    <row r="21" spans="1:22" ht="15.6" customHeight="1" x14ac:dyDescent="0.25">
      <c r="A21" s="292"/>
      <c r="B21" s="293"/>
      <c r="C21" s="292" t="s">
        <v>1513</v>
      </c>
      <c r="D21" s="293"/>
      <c r="E21" s="293"/>
      <c r="F21" s="293"/>
      <c r="G21" s="294"/>
      <c r="H21" s="287">
        <f t="shared" ref="H21:Q21" si="7">SUM(H8:H20)</f>
        <v>3</v>
      </c>
      <c r="I21" s="235">
        <f t="shared" si="7"/>
        <v>607500</v>
      </c>
      <c r="J21" s="287">
        <f t="shared" si="7"/>
        <v>0</v>
      </c>
      <c r="K21" s="235">
        <f t="shared" si="7"/>
        <v>0</v>
      </c>
      <c r="L21" s="287">
        <f t="shared" si="7"/>
        <v>0</v>
      </c>
      <c r="M21" s="235">
        <f t="shared" si="7"/>
        <v>0</v>
      </c>
      <c r="N21" s="287">
        <f t="shared" si="7"/>
        <v>0</v>
      </c>
      <c r="O21" s="235">
        <f t="shared" si="7"/>
        <v>0</v>
      </c>
      <c r="P21" s="235">
        <f t="shared" si="7"/>
        <v>3</v>
      </c>
      <c r="Q21" s="235">
        <f t="shared" si="7"/>
        <v>607500</v>
      </c>
      <c r="R21" s="264"/>
      <c r="S21" s="264"/>
      <c r="T21" s="264"/>
      <c r="U21" s="264"/>
      <c r="V21" s="264"/>
    </row>
  </sheetData>
  <mergeCells count="20">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8" activePane="bottomLeft" state="frozen"/>
      <selection activeCell="A7" sqref="A7"/>
      <selection pane="bottomLeft" activeCell="C15" sqref="C15"/>
    </sheetView>
  </sheetViews>
  <sheetFormatPr baseColWidth="10" defaultColWidth="11.42578125" defaultRowHeight="15" x14ac:dyDescent="0.25"/>
  <cols>
    <col min="1" max="1" width="21.7109375" customWidth="1"/>
    <col min="2" max="2" width="26.28515625" customWidth="1"/>
    <col min="3" max="3" width="27.42578125" customWidth="1"/>
    <col min="4" max="4" width="27.42578125" style="458" customWidth="1"/>
    <col min="5" max="7" width="27.42578125" customWidth="1"/>
    <col min="8" max="8" width="15.28515625" customWidth="1"/>
    <col min="9" max="9" width="14.85546875" style="233" bestFit="1" customWidth="1"/>
    <col min="10" max="10" width="15.28515625" customWidth="1"/>
    <col min="11" max="11" width="18.85546875" style="233" customWidth="1"/>
    <col min="13" max="13" width="14.85546875" style="233" bestFit="1" customWidth="1"/>
    <col min="15" max="15" width="14.855468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 customHeight="1" x14ac:dyDescent="0.25">
      <c r="B1" s="241"/>
      <c r="C1" s="507" t="s">
        <v>1643</v>
      </c>
      <c r="D1" s="507" t="s">
        <v>1644</v>
      </c>
      <c r="E1" s="241"/>
      <c r="F1" s="243"/>
      <c r="G1" s="241"/>
      <c r="H1" s="291" t="s">
        <v>1353</v>
      </c>
      <c r="K1" s="241"/>
      <c r="L1" s="241"/>
      <c r="M1" s="241"/>
      <c r="N1" s="241"/>
      <c r="O1" s="241"/>
      <c r="P1" s="241"/>
      <c r="Q1" s="241"/>
      <c r="R1" s="241"/>
      <c r="S1" s="241"/>
      <c r="T1" s="241"/>
      <c r="U1" s="241"/>
      <c r="V1" s="241"/>
    </row>
    <row r="2" spans="1:22" ht="18" customHeight="1" x14ac:dyDescent="0.25">
      <c r="B2" s="243"/>
      <c r="C2" s="243"/>
      <c r="D2" s="243"/>
      <c r="E2" s="243"/>
      <c r="F2" s="243"/>
      <c r="G2" s="243"/>
      <c r="H2" s="291"/>
      <c r="K2" s="243"/>
      <c r="L2" s="243"/>
      <c r="M2" s="243"/>
      <c r="N2" s="243"/>
      <c r="O2" s="243"/>
      <c r="P2" s="243"/>
      <c r="Q2" s="243"/>
      <c r="R2" s="243"/>
      <c r="S2" s="243"/>
      <c r="T2" s="243"/>
      <c r="U2" s="243"/>
      <c r="V2" s="243"/>
    </row>
    <row r="3" spans="1:22" ht="18" customHeight="1" x14ac:dyDescent="0.25">
      <c r="A3" s="316" t="s">
        <v>1346</v>
      </c>
      <c r="B3" s="243"/>
      <c r="C3" s="243"/>
      <c r="D3" s="243"/>
      <c r="E3" s="243"/>
      <c r="F3" s="243"/>
      <c r="G3" s="243"/>
      <c r="H3" s="291"/>
      <c r="K3" s="243"/>
      <c r="L3" s="243"/>
      <c r="M3" s="243"/>
      <c r="N3" s="243"/>
      <c r="O3" s="243"/>
      <c r="P3" s="243"/>
      <c r="Q3" s="243"/>
      <c r="R3" s="243"/>
      <c r="S3" s="243"/>
      <c r="T3" s="243"/>
      <c r="U3" s="243"/>
      <c r="V3" s="243"/>
    </row>
    <row r="4" spans="1:22" ht="33" customHeight="1" x14ac:dyDescent="0.25">
      <c r="A4" s="642" t="s">
        <v>1352</v>
      </c>
      <c r="B4" s="642"/>
      <c r="C4" s="642"/>
      <c r="D4" s="642"/>
      <c r="E4" s="642"/>
      <c r="F4" s="642"/>
      <c r="G4" s="642"/>
      <c r="H4" s="642"/>
      <c r="I4" s="642"/>
      <c r="J4" s="642"/>
      <c r="K4" s="642"/>
      <c r="L4" s="642"/>
      <c r="M4" s="642"/>
      <c r="N4" s="642"/>
      <c r="O4" s="642"/>
      <c r="P4" s="642"/>
      <c r="Q4" s="642"/>
      <c r="R4" s="642"/>
      <c r="S4" s="642"/>
      <c r="T4" s="642"/>
      <c r="U4" s="642"/>
      <c r="V4" s="642"/>
    </row>
    <row r="5" spans="1:22" ht="14.45" customHeight="1" x14ac:dyDescent="0.25">
      <c r="A5" s="591" t="s">
        <v>96</v>
      </c>
      <c r="B5" s="590" t="s">
        <v>110</v>
      </c>
      <c r="C5" s="593" t="s">
        <v>1534</v>
      </c>
      <c r="D5" s="593" t="s">
        <v>1535</v>
      </c>
      <c r="E5" s="593" t="s">
        <v>86</v>
      </c>
      <c r="F5" s="593" t="s">
        <v>391</v>
      </c>
      <c r="G5" s="593" t="s">
        <v>87</v>
      </c>
      <c r="H5" s="596" t="s">
        <v>99</v>
      </c>
      <c r="I5" s="602"/>
      <c r="J5" s="602"/>
      <c r="K5" s="602"/>
      <c r="L5" s="602"/>
      <c r="M5" s="602"/>
      <c r="N5" s="602"/>
      <c r="O5" s="597"/>
      <c r="P5" s="598" t="s">
        <v>100</v>
      </c>
      <c r="Q5" s="599"/>
      <c r="R5" s="590" t="s">
        <v>101</v>
      </c>
      <c r="S5" s="590" t="s">
        <v>102</v>
      </c>
      <c r="T5" s="590" t="s">
        <v>109</v>
      </c>
      <c r="U5" s="590" t="s">
        <v>108</v>
      </c>
      <c r="V5" s="587" t="s">
        <v>88</v>
      </c>
    </row>
    <row r="6" spans="1:22" ht="14.45" customHeight="1" x14ac:dyDescent="0.25">
      <c r="A6" s="591"/>
      <c r="B6" s="591"/>
      <c r="C6" s="594"/>
      <c r="D6" s="594"/>
      <c r="E6" s="594"/>
      <c r="F6" s="594"/>
      <c r="G6" s="594"/>
      <c r="H6" s="596" t="s">
        <v>103</v>
      </c>
      <c r="I6" s="597"/>
      <c r="J6" s="596" t="s">
        <v>104</v>
      </c>
      <c r="K6" s="597"/>
      <c r="L6" s="596" t="s">
        <v>105</v>
      </c>
      <c r="M6" s="597"/>
      <c r="N6" s="596" t="s">
        <v>106</v>
      </c>
      <c r="O6" s="597"/>
      <c r="P6" s="600"/>
      <c r="Q6" s="601"/>
      <c r="R6" s="591"/>
      <c r="S6" s="591"/>
      <c r="T6" s="591"/>
      <c r="U6" s="591"/>
      <c r="V6" s="588"/>
    </row>
    <row r="7" spans="1:22" ht="25.5" x14ac:dyDescent="0.25">
      <c r="A7" s="592"/>
      <c r="B7" s="592"/>
      <c r="C7" s="595"/>
      <c r="D7" s="595"/>
      <c r="E7" s="595"/>
      <c r="F7" s="595"/>
      <c r="G7" s="595"/>
      <c r="H7" s="434" t="s">
        <v>107</v>
      </c>
      <c r="I7" s="434" t="s">
        <v>12</v>
      </c>
      <c r="J7" s="434" t="s">
        <v>107</v>
      </c>
      <c r="K7" s="434" t="s">
        <v>12</v>
      </c>
      <c r="L7" s="434" t="s">
        <v>107</v>
      </c>
      <c r="M7" s="434" t="s">
        <v>12</v>
      </c>
      <c r="N7" s="434" t="s">
        <v>107</v>
      </c>
      <c r="O7" s="434" t="s">
        <v>12</v>
      </c>
      <c r="P7" s="434" t="s">
        <v>107</v>
      </c>
      <c r="Q7" s="434" t="s">
        <v>12</v>
      </c>
      <c r="R7" s="592"/>
      <c r="S7" s="592"/>
      <c r="T7" s="592"/>
      <c r="U7" s="592"/>
      <c r="V7" s="589"/>
    </row>
    <row r="8" spans="1:22" ht="15.6" customHeight="1" x14ac:dyDescent="0.25">
      <c r="A8" s="435"/>
      <c r="B8" s="436"/>
      <c r="C8" s="437"/>
      <c r="D8" s="437"/>
      <c r="E8" s="437"/>
      <c r="F8" s="438"/>
      <c r="G8" s="437"/>
      <c r="H8" s="439"/>
      <c r="I8" s="439"/>
      <c r="J8" s="439"/>
      <c r="K8" s="439"/>
      <c r="L8" s="439"/>
      <c r="M8" s="439"/>
      <c r="N8" s="439"/>
      <c r="O8" s="439"/>
      <c r="P8" s="439"/>
      <c r="Q8" s="439"/>
      <c r="R8" s="440"/>
      <c r="S8" s="440"/>
      <c r="T8" s="440"/>
      <c r="U8" s="440"/>
      <c r="V8" s="441"/>
    </row>
    <row r="9" spans="1:22" ht="15.75" x14ac:dyDescent="0.25">
      <c r="A9" s="643" t="s">
        <v>1423</v>
      </c>
      <c r="B9" s="603" t="s">
        <v>1424</v>
      </c>
      <c r="C9" s="326"/>
      <c r="D9" s="326"/>
      <c r="E9" s="326"/>
      <c r="F9" s="326"/>
      <c r="G9" s="326"/>
      <c r="H9" s="348"/>
      <c r="I9" s="351"/>
      <c r="J9" s="348"/>
      <c r="K9" s="351"/>
      <c r="L9" s="348"/>
      <c r="M9" s="351"/>
      <c r="N9" s="348"/>
      <c r="O9" s="351"/>
      <c r="P9" s="397">
        <f t="shared" ref="P9:Q20" si="0">H9+J9+L9+N9</f>
        <v>0</v>
      </c>
      <c r="Q9" s="395">
        <f t="shared" si="0"/>
        <v>0</v>
      </c>
      <c r="R9" s="326"/>
      <c r="S9" s="326"/>
      <c r="T9" s="326"/>
      <c r="U9" s="326"/>
      <c r="V9" s="326"/>
    </row>
    <row r="10" spans="1:22" ht="15.75" x14ac:dyDescent="0.25">
      <c r="A10" s="644"/>
      <c r="B10" s="604"/>
      <c r="C10" s="326"/>
      <c r="D10" s="326"/>
      <c r="E10" s="326"/>
      <c r="F10" s="326"/>
      <c r="G10" s="326"/>
      <c r="H10" s="348"/>
      <c r="I10" s="351"/>
      <c r="J10" s="348"/>
      <c r="K10" s="351"/>
      <c r="L10" s="348"/>
      <c r="M10" s="351"/>
      <c r="N10" s="348"/>
      <c r="O10" s="351"/>
      <c r="P10" s="397">
        <f t="shared" si="0"/>
        <v>0</v>
      </c>
      <c r="Q10" s="395">
        <f t="shared" si="0"/>
        <v>0</v>
      </c>
      <c r="R10" s="326"/>
      <c r="S10" s="326"/>
      <c r="T10" s="326"/>
      <c r="U10" s="326"/>
      <c r="V10" s="326"/>
    </row>
    <row r="11" spans="1:22" ht="15.75" x14ac:dyDescent="0.25">
      <c r="A11" s="644"/>
      <c r="B11" s="604"/>
      <c r="C11" s="326"/>
      <c r="D11" s="326"/>
      <c r="E11" s="326"/>
      <c r="F11" s="326"/>
      <c r="G11" s="326"/>
      <c r="H11" s="348"/>
      <c r="I11" s="351"/>
      <c r="J11" s="348"/>
      <c r="K11" s="351"/>
      <c r="L11" s="348"/>
      <c r="M11" s="351"/>
      <c r="N11" s="348"/>
      <c r="O11" s="351"/>
      <c r="P11" s="397">
        <f t="shared" si="0"/>
        <v>0</v>
      </c>
      <c r="Q11" s="395">
        <f t="shared" si="0"/>
        <v>0</v>
      </c>
      <c r="R11" s="326"/>
      <c r="S11" s="326"/>
      <c r="T11" s="326"/>
      <c r="U11" s="326"/>
      <c r="V11" s="326"/>
    </row>
    <row r="12" spans="1:22" ht="15.75" x14ac:dyDescent="0.25">
      <c r="A12" s="644"/>
      <c r="B12" s="604"/>
      <c r="C12" s="326"/>
      <c r="D12" s="326"/>
      <c r="E12" s="326"/>
      <c r="F12" s="326"/>
      <c r="G12" s="326"/>
      <c r="H12" s="348"/>
      <c r="I12" s="351"/>
      <c r="J12" s="348"/>
      <c r="K12" s="351"/>
      <c r="L12" s="348"/>
      <c r="M12" s="351"/>
      <c r="N12" s="348"/>
      <c r="O12" s="351"/>
      <c r="P12" s="397">
        <f t="shared" si="0"/>
        <v>0</v>
      </c>
      <c r="Q12" s="395">
        <f t="shared" si="0"/>
        <v>0</v>
      </c>
      <c r="R12" s="326"/>
      <c r="S12" s="326"/>
      <c r="T12" s="326"/>
      <c r="U12" s="326"/>
      <c r="V12" s="72"/>
    </row>
    <row r="13" spans="1:22" ht="15.75" x14ac:dyDescent="0.25">
      <c r="A13" s="644"/>
      <c r="B13" s="604"/>
      <c r="C13" s="326"/>
      <c r="D13" s="326"/>
      <c r="E13" s="326"/>
      <c r="F13" s="326"/>
      <c r="G13" s="277"/>
      <c r="H13" s="354"/>
      <c r="I13" s="351"/>
      <c r="J13" s="354"/>
      <c r="K13" s="351"/>
      <c r="L13" s="354"/>
      <c r="M13" s="351"/>
      <c r="N13" s="354"/>
      <c r="O13" s="351"/>
      <c r="P13" s="397">
        <f t="shared" si="0"/>
        <v>0</v>
      </c>
      <c r="Q13" s="395">
        <f t="shared" si="0"/>
        <v>0</v>
      </c>
      <c r="R13" s="326"/>
      <c r="S13" s="326"/>
      <c r="T13" s="326"/>
      <c r="U13" s="326"/>
      <c r="V13" s="277"/>
    </row>
    <row r="14" spans="1:22" ht="15.75" x14ac:dyDescent="0.25">
      <c r="A14" s="644"/>
      <c r="B14" s="604"/>
      <c r="C14" s="326"/>
      <c r="D14" s="326"/>
      <c r="E14" s="326"/>
      <c r="F14" s="326"/>
      <c r="G14" s="326"/>
      <c r="H14" s="348"/>
      <c r="I14" s="351"/>
      <c r="J14" s="348"/>
      <c r="K14" s="351"/>
      <c r="L14" s="348"/>
      <c r="M14" s="351"/>
      <c r="N14" s="348"/>
      <c r="O14" s="351"/>
      <c r="P14" s="397">
        <f t="shared" si="0"/>
        <v>0</v>
      </c>
      <c r="Q14" s="395">
        <f t="shared" si="0"/>
        <v>0</v>
      </c>
      <c r="R14" s="326"/>
      <c r="S14" s="326"/>
      <c r="T14" s="326"/>
      <c r="U14" s="326"/>
      <c r="V14" s="326"/>
    </row>
    <row r="15" spans="1:22" ht="15.75" x14ac:dyDescent="0.25">
      <c r="A15" s="644"/>
      <c r="B15" s="604"/>
      <c r="C15" s="326"/>
      <c r="D15" s="326"/>
      <c r="E15" s="326"/>
      <c r="F15" s="326"/>
      <c r="G15" s="73"/>
      <c r="H15" s="348"/>
      <c r="I15" s="351"/>
      <c r="J15" s="348"/>
      <c r="K15" s="351"/>
      <c r="L15" s="348"/>
      <c r="M15" s="351"/>
      <c r="N15" s="348"/>
      <c r="O15" s="351"/>
      <c r="P15" s="397">
        <f t="shared" si="0"/>
        <v>0</v>
      </c>
      <c r="Q15" s="395">
        <f t="shared" si="0"/>
        <v>0</v>
      </c>
      <c r="R15" s="326"/>
      <c r="S15" s="326"/>
      <c r="T15" s="326"/>
      <c r="U15" s="326"/>
      <c r="V15" s="326"/>
    </row>
    <row r="16" spans="1:22" ht="15.75" x14ac:dyDescent="0.25">
      <c r="A16" s="644"/>
      <c r="B16" s="604"/>
      <c r="C16" s="326"/>
      <c r="D16" s="326"/>
      <c r="E16" s="326"/>
      <c r="F16" s="326"/>
      <c r="G16" s="326"/>
      <c r="H16" s="348"/>
      <c r="I16" s="351"/>
      <c r="J16" s="348"/>
      <c r="K16" s="351"/>
      <c r="L16" s="348"/>
      <c r="M16" s="351"/>
      <c r="N16" s="348"/>
      <c r="O16" s="351"/>
      <c r="P16" s="397">
        <f t="shared" si="0"/>
        <v>0</v>
      </c>
      <c r="Q16" s="395">
        <f t="shared" si="0"/>
        <v>0</v>
      </c>
      <c r="R16" s="326"/>
      <c r="S16" s="326"/>
      <c r="T16" s="326"/>
      <c r="U16" s="326"/>
      <c r="V16" s="326"/>
    </row>
    <row r="17" spans="1:22" ht="15.75" x14ac:dyDescent="0.25">
      <c r="A17" s="644"/>
      <c r="B17" s="604"/>
      <c r="C17" s="326"/>
      <c r="D17" s="326"/>
      <c r="E17" s="326"/>
      <c r="F17" s="326"/>
      <c r="G17" s="326"/>
      <c r="H17" s="354"/>
      <c r="I17" s="351"/>
      <c r="J17" s="354"/>
      <c r="K17" s="351"/>
      <c r="L17" s="354"/>
      <c r="M17" s="351"/>
      <c r="N17" s="354"/>
      <c r="O17" s="351"/>
      <c r="P17" s="397">
        <f t="shared" si="0"/>
        <v>0</v>
      </c>
      <c r="Q17" s="395">
        <f t="shared" si="0"/>
        <v>0</v>
      </c>
      <c r="R17" s="348"/>
      <c r="S17" s="348"/>
      <c r="T17" s="348"/>
      <c r="U17" s="348"/>
      <c r="V17" s="326"/>
    </row>
    <row r="18" spans="1:22" ht="15.75" x14ac:dyDescent="0.25">
      <c r="A18" s="644"/>
      <c r="B18" s="604"/>
      <c r="C18" s="326"/>
      <c r="D18" s="326"/>
      <c r="E18" s="326"/>
      <c r="F18" s="326"/>
      <c r="G18" s="326"/>
      <c r="H18" s="348"/>
      <c r="I18" s="351"/>
      <c r="J18" s="348"/>
      <c r="K18" s="351"/>
      <c r="L18" s="348"/>
      <c r="M18" s="351"/>
      <c r="N18" s="348"/>
      <c r="O18" s="351"/>
      <c r="P18" s="398">
        <f t="shared" si="0"/>
        <v>0</v>
      </c>
      <c r="Q18" s="399">
        <f t="shared" si="0"/>
        <v>0</v>
      </c>
      <c r="R18" s="326"/>
      <c r="S18" s="326"/>
      <c r="T18" s="326"/>
      <c r="U18" s="326"/>
      <c r="V18" s="326"/>
    </row>
    <row r="19" spans="1:22" ht="15.75" x14ac:dyDescent="0.25">
      <c r="A19" s="644"/>
      <c r="B19" s="604"/>
      <c r="C19" s="326"/>
      <c r="D19" s="326"/>
      <c r="E19" s="326"/>
      <c r="F19" s="326"/>
      <c r="G19" s="326"/>
      <c r="H19" s="348"/>
      <c r="I19" s="351"/>
      <c r="J19" s="348"/>
      <c r="K19" s="351"/>
      <c r="L19" s="348"/>
      <c r="M19" s="351"/>
      <c r="N19" s="348"/>
      <c r="O19" s="351"/>
      <c r="P19" s="398">
        <f t="shared" si="0"/>
        <v>0</v>
      </c>
      <c r="Q19" s="399">
        <f t="shared" si="0"/>
        <v>0</v>
      </c>
      <c r="R19" s="326"/>
      <c r="S19" s="326"/>
      <c r="T19" s="326"/>
      <c r="U19" s="326"/>
      <c r="V19" s="363"/>
    </row>
    <row r="20" spans="1:22" ht="15.75" x14ac:dyDescent="0.25">
      <c r="A20" s="645"/>
      <c r="B20" s="605"/>
      <c r="C20" s="326"/>
      <c r="D20" s="326"/>
      <c r="E20" s="326"/>
      <c r="F20" s="326"/>
      <c r="G20" s="326"/>
      <c r="H20" s="348"/>
      <c r="I20" s="351"/>
      <c r="J20" s="348"/>
      <c r="K20" s="351"/>
      <c r="L20" s="348"/>
      <c r="M20" s="351"/>
      <c r="N20" s="348"/>
      <c r="O20" s="351"/>
      <c r="P20" s="397">
        <f t="shared" si="0"/>
        <v>0</v>
      </c>
      <c r="Q20" s="395">
        <f t="shared" si="0"/>
        <v>0</v>
      </c>
      <c r="R20" s="348"/>
      <c r="S20" s="348"/>
      <c r="T20" s="348"/>
      <c r="U20" s="348"/>
      <c r="V20" s="326"/>
    </row>
    <row r="21" spans="1:22" ht="15.6" customHeight="1" x14ac:dyDescent="0.25">
      <c r="A21" s="301"/>
      <c r="B21" s="242"/>
      <c r="C21" s="301" t="s">
        <v>115</v>
      </c>
      <c r="D21" s="301"/>
      <c r="E21" s="242"/>
      <c r="F21" s="242"/>
      <c r="G21" s="242"/>
      <c r="H21" s="80">
        <f t="shared" ref="H21:Q21" si="1">SUM(H9:H20)</f>
        <v>0</v>
      </c>
      <c r="I21" s="234">
        <f t="shared" si="1"/>
        <v>0</v>
      </c>
      <c r="J21" s="80">
        <f t="shared" si="1"/>
        <v>0</v>
      </c>
      <c r="K21" s="234">
        <f t="shared" si="1"/>
        <v>0</v>
      </c>
      <c r="L21" s="80">
        <f t="shared" si="1"/>
        <v>0</v>
      </c>
      <c r="M21" s="234">
        <f t="shared" si="1"/>
        <v>0</v>
      </c>
      <c r="N21" s="80">
        <f t="shared" si="1"/>
        <v>0</v>
      </c>
      <c r="O21" s="234">
        <f t="shared" si="1"/>
        <v>0</v>
      </c>
      <c r="P21" s="234">
        <f t="shared" si="1"/>
        <v>0</v>
      </c>
      <c r="Q21" s="234">
        <f t="shared" si="1"/>
        <v>0</v>
      </c>
      <c r="R21" s="68"/>
      <c r="S21" s="68"/>
      <c r="T21" s="68"/>
      <c r="U21" s="68"/>
      <c r="V21" s="68"/>
    </row>
    <row r="23" spans="1:22" x14ac:dyDescent="0.25">
      <c r="C23" s="458"/>
    </row>
    <row r="24" spans="1:22" x14ac:dyDescent="0.25">
      <c r="C24" s="458"/>
    </row>
  </sheetData>
  <mergeCells count="21">
    <mergeCell ref="H6:I6"/>
    <mergeCell ref="J6:K6"/>
    <mergeCell ref="L6:M6"/>
    <mergeCell ref="N6:O6"/>
    <mergeCell ref="B9:B20"/>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7" activePane="bottomLeft" state="frozen"/>
      <selection activeCell="R7" sqref="R7"/>
      <selection pane="bottomLeft" activeCell="D14" sqref="D14"/>
    </sheetView>
  </sheetViews>
  <sheetFormatPr baseColWidth="10" defaultColWidth="11.42578125" defaultRowHeight="15" x14ac:dyDescent="0.25"/>
  <cols>
    <col min="1" max="1" width="34" customWidth="1"/>
    <col min="2" max="2" width="35.7109375" customWidth="1"/>
    <col min="3" max="3" width="27.42578125" customWidth="1"/>
    <col min="4" max="4" width="27.42578125" style="458"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50" t="s">
        <v>1344</v>
      </c>
      <c r="B1" s="650"/>
      <c r="C1" s="650"/>
      <c r="D1" s="650"/>
      <c r="E1" s="650"/>
      <c r="F1" s="650"/>
      <c r="G1" s="650"/>
      <c r="H1" s="650"/>
      <c r="I1" s="650"/>
      <c r="J1" s="650"/>
      <c r="K1" s="650"/>
      <c r="L1" s="650"/>
      <c r="M1" s="650"/>
      <c r="N1" s="650"/>
      <c r="O1" s="650"/>
      <c r="P1" s="650"/>
      <c r="Q1" s="650"/>
      <c r="R1" s="650"/>
      <c r="S1" s="650"/>
      <c r="T1" s="650"/>
      <c r="U1" s="650"/>
      <c r="V1" s="507" t="s">
        <v>1688</v>
      </c>
      <c r="W1" s="507" t="s">
        <v>1689</v>
      </c>
      <c r="X1" s="507" t="s">
        <v>1690</v>
      </c>
      <c r="Y1" s="507" t="s">
        <v>1691</v>
      </c>
      <c r="Z1" s="507" t="s">
        <v>1692</v>
      </c>
      <c r="AA1" s="507" t="s">
        <v>1693</v>
      </c>
      <c r="AB1" s="507" t="s">
        <v>1694</v>
      </c>
    </row>
    <row r="2" spans="1:28" x14ac:dyDescent="0.25">
      <c r="A2" s="651" t="s">
        <v>1425</v>
      </c>
      <c r="B2" s="651"/>
      <c r="C2" s="651"/>
      <c r="D2" s="651"/>
      <c r="E2" s="651"/>
      <c r="F2" s="651"/>
      <c r="G2" s="651"/>
      <c r="H2" s="651"/>
      <c r="I2" s="651"/>
      <c r="J2" s="651"/>
      <c r="K2" s="651"/>
      <c r="L2" s="651"/>
      <c r="M2" s="651"/>
      <c r="N2" s="651"/>
      <c r="O2" s="651"/>
      <c r="P2" s="651"/>
      <c r="Q2" s="651"/>
      <c r="R2" s="651"/>
      <c r="S2" s="651"/>
      <c r="T2" s="651"/>
      <c r="U2" s="651"/>
    </row>
    <row r="3" spans="1:28" ht="13.5" customHeight="1" x14ac:dyDescent="0.25">
      <c r="A3" s="313" t="s">
        <v>1426</v>
      </c>
      <c r="B3" s="314"/>
      <c r="C3" s="314"/>
      <c r="D3" s="314"/>
      <c r="E3" s="314"/>
      <c r="F3" s="314"/>
      <c r="G3" s="314"/>
      <c r="H3" s="314"/>
      <c r="I3" s="314"/>
      <c r="J3" s="314"/>
      <c r="K3" s="314"/>
      <c r="L3" s="314"/>
      <c r="M3" s="510" t="s">
        <v>1645</v>
      </c>
      <c r="N3" s="510" t="s">
        <v>1646</v>
      </c>
      <c r="O3" s="510" t="s">
        <v>1647</v>
      </c>
      <c r="P3" s="510" t="s">
        <v>1648</v>
      </c>
      <c r="Q3" s="314"/>
      <c r="R3" s="314"/>
      <c r="S3" s="314"/>
      <c r="T3" s="314"/>
      <c r="U3" s="314"/>
    </row>
    <row r="4" spans="1:28" ht="15" customHeight="1" x14ac:dyDescent="0.25">
      <c r="A4" s="591" t="s">
        <v>96</v>
      </c>
      <c r="B4" s="590" t="s">
        <v>110</v>
      </c>
      <c r="C4" s="593" t="s">
        <v>1534</v>
      </c>
      <c r="D4" s="593" t="s">
        <v>1535</v>
      </c>
      <c r="E4" s="593" t="s">
        <v>86</v>
      </c>
      <c r="F4" s="593" t="s">
        <v>391</v>
      </c>
      <c r="G4" s="593" t="s">
        <v>87</v>
      </c>
      <c r="H4" s="596" t="s">
        <v>99</v>
      </c>
      <c r="I4" s="602"/>
      <c r="J4" s="602"/>
      <c r="K4" s="602"/>
      <c r="L4" s="602"/>
      <c r="M4" s="602"/>
      <c r="N4" s="602"/>
      <c r="O4" s="597"/>
      <c r="P4" s="598" t="s">
        <v>100</v>
      </c>
      <c r="Q4" s="599"/>
      <c r="R4" s="590" t="s">
        <v>102</v>
      </c>
      <c r="S4" s="590" t="s">
        <v>109</v>
      </c>
      <c r="T4" s="590" t="s">
        <v>108</v>
      </c>
      <c r="U4" s="587" t="s">
        <v>88</v>
      </c>
    </row>
    <row r="5" spans="1:28" ht="15" customHeight="1" x14ac:dyDescent="0.25">
      <c r="A5" s="591"/>
      <c r="B5" s="591"/>
      <c r="C5" s="594"/>
      <c r="D5" s="594"/>
      <c r="E5" s="594"/>
      <c r="F5" s="594"/>
      <c r="G5" s="594"/>
      <c r="H5" s="596" t="s">
        <v>103</v>
      </c>
      <c r="I5" s="597"/>
      <c r="J5" s="596" t="s">
        <v>104</v>
      </c>
      <c r="K5" s="597"/>
      <c r="L5" s="596" t="s">
        <v>105</v>
      </c>
      <c r="M5" s="597"/>
      <c r="N5" s="596" t="s">
        <v>106</v>
      </c>
      <c r="O5" s="597"/>
      <c r="P5" s="600"/>
      <c r="Q5" s="601"/>
      <c r="R5" s="591"/>
      <c r="S5" s="591"/>
      <c r="T5" s="591"/>
      <c r="U5" s="588"/>
    </row>
    <row r="6" spans="1:28" ht="25.5" x14ac:dyDescent="0.25">
      <c r="A6" s="592"/>
      <c r="B6" s="592"/>
      <c r="C6" s="595"/>
      <c r="D6" s="595"/>
      <c r="E6" s="595"/>
      <c r="F6" s="595"/>
      <c r="G6" s="595"/>
      <c r="H6" s="434" t="s">
        <v>107</v>
      </c>
      <c r="I6" s="434" t="s">
        <v>12</v>
      </c>
      <c r="J6" s="434" t="s">
        <v>107</v>
      </c>
      <c r="K6" s="434" t="s">
        <v>12</v>
      </c>
      <c r="L6" s="434" t="s">
        <v>107</v>
      </c>
      <c r="M6" s="434" t="s">
        <v>12</v>
      </c>
      <c r="N6" s="434" t="s">
        <v>107</v>
      </c>
      <c r="O6" s="434" t="s">
        <v>12</v>
      </c>
      <c r="P6" s="434" t="s">
        <v>107</v>
      </c>
      <c r="Q6" s="434" t="s">
        <v>12</v>
      </c>
      <c r="R6" s="592"/>
      <c r="S6" s="592"/>
      <c r="T6" s="592"/>
      <c r="U6" s="589"/>
    </row>
    <row r="7" spans="1:28" ht="15.75" x14ac:dyDescent="0.25">
      <c r="A7" s="435"/>
      <c r="B7" s="436"/>
      <c r="C7" s="437"/>
      <c r="D7" s="437"/>
      <c r="E7" s="437"/>
      <c r="F7" s="438"/>
      <c r="G7" s="437"/>
      <c r="H7" s="439"/>
      <c r="I7" s="439"/>
      <c r="J7" s="439"/>
      <c r="K7" s="439"/>
      <c r="L7" s="439"/>
      <c r="M7" s="439"/>
      <c r="N7" s="439"/>
      <c r="O7" s="439"/>
      <c r="P7" s="439"/>
      <c r="Q7" s="439"/>
      <c r="R7" s="440"/>
      <c r="S7" s="440"/>
      <c r="T7" s="440"/>
      <c r="U7" s="441"/>
    </row>
    <row r="8" spans="1:28" ht="15.75" x14ac:dyDescent="0.25">
      <c r="A8" s="606" t="s">
        <v>1514</v>
      </c>
      <c r="B8" s="652" t="s">
        <v>1515</v>
      </c>
      <c r="C8" s="277"/>
      <c r="D8" s="277"/>
      <c r="E8" s="309"/>
      <c r="F8" s="309"/>
      <c r="G8" s="277"/>
      <c r="H8" s="359"/>
      <c r="I8" s="360"/>
      <c r="J8" s="277"/>
      <c r="K8" s="360"/>
      <c r="L8" s="277"/>
      <c r="M8" s="360"/>
      <c r="N8" s="277"/>
      <c r="O8" s="360"/>
      <c r="P8" s="394">
        <f t="shared" ref="P8:Q8" si="0">H8+J8+L8+N8</f>
        <v>0</v>
      </c>
      <c r="Q8" s="395">
        <f t="shared" si="0"/>
        <v>0</v>
      </c>
      <c r="R8" s="277"/>
      <c r="S8" s="277"/>
      <c r="T8" s="277"/>
      <c r="U8" s="277"/>
    </row>
    <row r="9" spans="1:28" s="362" customFormat="1" ht="15.75" x14ac:dyDescent="0.25">
      <c r="A9" s="607"/>
      <c r="B9" s="652"/>
      <c r="C9" s="277"/>
      <c r="D9" s="277"/>
      <c r="E9" s="309"/>
      <c r="F9" s="309"/>
      <c r="G9" s="277"/>
      <c r="H9" s="359"/>
      <c r="I9" s="360"/>
      <c r="J9" s="277"/>
      <c r="K9" s="360"/>
      <c r="L9" s="277"/>
      <c r="M9" s="360"/>
      <c r="N9" s="277"/>
      <c r="O9" s="360"/>
      <c r="P9" s="394">
        <f t="shared" ref="P9:P11" si="1">H9+J9+L9+N9</f>
        <v>0</v>
      </c>
      <c r="Q9" s="395">
        <f t="shared" ref="Q9:Q11" si="2">I9+K9+M9+O9</f>
        <v>0</v>
      </c>
      <c r="R9" s="277"/>
      <c r="S9" s="277"/>
      <c r="T9" s="277"/>
      <c r="U9" s="277"/>
    </row>
    <row r="10" spans="1:28" s="362" customFormat="1" ht="15.75" x14ac:dyDescent="0.25">
      <c r="A10" s="607"/>
      <c r="B10" s="652"/>
      <c r="C10" s="277"/>
      <c r="D10" s="277"/>
      <c r="E10" s="309"/>
      <c r="F10" s="309"/>
      <c r="G10" s="277"/>
      <c r="H10" s="359"/>
      <c r="I10" s="360"/>
      <c r="J10" s="277"/>
      <c r="K10" s="360"/>
      <c r="L10" s="277"/>
      <c r="M10" s="360"/>
      <c r="N10" s="277"/>
      <c r="O10" s="360"/>
      <c r="P10" s="394">
        <f t="shared" si="1"/>
        <v>0</v>
      </c>
      <c r="Q10" s="395">
        <f t="shared" si="2"/>
        <v>0</v>
      </c>
      <c r="R10" s="277"/>
      <c r="S10" s="277"/>
      <c r="T10" s="277"/>
      <c r="U10" s="277"/>
    </row>
    <row r="11" spans="1:28" s="458" customFormat="1" ht="15.75" x14ac:dyDescent="0.25">
      <c r="A11" s="607"/>
      <c r="B11" s="652"/>
      <c r="C11" s="277"/>
      <c r="D11" s="277"/>
      <c r="E11" s="309"/>
      <c r="F11" s="309"/>
      <c r="G11" s="277"/>
      <c r="H11" s="359"/>
      <c r="I11" s="360"/>
      <c r="J11" s="277"/>
      <c r="K11" s="360"/>
      <c r="L11" s="277"/>
      <c r="M11" s="360"/>
      <c r="N11" s="277"/>
      <c r="O11" s="360"/>
      <c r="P11" s="394">
        <f t="shared" si="1"/>
        <v>0</v>
      </c>
      <c r="Q11" s="395">
        <f t="shared" si="2"/>
        <v>0</v>
      </c>
      <c r="R11" s="277"/>
      <c r="S11" s="277"/>
      <c r="T11" s="277"/>
      <c r="U11" s="277"/>
    </row>
    <row r="12" spans="1:28" s="362" customFormat="1" ht="15.75" x14ac:dyDescent="0.25">
      <c r="A12" s="607"/>
      <c r="B12" s="652"/>
      <c r="C12" s="277"/>
      <c r="D12" s="277"/>
      <c r="E12" s="309"/>
      <c r="F12" s="309"/>
      <c r="G12" s="277"/>
      <c r="H12" s="359"/>
      <c r="I12" s="360"/>
      <c r="J12" s="277"/>
      <c r="K12" s="360"/>
      <c r="L12" s="277"/>
      <c r="M12" s="360"/>
      <c r="N12" s="277"/>
      <c r="O12" s="360"/>
      <c r="P12" s="394">
        <f t="shared" ref="P12:P32" si="3">H12+J12+L12+N12</f>
        <v>0</v>
      </c>
      <c r="Q12" s="395">
        <f t="shared" ref="Q12:Q32" si="4">I12+K12+M12+O12</f>
        <v>0</v>
      </c>
      <c r="R12" s="277"/>
      <c r="S12" s="277"/>
      <c r="T12" s="277"/>
      <c r="U12" s="277"/>
    </row>
    <row r="13" spans="1:28" s="458" customFormat="1" ht="15.75" x14ac:dyDescent="0.25">
      <c r="A13" s="607"/>
      <c r="B13" s="652"/>
      <c r="C13" s="277"/>
      <c r="D13" s="277"/>
      <c r="E13" s="309"/>
      <c r="F13" s="309"/>
      <c r="G13" s="277"/>
      <c r="H13" s="359"/>
      <c r="I13" s="360"/>
      <c r="J13" s="277"/>
      <c r="K13" s="360"/>
      <c r="L13" s="277"/>
      <c r="M13" s="360"/>
      <c r="N13" s="277"/>
      <c r="O13" s="360"/>
      <c r="P13" s="394">
        <f t="shared" si="3"/>
        <v>0</v>
      </c>
      <c r="Q13" s="395">
        <f t="shared" si="4"/>
        <v>0</v>
      </c>
      <c r="R13" s="277"/>
      <c r="S13" s="277"/>
      <c r="T13" s="277"/>
      <c r="U13" s="277"/>
    </row>
    <row r="14" spans="1:28" s="458" customFormat="1" ht="15.75" x14ac:dyDescent="0.25">
      <c r="A14" s="607"/>
      <c r="B14" s="652"/>
      <c r="C14" s="277"/>
      <c r="D14" s="277"/>
      <c r="E14" s="309"/>
      <c r="F14" s="309"/>
      <c r="G14" s="277"/>
      <c r="H14" s="359"/>
      <c r="I14" s="360"/>
      <c r="J14" s="277"/>
      <c r="K14" s="360"/>
      <c r="L14" s="277"/>
      <c r="M14" s="360"/>
      <c r="N14" s="277"/>
      <c r="O14" s="360"/>
      <c r="P14" s="394">
        <f t="shared" si="3"/>
        <v>0</v>
      </c>
      <c r="Q14" s="395">
        <f t="shared" si="4"/>
        <v>0</v>
      </c>
      <c r="R14" s="277"/>
      <c r="S14" s="277"/>
      <c r="T14" s="277"/>
      <c r="U14" s="277"/>
    </row>
    <row r="15" spans="1:28" s="362" customFormat="1" ht="15.75" x14ac:dyDescent="0.25">
      <c r="A15" s="607"/>
      <c r="B15" s="652"/>
      <c r="C15" s="277"/>
      <c r="D15" s="277"/>
      <c r="E15" s="309"/>
      <c r="F15" s="309"/>
      <c r="G15" s="277"/>
      <c r="H15" s="359"/>
      <c r="I15" s="360"/>
      <c r="J15" s="277"/>
      <c r="K15" s="360"/>
      <c r="L15" s="277"/>
      <c r="M15" s="360"/>
      <c r="N15" s="277"/>
      <c r="O15" s="360"/>
      <c r="P15" s="394">
        <f t="shared" si="3"/>
        <v>0</v>
      </c>
      <c r="Q15" s="395">
        <f t="shared" si="4"/>
        <v>0</v>
      </c>
      <c r="R15" s="277"/>
      <c r="S15" s="277"/>
      <c r="T15" s="277"/>
      <c r="U15" s="277"/>
    </row>
    <row r="16" spans="1:28" s="458" customFormat="1" ht="15.75" x14ac:dyDescent="0.25">
      <c r="A16" s="607"/>
      <c r="B16" s="652"/>
      <c r="C16" s="277"/>
      <c r="D16" s="277"/>
      <c r="E16" s="309"/>
      <c r="F16" s="309"/>
      <c r="G16" s="277"/>
      <c r="H16" s="359"/>
      <c r="I16" s="360"/>
      <c r="J16" s="277"/>
      <c r="K16" s="360"/>
      <c r="L16" s="277"/>
      <c r="M16" s="360"/>
      <c r="N16" s="277"/>
      <c r="O16" s="360"/>
      <c r="P16" s="394">
        <f t="shared" si="3"/>
        <v>0</v>
      </c>
      <c r="Q16" s="395">
        <f t="shared" si="4"/>
        <v>0</v>
      </c>
      <c r="R16" s="277"/>
      <c r="S16" s="277"/>
      <c r="T16" s="277"/>
      <c r="U16" s="277"/>
    </row>
    <row r="17" spans="1:21" s="362" customFormat="1" ht="15.75" x14ac:dyDescent="0.25">
      <c r="A17" s="607"/>
      <c r="B17" s="652"/>
      <c r="C17" s="277"/>
      <c r="D17" s="277"/>
      <c r="E17" s="309"/>
      <c r="F17" s="309"/>
      <c r="G17" s="277"/>
      <c r="H17" s="359"/>
      <c r="I17" s="360"/>
      <c r="J17" s="277"/>
      <c r="K17" s="360"/>
      <c r="L17" s="277"/>
      <c r="M17" s="360"/>
      <c r="N17" s="277"/>
      <c r="O17" s="360"/>
      <c r="P17" s="394">
        <f t="shared" si="3"/>
        <v>0</v>
      </c>
      <c r="Q17" s="395">
        <f t="shared" si="4"/>
        <v>0</v>
      </c>
      <c r="R17" s="277"/>
      <c r="S17" s="277"/>
      <c r="T17" s="277"/>
      <c r="U17" s="277"/>
    </row>
    <row r="18" spans="1:21" ht="15.75" x14ac:dyDescent="0.25">
      <c r="A18" s="607"/>
      <c r="B18" s="652"/>
      <c r="C18" s="277"/>
      <c r="D18" s="277"/>
      <c r="E18" s="309"/>
      <c r="F18" s="309"/>
      <c r="G18" s="277"/>
      <c r="H18" s="359"/>
      <c r="I18" s="360"/>
      <c r="J18" s="277"/>
      <c r="K18" s="360"/>
      <c r="L18" s="277"/>
      <c r="M18" s="360"/>
      <c r="N18" s="277"/>
      <c r="O18" s="360"/>
      <c r="P18" s="394">
        <f t="shared" si="3"/>
        <v>0</v>
      </c>
      <c r="Q18" s="395">
        <f t="shared" si="4"/>
        <v>0</v>
      </c>
      <c r="R18" s="277"/>
      <c r="S18" s="277"/>
      <c r="T18" s="277"/>
      <c r="U18" s="277"/>
    </row>
    <row r="19" spans="1:21" ht="15.75" x14ac:dyDescent="0.25">
      <c r="A19" s="607"/>
      <c r="B19" s="646" t="s">
        <v>1516</v>
      </c>
      <c r="C19" s="277"/>
      <c r="D19" s="277"/>
      <c r="E19" s="309"/>
      <c r="F19" s="277"/>
      <c r="G19" s="277"/>
      <c r="H19" s="277"/>
      <c r="I19" s="360"/>
      <c r="J19" s="277"/>
      <c r="K19" s="360"/>
      <c r="L19" s="277"/>
      <c r="M19" s="360"/>
      <c r="N19" s="277"/>
      <c r="O19" s="360"/>
      <c r="P19" s="394">
        <f t="shared" si="3"/>
        <v>0</v>
      </c>
      <c r="Q19" s="395">
        <f t="shared" si="4"/>
        <v>0</v>
      </c>
      <c r="R19" s="277"/>
      <c r="S19" s="277"/>
      <c r="T19" s="277"/>
      <c r="U19" s="277"/>
    </row>
    <row r="20" spans="1:21" ht="15.75" x14ac:dyDescent="0.25">
      <c r="A20" s="607"/>
      <c r="B20" s="646"/>
      <c r="C20" s="277"/>
      <c r="D20" s="277"/>
      <c r="E20" s="309"/>
      <c r="F20" s="277"/>
      <c r="G20" s="277"/>
      <c r="H20" s="359"/>
      <c r="I20" s="360"/>
      <c r="J20" s="277"/>
      <c r="K20" s="360"/>
      <c r="L20" s="277"/>
      <c r="M20" s="360"/>
      <c r="N20" s="277"/>
      <c r="O20" s="360"/>
      <c r="P20" s="394">
        <f t="shared" si="3"/>
        <v>0</v>
      </c>
      <c r="Q20" s="395">
        <f t="shared" si="4"/>
        <v>0</v>
      </c>
      <c r="R20" s="277"/>
      <c r="S20" s="277"/>
      <c r="T20" s="277"/>
      <c r="U20" s="277"/>
    </row>
    <row r="21" spans="1:21" s="362" customFormat="1" ht="15.75" x14ac:dyDescent="0.25">
      <c r="A21" s="607"/>
      <c r="B21" s="646"/>
      <c r="C21" s="277"/>
      <c r="D21" s="277"/>
      <c r="E21" s="309"/>
      <c r="F21" s="277"/>
      <c r="G21" s="277"/>
      <c r="H21" s="359"/>
      <c r="I21" s="360"/>
      <c r="J21" s="277"/>
      <c r="K21" s="360"/>
      <c r="L21" s="277"/>
      <c r="M21" s="360"/>
      <c r="N21" s="277"/>
      <c r="O21" s="360"/>
      <c r="P21" s="394">
        <f t="shared" si="3"/>
        <v>0</v>
      </c>
      <c r="Q21" s="395">
        <f t="shared" si="4"/>
        <v>0</v>
      </c>
      <c r="R21" s="277"/>
      <c r="S21" s="277"/>
      <c r="T21" s="277"/>
      <c r="U21" s="277"/>
    </row>
    <row r="22" spans="1:21" s="362" customFormat="1" ht="15.75" x14ac:dyDescent="0.25">
      <c r="A22" s="607"/>
      <c r="B22" s="646"/>
      <c r="C22" s="277"/>
      <c r="D22" s="277"/>
      <c r="E22" s="309"/>
      <c r="F22" s="277"/>
      <c r="G22" s="277"/>
      <c r="H22" s="359"/>
      <c r="I22" s="360"/>
      <c r="J22" s="277"/>
      <c r="K22" s="360"/>
      <c r="L22" s="277"/>
      <c r="M22" s="360"/>
      <c r="N22" s="277"/>
      <c r="O22" s="360"/>
      <c r="P22" s="394">
        <f t="shared" si="3"/>
        <v>0</v>
      </c>
      <c r="Q22" s="395">
        <f t="shared" si="4"/>
        <v>0</v>
      </c>
      <c r="R22" s="277"/>
      <c r="S22" s="277"/>
      <c r="T22" s="277"/>
      <c r="U22" s="277"/>
    </row>
    <row r="23" spans="1:21" s="362" customFormat="1" ht="15.75" x14ac:dyDescent="0.25">
      <c r="A23" s="607"/>
      <c r="B23" s="646"/>
      <c r="C23" s="277"/>
      <c r="D23" s="277"/>
      <c r="E23" s="309"/>
      <c r="F23" s="277"/>
      <c r="G23" s="277"/>
      <c r="H23" s="359"/>
      <c r="I23" s="360"/>
      <c r="J23" s="277"/>
      <c r="K23" s="360"/>
      <c r="L23" s="277"/>
      <c r="M23" s="360"/>
      <c r="N23" s="277"/>
      <c r="O23" s="360"/>
      <c r="P23" s="394">
        <f t="shared" si="3"/>
        <v>0</v>
      </c>
      <c r="Q23" s="395">
        <f t="shared" si="4"/>
        <v>0</v>
      </c>
      <c r="R23" s="277"/>
      <c r="S23" s="277"/>
      <c r="T23" s="277"/>
      <c r="U23" s="277"/>
    </row>
    <row r="24" spans="1:21" s="362" customFormat="1" ht="15.75" x14ac:dyDescent="0.25">
      <c r="A24" s="607"/>
      <c r="B24" s="646"/>
      <c r="C24" s="277"/>
      <c r="D24" s="277"/>
      <c r="E24" s="309"/>
      <c r="F24" s="277"/>
      <c r="G24" s="277"/>
      <c r="H24" s="359"/>
      <c r="I24" s="360"/>
      <c r="J24" s="277"/>
      <c r="K24" s="360"/>
      <c r="L24" s="277"/>
      <c r="M24" s="360"/>
      <c r="N24" s="277"/>
      <c r="O24" s="360"/>
      <c r="P24" s="394">
        <f t="shared" si="3"/>
        <v>0</v>
      </c>
      <c r="Q24" s="395">
        <f t="shared" si="4"/>
        <v>0</v>
      </c>
      <c r="R24" s="277"/>
      <c r="S24" s="277"/>
      <c r="T24" s="277"/>
      <c r="U24" s="277"/>
    </row>
    <row r="25" spans="1:21" s="362" customFormat="1" ht="15.75" x14ac:dyDescent="0.25">
      <c r="A25" s="607"/>
      <c r="B25" s="646"/>
      <c r="C25" s="277"/>
      <c r="D25" s="277"/>
      <c r="E25" s="309"/>
      <c r="F25" s="277"/>
      <c r="G25" s="277"/>
      <c r="H25" s="359"/>
      <c r="I25" s="360"/>
      <c r="J25" s="277"/>
      <c r="K25" s="360"/>
      <c r="L25" s="277"/>
      <c r="M25" s="360"/>
      <c r="N25" s="277"/>
      <c r="O25" s="360"/>
      <c r="P25" s="394">
        <f t="shared" si="3"/>
        <v>0</v>
      </c>
      <c r="Q25" s="395">
        <f t="shared" si="4"/>
        <v>0</v>
      </c>
      <c r="R25" s="277"/>
      <c r="S25" s="277"/>
      <c r="T25" s="277"/>
      <c r="U25" s="277"/>
    </row>
    <row r="26" spans="1:21" ht="15.75" x14ac:dyDescent="0.25">
      <c r="A26" s="607"/>
      <c r="B26" s="646"/>
      <c r="C26" s="277"/>
      <c r="D26" s="277"/>
      <c r="E26" s="309"/>
      <c r="F26" s="277"/>
      <c r="G26" s="277"/>
      <c r="H26" s="277"/>
      <c r="I26" s="360"/>
      <c r="J26" s="277"/>
      <c r="K26" s="360"/>
      <c r="L26" s="277"/>
      <c r="M26" s="360"/>
      <c r="N26" s="277"/>
      <c r="O26" s="360"/>
      <c r="P26" s="394">
        <f t="shared" si="3"/>
        <v>0</v>
      </c>
      <c r="Q26" s="395">
        <f t="shared" si="4"/>
        <v>0</v>
      </c>
      <c r="R26" s="277"/>
      <c r="S26" s="277"/>
      <c r="T26" s="277"/>
      <c r="U26" s="356"/>
    </row>
    <row r="27" spans="1:21" ht="15.75" x14ac:dyDescent="0.25">
      <c r="A27" s="607"/>
      <c r="B27" s="646"/>
      <c r="C27" s="277"/>
      <c r="D27" s="277"/>
      <c r="E27" s="309"/>
      <c r="F27" s="277"/>
      <c r="G27" s="277"/>
      <c r="H27" s="277"/>
      <c r="I27" s="360"/>
      <c r="J27" s="277"/>
      <c r="K27" s="360"/>
      <c r="L27" s="277"/>
      <c r="M27" s="360"/>
      <c r="N27" s="277"/>
      <c r="O27" s="360"/>
      <c r="P27" s="394">
        <f t="shared" si="3"/>
        <v>0</v>
      </c>
      <c r="Q27" s="395">
        <f t="shared" si="4"/>
        <v>0</v>
      </c>
      <c r="R27" s="277"/>
      <c r="S27" s="277"/>
      <c r="T27" s="277"/>
      <c r="U27" s="356"/>
    </row>
    <row r="28" spans="1:21" ht="15.75" x14ac:dyDescent="0.25">
      <c r="A28" s="607"/>
      <c r="B28" s="646"/>
      <c r="C28" s="277"/>
      <c r="D28" s="277"/>
      <c r="E28" s="309"/>
      <c r="F28" s="277"/>
      <c r="G28" s="277"/>
      <c r="H28" s="277"/>
      <c r="I28" s="360"/>
      <c r="J28" s="277"/>
      <c r="K28" s="360"/>
      <c r="L28" s="277"/>
      <c r="M28" s="360"/>
      <c r="N28" s="277"/>
      <c r="O28" s="360"/>
      <c r="P28" s="394">
        <f t="shared" si="3"/>
        <v>0</v>
      </c>
      <c r="Q28" s="395">
        <f t="shared" si="4"/>
        <v>0</v>
      </c>
      <c r="R28" s="277"/>
      <c r="S28" s="277"/>
      <c r="T28" s="277"/>
      <c r="U28" s="356"/>
    </row>
    <row r="29" spans="1:21" ht="15.75" x14ac:dyDescent="0.25">
      <c r="A29" s="607"/>
      <c r="B29" s="646"/>
      <c r="C29" s="277"/>
      <c r="D29" s="277"/>
      <c r="E29" s="309"/>
      <c r="F29" s="277"/>
      <c r="G29" s="277"/>
      <c r="H29" s="277"/>
      <c r="I29" s="360"/>
      <c r="J29" s="277"/>
      <c r="K29" s="360"/>
      <c r="L29" s="277"/>
      <c r="M29" s="360"/>
      <c r="N29" s="277"/>
      <c r="O29" s="360"/>
      <c r="P29" s="394">
        <f t="shared" si="3"/>
        <v>0</v>
      </c>
      <c r="Q29" s="395">
        <f t="shared" si="4"/>
        <v>0</v>
      </c>
      <c r="R29" s="277"/>
      <c r="S29" s="277"/>
      <c r="T29" s="277"/>
      <c r="U29" s="356"/>
    </row>
    <row r="30" spans="1:21" ht="15.75" x14ac:dyDescent="0.25">
      <c r="A30" s="607"/>
      <c r="B30" s="646" t="s">
        <v>1517</v>
      </c>
      <c r="C30" s="277"/>
      <c r="D30" s="277"/>
      <c r="E30" s="309"/>
      <c r="F30" s="277"/>
      <c r="G30" s="277"/>
      <c r="H30" s="277"/>
      <c r="I30" s="360"/>
      <c r="J30" s="277"/>
      <c r="K30" s="360"/>
      <c r="L30" s="277"/>
      <c r="M30" s="360"/>
      <c r="N30" s="277"/>
      <c r="O30" s="360"/>
      <c r="P30" s="394">
        <f t="shared" si="3"/>
        <v>0</v>
      </c>
      <c r="Q30" s="395">
        <f t="shared" si="4"/>
        <v>0</v>
      </c>
      <c r="R30" s="277"/>
      <c r="S30" s="277"/>
      <c r="T30" s="277"/>
      <c r="U30" s="356"/>
    </row>
    <row r="31" spans="1:21" ht="15.75" x14ac:dyDescent="0.25">
      <c r="A31" s="607"/>
      <c r="B31" s="646"/>
      <c r="C31" s="364"/>
      <c r="D31" s="364"/>
      <c r="E31" s="309"/>
      <c r="F31" s="312"/>
      <c r="G31" s="312"/>
      <c r="H31" s="277"/>
      <c r="I31" s="360"/>
      <c r="J31" s="277"/>
      <c r="K31" s="360"/>
      <c r="L31" s="277"/>
      <c r="M31" s="360"/>
      <c r="N31" s="277"/>
      <c r="O31" s="360"/>
      <c r="P31" s="394">
        <f t="shared" si="3"/>
        <v>0</v>
      </c>
      <c r="Q31" s="395">
        <f t="shared" si="4"/>
        <v>0</v>
      </c>
      <c r="R31" s="277"/>
      <c r="S31" s="277"/>
      <c r="T31" s="277"/>
      <c r="U31" s="356"/>
    </row>
    <row r="32" spans="1:21" s="362" customFormat="1" ht="15.75" x14ac:dyDescent="0.25">
      <c r="A32" s="607"/>
      <c r="B32" s="646"/>
      <c r="C32" s="364"/>
      <c r="D32" s="364"/>
      <c r="E32" s="309"/>
      <c r="F32" s="312"/>
      <c r="G32" s="312"/>
      <c r="H32" s="277"/>
      <c r="I32" s="360"/>
      <c r="J32" s="277"/>
      <c r="K32" s="360"/>
      <c r="L32" s="277"/>
      <c r="M32" s="360"/>
      <c r="N32" s="277"/>
      <c r="O32" s="360"/>
      <c r="P32" s="394">
        <f t="shared" si="3"/>
        <v>0</v>
      </c>
      <c r="Q32" s="395">
        <f t="shared" si="4"/>
        <v>0</v>
      </c>
      <c r="R32" s="277"/>
      <c r="S32" s="277"/>
      <c r="T32" s="277"/>
      <c r="U32" s="356"/>
    </row>
    <row r="33" spans="1:21" s="362" customFormat="1" ht="15.75" x14ac:dyDescent="0.25">
      <c r="A33" s="607"/>
      <c r="B33" s="646"/>
      <c r="C33" s="364"/>
      <c r="D33" s="364"/>
      <c r="E33" s="309"/>
      <c r="F33" s="312"/>
      <c r="G33" s="312"/>
      <c r="H33" s="277"/>
      <c r="I33" s="360"/>
      <c r="J33" s="277"/>
      <c r="K33" s="360"/>
      <c r="L33" s="277"/>
      <c r="M33" s="360"/>
      <c r="N33" s="277"/>
      <c r="O33" s="360"/>
      <c r="P33" s="394">
        <f t="shared" ref="P33:P35" si="5">H33+J33+L33+N33</f>
        <v>0</v>
      </c>
      <c r="Q33" s="395">
        <f t="shared" ref="Q33:Q35" si="6">I33+K33+M33+O33</f>
        <v>0</v>
      </c>
      <c r="R33" s="277"/>
      <c r="S33" s="277"/>
      <c r="T33" s="277"/>
      <c r="U33" s="356"/>
    </row>
    <row r="34" spans="1:21" ht="15.75" x14ac:dyDescent="0.25">
      <c r="A34" s="607"/>
      <c r="B34" s="646"/>
      <c r="C34" s="364"/>
      <c r="D34" s="364"/>
      <c r="E34" s="309"/>
      <c r="F34" s="308"/>
      <c r="G34" s="312"/>
      <c r="H34" s="277"/>
      <c r="I34" s="360"/>
      <c r="J34" s="277"/>
      <c r="K34" s="360"/>
      <c r="L34" s="277"/>
      <c r="M34" s="360"/>
      <c r="N34" s="277"/>
      <c r="O34" s="360"/>
      <c r="P34" s="394">
        <f t="shared" si="5"/>
        <v>0</v>
      </c>
      <c r="Q34" s="395">
        <f t="shared" si="6"/>
        <v>0</v>
      </c>
      <c r="R34" s="277"/>
      <c r="S34" s="277"/>
      <c r="T34" s="277"/>
      <c r="U34" s="356"/>
    </row>
    <row r="35" spans="1:21" s="362" customFormat="1" ht="15.75" x14ac:dyDescent="0.25">
      <c r="A35" s="607"/>
      <c r="B35" s="646"/>
      <c r="C35" s="364"/>
      <c r="D35" s="364"/>
      <c r="E35" s="309"/>
      <c r="F35" s="308"/>
      <c r="G35" s="312"/>
      <c r="H35" s="277"/>
      <c r="I35" s="360"/>
      <c r="J35" s="277"/>
      <c r="K35" s="360"/>
      <c r="L35" s="277"/>
      <c r="M35" s="360"/>
      <c r="N35" s="277"/>
      <c r="O35" s="360"/>
      <c r="P35" s="394">
        <f t="shared" si="5"/>
        <v>0</v>
      </c>
      <c r="Q35" s="395">
        <f t="shared" si="6"/>
        <v>0</v>
      </c>
      <c r="R35" s="277"/>
      <c r="S35" s="277"/>
      <c r="T35" s="277"/>
      <c r="U35" s="356"/>
    </row>
    <row r="36" spans="1:21" ht="15.75" x14ac:dyDescent="0.25">
      <c r="A36" s="647" t="s">
        <v>1345</v>
      </c>
      <c r="B36" s="648"/>
      <c r="C36" s="648"/>
      <c r="D36" s="648"/>
      <c r="E36" s="648"/>
      <c r="F36" s="648"/>
      <c r="G36" s="649"/>
      <c r="H36" s="232">
        <f t="shared" ref="H36:Q36" si="7">SUM(H8:H35)</f>
        <v>0</v>
      </c>
      <c r="I36" s="232">
        <f t="shared" si="7"/>
        <v>0</v>
      </c>
      <c r="J36" s="232">
        <f t="shared" si="7"/>
        <v>0</v>
      </c>
      <c r="K36" s="232">
        <f t="shared" si="7"/>
        <v>0</v>
      </c>
      <c r="L36" s="232">
        <f t="shared" si="7"/>
        <v>0</v>
      </c>
      <c r="M36" s="232">
        <f t="shared" si="7"/>
        <v>0</v>
      </c>
      <c r="N36" s="232">
        <f t="shared" si="7"/>
        <v>0</v>
      </c>
      <c r="O36" s="232">
        <f t="shared" si="7"/>
        <v>0</v>
      </c>
      <c r="P36" s="232">
        <f t="shared" si="7"/>
        <v>0</v>
      </c>
      <c r="Q36" s="232">
        <f t="shared" si="7"/>
        <v>0</v>
      </c>
      <c r="R36" s="264"/>
      <c r="S36" s="264"/>
      <c r="T36" s="264"/>
      <c r="U36" s="278"/>
    </row>
    <row r="39" spans="1:21" x14ac:dyDescent="0.25">
      <c r="B39" s="458"/>
    </row>
    <row r="40" spans="1:21" x14ac:dyDescent="0.25">
      <c r="B40" s="458"/>
    </row>
    <row r="41" spans="1:21" x14ac:dyDescent="0.25">
      <c r="B41" s="458"/>
    </row>
    <row r="42" spans="1:21" x14ac:dyDescent="0.25">
      <c r="B42" s="458"/>
    </row>
  </sheetData>
  <mergeCells count="24">
    <mergeCell ref="B19:B29"/>
    <mergeCell ref="B8:B18"/>
    <mergeCell ref="G4:G6"/>
    <mergeCell ref="B4:B6"/>
    <mergeCell ref="C4:C6"/>
    <mergeCell ref="E4:E6"/>
    <mergeCell ref="F4:F6"/>
    <mergeCell ref="D4:D6"/>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workbookViewId="0">
      <pane ySplit="8" topLeftCell="A9" activePane="bottomLeft" state="frozen"/>
      <selection activeCell="K7" sqref="K7"/>
      <selection pane="bottomLeft" activeCell="C15" sqref="C15"/>
    </sheetView>
  </sheetViews>
  <sheetFormatPr baseColWidth="10" defaultColWidth="11.42578125" defaultRowHeight="15" x14ac:dyDescent="0.25"/>
  <cols>
    <col min="1" max="1" width="35.7109375" customWidth="1"/>
    <col min="2" max="2" width="35.85546875" customWidth="1"/>
    <col min="3" max="3" width="27.42578125" customWidth="1"/>
    <col min="4" max="4" width="27.42578125" style="458"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8" ht="24.75" customHeight="1" x14ac:dyDescent="0.25">
      <c r="B1" s="507" t="s">
        <v>1649</v>
      </c>
      <c r="C1" s="507" t="s">
        <v>1650</v>
      </c>
      <c r="D1" s="507" t="s">
        <v>1651</v>
      </c>
      <c r="E1" s="507" t="s">
        <v>1652</v>
      </c>
      <c r="F1" s="653" t="s">
        <v>1355</v>
      </c>
      <c r="G1" s="653"/>
      <c r="H1" s="653"/>
      <c r="I1" s="653"/>
      <c r="J1" s="653"/>
      <c r="K1" s="653"/>
      <c r="L1" s="653"/>
      <c r="M1" s="653"/>
      <c r="N1" s="290"/>
      <c r="O1" s="290"/>
      <c r="P1" s="290"/>
      <c r="Q1" s="290"/>
      <c r="R1" s="290"/>
      <c r="S1" s="290"/>
      <c r="T1" s="290"/>
      <c r="U1" s="290"/>
      <c r="V1" s="290"/>
      <c r="W1" s="290"/>
      <c r="X1" s="290"/>
      <c r="Y1" s="290"/>
      <c r="Z1" s="290"/>
      <c r="AA1" s="290"/>
      <c r="AB1" s="290"/>
    </row>
    <row r="2" spans="1:28" ht="18.75" x14ac:dyDescent="0.25">
      <c r="A2" s="318" t="s">
        <v>1354</v>
      </c>
      <c r="H2" s="290"/>
      <c r="J2" s="290"/>
      <c r="K2" s="290"/>
      <c r="L2" s="290"/>
      <c r="M2" s="290"/>
      <c r="N2" s="290"/>
      <c r="O2" s="290"/>
      <c r="P2" s="290"/>
      <c r="Q2" s="290"/>
      <c r="R2" s="290"/>
      <c r="S2" s="290"/>
      <c r="T2" s="290"/>
      <c r="U2" s="290"/>
      <c r="V2" s="290"/>
      <c r="W2" s="290"/>
      <c r="X2" s="290"/>
      <c r="Y2" s="290"/>
      <c r="Z2" s="290"/>
      <c r="AA2" s="290"/>
      <c r="AB2" s="290"/>
    </row>
    <row r="3" spans="1:28" s="362" customFormat="1" ht="18.75" x14ac:dyDescent="0.25">
      <c r="A3" s="318" t="s">
        <v>1427</v>
      </c>
      <c r="D3" s="458"/>
      <c r="H3" s="290"/>
      <c r="I3" s="233"/>
      <c r="J3" s="290"/>
      <c r="K3" s="290"/>
      <c r="L3" s="290"/>
      <c r="M3" s="290"/>
      <c r="N3" s="290"/>
      <c r="O3" s="290"/>
      <c r="P3" s="290"/>
      <c r="Q3" s="290"/>
      <c r="R3" s="290"/>
      <c r="S3" s="290"/>
      <c r="T3" s="290"/>
      <c r="U3" s="290"/>
      <c r="V3" s="290"/>
      <c r="W3" s="290"/>
      <c r="X3" s="290"/>
      <c r="Y3" s="290"/>
      <c r="Z3" s="290"/>
      <c r="AA3" s="290"/>
      <c r="AB3" s="290"/>
    </row>
    <row r="4" spans="1:28" s="362" customFormat="1" ht="18.75" x14ac:dyDescent="0.25">
      <c r="A4" s="318" t="s">
        <v>1428</v>
      </c>
      <c r="D4" s="458"/>
      <c r="H4" s="290"/>
      <c r="I4" s="233"/>
      <c r="J4" s="290"/>
      <c r="K4" s="290"/>
      <c r="L4" s="290"/>
      <c r="M4" s="290"/>
      <c r="N4" s="290"/>
      <c r="O4" s="290"/>
      <c r="P4" s="290"/>
      <c r="Q4" s="290"/>
      <c r="R4" s="290"/>
      <c r="S4" s="290"/>
      <c r="T4" s="290"/>
      <c r="U4" s="290"/>
      <c r="V4" s="290"/>
      <c r="W4" s="290"/>
      <c r="X4" s="290"/>
      <c r="Y4" s="290"/>
      <c r="Z4" s="290"/>
      <c r="AA4" s="290"/>
      <c r="AB4" s="290"/>
    </row>
    <row r="5" spans="1:28" ht="18.75" customHeight="1" x14ac:dyDescent="0.25">
      <c r="A5" s="642" t="s">
        <v>1429</v>
      </c>
      <c r="B5" s="654"/>
      <c r="C5" s="654"/>
      <c r="D5" s="654"/>
      <c r="E5" s="654"/>
      <c r="F5" s="654"/>
      <c r="G5" s="654"/>
      <c r="H5" s="654"/>
      <c r="I5" s="654"/>
      <c r="J5" s="654"/>
      <c r="K5" s="654"/>
      <c r="L5" s="654"/>
      <c r="M5" s="654"/>
      <c r="N5" s="654"/>
      <c r="O5" s="654"/>
      <c r="P5" s="654"/>
      <c r="Q5" s="654"/>
      <c r="R5" s="654"/>
      <c r="S5" s="654"/>
      <c r="T5" s="654"/>
      <c r="U5" s="654"/>
      <c r="V5" s="654"/>
    </row>
    <row r="6" spans="1:28" ht="15" customHeight="1" x14ac:dyDescent="0.25">
      <c r="A6" s="591" t="s">
        <v>96</v>
      </c>
      <c r="B6" s="590" t="s">
        <v>110</v>
      </c>
      <c r="C6" s="593" t="s">
        <v>1534</v>
      </c>
      <c r="D6" s="593" t="s">
        <v>1535</v>
      </c>
      <c r="E6" s="593" t="s">
        <v>86</v>
      </c>
      <c r="F6" s="593" t="s">
        <v>391</v>
      </c>
      <c r="G6" s="593" t="s">
        <v>87</v>
      </c>
      <c r="H6" s="596" t="s">
        <v>99</v>
      </c>
      <c r="I6" s="602"/>
      <c r="J6" s="602"/>
      <c r="K6" s="602"/>
      <c r="L6" s="602"/>
      <c r="M6" s="602"/>
      <c r="N6" s="602"/>
      <c r="O6" s="597"/>
      <c r="P6" s="598" t="s">
        <v>100</v>
      </c>
      <c r="Q6" s="599"/>
      <c r="R6" s="590" t="s">
        <v>101</v>
      </c>
      <c r="S6" s="590" t="s">
        <v>102</v>
      </c>
      <c r="T6" s="590" t="s">
        <v>109</v>
      </c>
      <c r="U6" s="590" t="s">
        <v>108</v>
      </c>
      <c r="V6" s="587" t="s">
        <v>88</v>
      </c>
    </row>
    <row r="7" spans="1:28" ht="15" customHeight="1" x14ac:dyDescent="0.25">
      <c r="A7" s="591"/>
      <c r="B7" s="591"/>
      <c r="C7" s="594"/>
      <c r="D7" s="594"/>
      <c r="E7" s="594"/>
      <c r="F7" s="594"/>
      <c r="G7" s="594"/>
      <c r="H7" s="596" t="s">
        <v>103</v>
      </c>
      <c r="I7" s="597"/>
      <c r="J7" s="596" t="s">
        <v>104</v>
      </c>
      <c r="K7" s="597"/>
      <c r="L7" s="596" t="s">
        <v>105</v>
      </c>
      <c r="M7" s="597"/>
      <c r="N7" s="596" t="s">
        <v>106</v>
      </c>
      <c r="O7" s="597"/>
      <c r="P7" s="600"/>
      <c r="Q7" s="601"/>
      <c r="R7" s="591"/>
      <c r="S7" s="591"/>
      <c r="T7" s="591"/>
      <c r="U7" s="591"/>
      <c r="V7" s="588"/>
    </row>
    <row r="8" spans="1:28" ht="25.5" x14ac:dyDescent="0.25">
      <c r="A8" s="592"/>
      <c r="B8" s="592"/>
      <c r="C8" s="595"/>
      <c r="D8" s="595"/>
      <c r="E8" s="595"/>
      <c r="F8" s="595"/>
      <c r="G8" s="595"/>
      <c r="H8" s="434" t="s">
        <v>107</v>
      </c>
      <c r="I8" s="434" t="s">
        <v>12</v>
      </c>
      <c r="J8" s="434" t="s">
        <v>107</v>
      </c>
      <c r="K8" s="434" t="s">
        <v>12</v>
      </c>
      <c r="L8" s="434" t="s">
        <v>107</v>
      </c>
      <c r="M8" s="434" t="s">
        <v>12</v>
      </c>
      <c r="N8" s="434" t="s">
        <v>107</v>
      </c>
      <c r="O8" s="434" t="s">
        <v>12</v>
      </c>
      <c r="P8" s="434" t="s">
        <v>107</v>
      </c>
      <c r="Q8" s="434" t="s">
        <v>12</v>
      </c>
      <c r="R8" s="592"/>
      <c r="S8" s="592"/>
      <c r="T8" s="592"/>
      <c r="U8" s="592"/>
      <c r="V8" s="589"/>
    </row>
    <row r="9" spans="1:28" s="362" customFormat="1" ht="15.75" x14ac:dyDescent="0.25">
      <c r="A9" s="435"/>
      <c r="B9" s="436"/>
      <c r="C9" s="437"/>
      <c r="D9" s="437"/>
      <c r="E9" s="437"/>
      <c r="F9" s="438"/>
      <c r="G9" s="437"/>
      <c r="H9" s="439"/>
      <c r="I9" s="439"/>
      <c r="J9" s="439"/>
      <c r="K9" s="439"/>
      <c r="L9" s="439"/>
      <c r="M9" s="439"/>
      <c r="N9" s="439"/>
      <c r="O9" s="439"/>
      <c r="P9" s="439"/>
      <c r="Q9" s="439"/>
      <c r="R9" s="440"/>
      <c r="S9" s="440"/>
      <c r="T9" s="440"/>
      <c r="U9" s="440"/>
      <c r="V9" s="441"/>
    </row>
    <row r="10" spans="1:28" ht="15.75" x14ac:dyDescent="0.25">
      <c r="A10" s="655" t="s">
        <v>1431</v>
      </c>
      <c r="B10" s="655" t="s">
        <v>1430</v>
      </c>
      <c r="C10" s="326"/>
      <c r="D10" s="326"/>
      <c r="E10" s="326"/>
      <c r="F10" s="326"/>
      <c r="G10" s="326"/>
      <c r="H10" s="352"/>
      <c r="I10" s="353"/>
      <c r="J10" s="352"/>
      <c r="K10" s="353"/>
      <c r="L10" s="352"/>
      <c r="M10" s="353"/>
      <c r="N10" s="352"/>
      <c r="O10" s="353"/>
      <c r="P10" s="397">
        <f t="shared" ref="P10:Q10" si="0">H10+J10+L10+N10</f>
        <v>0</v>
      </c>
      <c r="Q10" s="395">
        <f t="shared" si="0"/>
        <v>0</v>
      </c>
      <c r="R10" s="326"/>
      <c r="S10" s="326"/>
      <c r="T10" s="326"/>
      <c r="U10" s="326"/>
      <c r="V10" s="326"/>
    </row>
    <row r="11" spans="1:28" s="362" customFormat="1" ht="15.75" x14ac:dyDescent="0.25">
      <c r="A11" s="655"/>
      <c r="B11" s="655"/>
      <c r="C11" s="326"/>
      <c r="D11" s="326"/>
      <c r="E11" s="326"/>
      <c r="F11" s="326"/>
      <c r="G11" s="326"/>
      <c r="H11" s="352"/>
      <c r="I11" s="353"/>
      <c r="J11" s="352"/>
      <c r="K11" s="353"/>
      <c r="L11" s="352"/>
      <c r="M11" s="353"/>
      <c r="N11" s="352"/>
      <c r="O11" s="353"/>
      <c r="P11" s="397">
        <f t="shared" ref="P11:P28" si="1">H11+J11+L11+N11</f>
        <v>0</v>
      </c>
      <c r="Q11" s="395">
        <f t="shared" ref="Q11:Q28" si="2">I11+K11+M11+O11</f>
        <v>0</v>
      </c>
      <c r="R11" s="326"/>
      <c r="S11" s="326"/>
      <c r="T11" s="326"/>
      <c r="U11" s="326"/>
      <c r="V11" s="326"/>
    </row>
    <row r="12" spans="1:28" s="362" customFormat="1" ht="15.75" x14ac:dyDescent="0.25">
      <c r="A12" s="655"/>
      <c r="B12" s="655"/>
      <c r="C12" s="326"/>
      <c r="D12" s="326"/>
      <c r="E12" s="326"/>
      <c r="F12" s="326"/>
      <c r="G12" s="326"/>
      <c r="H12" s="352"/>
      <c r="I12" s="353"/>
      <c r="J12" s="352"/>
      <c r="K12" s="353"/>
      <c r="L12" s="352"/>
      <c r="M12" s="353"/>
      <c r="N12" s="352"/>
      <c r="O12" s="353"/>
      <c r="P12" s="397">
        <f t="shared" si="1"/>
        <v>0</v>
      </c>
      <c r="Q12" s="395">
        <f t="shared" si="2"/>
        <v>0</v>
      </c>
      <c r="R12" s="326"/>
      <c r="S12" s="326"/>
      <c r="T12" s="326"/>
      <c r="U12" s="326"/>
      <c r="V12" s="326"/>
    </row>
    <row r="13" spans="1:28" s="362" customFormat="1" ht="15.75" x14ac:dyDescent="0.25">
      <c r="A13" s="655"/>
      <c r="B13" s="655"/>
      <c r="C13" s="326"/>
      <c r="D13" s="326"/>
      <c r="E13" s="326"/>
      <c r="F13" s="326"/>
      <c r="G13" s="326"/>
      <c r="H13" s="352"/>
      <c r="I13" s="353"/>
      <c r="J13" s="352"/>
      <c r="K13" s="353"/>
      <c r="L13" s="352"/>
      <c r="M13" s="353"/>
      <c r="N13" s="352"/>
      <c r="O13" s="353"/>
      <c r="P13" s="397">
        <f t="shared" si="1"/>
        <v>0</v>
      </c>
      <c r="Q13" s="395">
        <f t="shared" si="2"/>
        <v>0</v>
      </c>
      <c r="R13" s="326"/>
      <c r="S13" s="326"/>
      <c r="T13" s="326"/>
      <c r="U13" s="326"/>
      <c r="V13" s="326"/>
    </row>
    <row r="14" spans="1:28" s="362" customFormat="1" ht="15.75" x14ac:dyDescent="0.25">
      <c r="A14" s="655"/>
      <c r="B14" s="655"/>
      <c r="C14" s="326"/>
      <c r="D14" s="326"/>
      <c r="E14" s="326"/>
      <c r="F14" s="326"/>
      <c r="G14" s="326"/>
      <c r="H14" s="352"/>
      <c r="I14" s="353"/>
      <c r="J14" s="352"/>
      <c r="K14" s="353"/>
      <c r="L14" s="352"/>
      <c r="M14" s="353"/>
      <c r="N14" s="352"/>
      <c r="O14" s="353"/>
      <c r="P14" s="397">
        <f t="shared" si="1"/>
        <v>0</v>
      </c>
      <c r="Q14" s="395">
        <f t="shared" si="2"/>
        <v>0</v>
      </c>
      <c r="R14" s="326"/>
      <c r="S14" s="326"/>
      <c r="T14" s="326"/>
      <c r="U14" s="326"/>
      <c r="V14" s="326"/>
    </row>
    <row r="15" spans="1:28" s="362" customFormat="1" ht="15.75" x14ac:dyDescent="0.25">
      <c r="A15" s="655"/>
      <c r="B15" s="655"/>
      <c r="C15" s="326"/>
      <c r="D15" s="326"/>
      <c r="E15" s="326"/>
      <c r="F15" s="326"/>
      <c r="G15" s="326"/>
      <c r="H15" s="352"/>
      <c r="I15" s="353"/>
      <c r="J15" s="352"/>
      <c r="K15" s="353"/>
      <c r="L15" s="352"/>
      <c r="M15" s="353"/>
      <c r="N15" s="352"/>
      <c r="O15" s="353"/>
      <c r="P15" s="397">
        <f t="shared" si="1"/>
        <v>0</v>
      </c>
      <c r="Q15" s="395">
        <f t="shared" si="2"/>
        <v>0</v>
      </c>
      <c r="R15" s="326"/>
      <c r="S15" s="326"/>
      <c r="T15" s="326"/>
      <c r="U15" s="326"/>
      <c r="V15" s="326"/>
    </row>
    <row r="16" spans="1:28" ht="15.75" x14ac:dyDescent="0.25">
      <c r="A16" s="655"/>
      <c r="B16" s="655"/>
      <c r="C16" s="326"/>
      <c r="D16" s="326"/>
      <c r="E16" s="326"/>
      <c r="F16" s="326"/>
      <c r="G16" s="326"/>
      <c r="H16" s="352"/>
      <c r="I16" s="353"/>
      <c r="J16" s="352"/>
      <c r="K16" s="353"/>
      <c r="L16" s="352"/>
      <c r="M16" s="353"/>
      <c r="N16" s="352"/>
      <c r="O16" s="353"/>
      <c r="P16" s="397">
        <f t="shared" si="1"/>
        <v>0</v>
      </c>
      <c r="Q16" s="395">
        <f t="shared" si="2"/>
        <v>0</v>
      </c>
      <c r="R16" s="326"/>
      <c r="S16" s="326"/>
      <c r="T16" s="326"/>
      <c r="U16" s="326"/>
      <c r="V16" s="326"/>
    </row>
    <row r="17" spans="1:22" s="362" customFormat="1" ht="15.75" x14ac:dyDescent="0.25">
      <c r="A17" s="603" t="s">
        <v>1433</v>
      </c>
      <c r="B17" s="603" t="s">
        <v>116</v>
      </c>
      <c r="C17" s="326"/>
      <c r="D17" s="326"/>
      <c r="E17" s="326"/>
      <c r="F17" s="326"/>
      <c r="G17" s="326"/>
      <c r="H17" s="352"/>
      <c r="I17" s="353"/>
      <c r="J17" s="352"/>
      <c r="K17" s="353"/>
      <c r="L17" s="352"/>
      <c r="M17" s="353"/>
      <c r="N17" s="352"/>
      <c r="O17" s="353"/>
      <c r="P17" s="397">
        <f t="shared" si="1"/>
        <v>0</v>
      </c>
      <c r="Q17" s="395">
        <f t="shared" si="2"/>
        <v>0</v>
      </c>
      <c r="R17" s="326"/>
      <c r="S17" s="326"/>
      <c r="T17" s="326"/>
      <c r="U17" s="326"/>
      <c r="V17" s="326"/>
    </row>
    <row r="18" spans="1:22" s="362" customFormat="1" ht="15.75" x14ac:dyDescent="0.25">
      <c r="A18" s="604"/>
      <c r="B18" s="604"/>
      <c r="C18" s="326"/>
      <c r="D18" s="326"/>
      <c r="E18" s="326"/>
      <c r="F18" s="326"/>
      <c r="G18" s="326"/>
      <c r="H18" s="352"/>
      <c r="I18" s="353"/>
      <c r="J18" s="352"/>
      <c r="K18" s="353"/>
      <c r="L18" s="352"/>
      <c r="M18" s="353"/>
      <c r="N18" s="352"/>
      <c r="O18" s="353"/>
      <c r="P18" s="397">
        <f t="shared" si="1"/>
        <v>0</v>
      </c>
      <c r="Q18" s="395">
        <f t="shared" si="2"/>
        <v>0</v>
      </c>
      <c r="R18" s="326"/>
      <c r="S18" s="326"/>
      <c r="T18" s="326"/>
      <c r="U18" s="326"/>
      <c r="V18" s="326"/>
    </row>
    <row r="19" spans="1:22" s="362" customFormat="1" ht="15.75" x14ac:dyDescent="0.25">
      <c r="A19" s="604"/>
      <c r="B19" s="604"/>
      <c r="C19" s="326"/>
      <c r="D19" s="326"/>
      <c r="E19" s="326"/>
      <c r="F19" s="326"/>
      <c r="G19" s="326"/>
      <c r="H19" s="352"/>
      <c r="I19" s="353"/>
      <c r="J19" s="352"/>
      <c r="K19" s="353"/>
      <c r="L19" s="352"/>
      <c r="M19" s="353"/>
      <c r="N19" s="352"/>
      <c r="O19" s="353"/>
      <c r="P19" s="397">
        <f t="shared" si="1"/>
        <v>0</v>
      </c>
      <c r="Q19" s="395">
        <f t="shared" si="2"/>
        <v>0</v>
      </c>
      <c r="R19" s="326"/>
      <c r="S19" s="326"/>
      <c r="T19" s="326"/>
      <c r="U19" s="326"/>
      <c r="V19" s="326"/>
    </row>
    <row r="20" spans="1:22" s="362" customFormat="1" ht="15.75" x14ac:dyDescent="0.25">
      <c r="A20" s="604"/>
      <c r="B20" s="604"/>
      <c r="C20" s="326"/>
      <c r="D20" s="326"/>
      <c r="E20" s="326"/>
      <c r="F20" s="326"/>
      <c r="G20" s="326"/>
      <c r="H20" s="352"/>
      <c r="I20" s="353"/>
      <c r="J20" s="352"/>
      <c r="K20" s="353"/>
      <c r="L20" s="352"/>
      <c r="M20" s="353"/>
      <c r="N20" s="352"/>
      <c r="O20" s="353"/>
      <c r="P20" s="397">
        <f t="shared" si="1"/>
        <v>0</v>
      </c>
      <c r="Q20" s="395">
        <f t="shared" si="2"/>
        <v>0</v>
      </c>
      <c r="R20" s="326"/>
      <c r="S20" s="326"/>
      <c r="T20" s="326"/>
      <c r="U20" s="326"/>
      <c r="V20" s="326"/>
    </row>
    <row r="21" spans="1:22" s="362" customFormat="1" ht="15.75" x14ac:dyDescent="0.25">
      <c r="A21" s="604"/>
      <c r="B21" s="604"/>
      <c r="C21" s="326"/>
      <c r="D21" s="326"/>
      <c r="E21" s="326"/>
      <c r="F21" s="326"/>
      <c r="G21" s="326"/>
      <c r="H21" s="352"/>
      <c r="I21" s="353"/>
      <c r="J21" s="352"/>
      <c r="K21" s="353"/>
      <c r="L21" s="352"/>
      <c r="M21" s="353"/>
      <c r="N21" s="352"/>
      <c r="O21" s="353"/>
      <c r="P21" s="397">
        <f t="shared" si="1"/>
        <v>0</v>
      </c>
      <c r="Q21" s="395">
        <f t="shared" si="2"/>
        <v>0</v>
      </c>
      <c r="R21" s="326"/>
      <c r="S21" s="326"/>
      <c r="T21" s="326"/>
      <c r="U21" s="326"/>
      <c r="V21" s="326"/>
    </row>
    <row r="22" spans="1:22" s="362" customFormat="1" ht="15.75" x14ac:dyDescent="0.25">
      <c r="A22" s="605"/>
      <c r="B22" s="605"/>
      <c r="C22" s="326"/>
      <c r="D22" s="326"/>
      <c r="E22" s="326"/>
      <c r="F22" s="326"/>
      <c r="G22" s="326"/>
      <c r="H22" s="352"/>
      <c r="I22" s="353"/>
      <c r="J22" s="352"/>
      <c r="K22" s="353"/>
      <c r="L22" s="352"/>
      <c r="M22" s="353"/>
      <c r="N22" s="352"/>
      <c r="O22" s="353"/>
      <c r="P22" s="397">
        <f t="shared" si="1"/>
        <v>0</v>
      </c>
      <c r="Q22" s="395">
        <f t="shared" si="2"/>
        <v>0</v>
      </c>
      <c r="R22" s="326"/>
      <c r="S22" s="326"/>
      <c r="T22" s="326"/>
      <c r="U22" s="326"/>
      <c r="V22" s="326"/>
    </row>
    <row r="23" spans="1:22" s="362" customFormat="1" ht="15.75" x14ac:dyDescent="0.25">
      <c r="A23" s="655" t="s">
        <v>1434</v>
      </c>
      <c r="B23" s="603"/>
      <c r="C23" s="326"/>
      <c r="D23" s="326"/>
      <c r="E23" s="326"/>
      <c r="F23" s="326"/>
      <c r="G23" s="326"/>
      <c r="H23" s="352"/>
      <c r="I23" s="353"/>
      <c r="J23" s="352"/>
      <c r="K23" s="353"/>
      <c r="L23" s="352"/>
      <c r="M23" s="353"/>
      <c r="N23" s="352"/>
      <c r="O23" s="353"/>
      <c r="P23" s="397">
        <f t="shared" si="1"/>
        <v>0</v>
      </c>
      <c r="Q23" s="395">
        <f t="shared" si="2"/>
        <v>0</v>
      </c>
      <c r="R23" s="326"/>
      <c r="S23" s="326"/>
      <c r="T23" s="326"/>
      <c r="U23" s="326"/>
      <c r="V23" s="326"/>
    </row>
    <row r="24" spans="1:22" s="362" customFormat="1" ht="15.75" x14ac:dyDescent="0.25">
      <c r="A24" s="655"/>
      <c r="B24" s="604"/>
      <c r="C24" s="326"/>
      <c r="D24" s="326"/>
      <c r="E24" s="326"/>
      <c r="F24" s="326"/>
      <c r="G24" s="326"/>
      <c r="H24" s="352"/>
      <c r="I24" s="353"/>
      <c r="J24" s="352"/>
      <c r="K24" s="353"/>
      <c r="L24" s="352"/>
      <c r="M24" s="353"/>
      <c r="N24" s="352"/>
      <c r="O24" s="353"/>
      <c r="P24" s="397">
        <f t="shared" si="1"/>
        <v>0</v>
      </c>
      <c r="Q24" s="395">
        <f t="shared" si="2"/>
        <v>0</v>
      </c>
      <c r="R24" s="326"/>
      <c r="S24" s="326"/>
      <c r="T24" s="326"/>
      <c r="U24" s="326"/>
      <c r="V24" s="326"/>
    </row>
    <row r="25" spans="1:22" s="362" customFormat="1" ht="15.75" x14ac:dyDescent="0.25">
      <c r="A25" s="655"/>
      <c r="B25" s="604"/>
      <c r="C25" s="326"/>
      <c r="D25" s="326"/>
      <c r="E25" s="326"/>
      <c r="F25" s="326"/>
      <c r="G25" s="326"/>
      <c r="H25" s="352"/>
      <c r="I25" s="353"/>
      <c r="J25" s="352"/>
      <c r="K25" s="353"/>
      <c r="L25" s="352"/>
      <c r="M25" s="353"/>
      <c r="N25" s="352"/>
      <c r="O25" s="353"/>
      <c r="P25" s="397">
        <f t="shared" si="1"/>
        <v>0</v>
      </c>
      <c r="Q25" s="395">
        <f t="shared" si="2"/>
        <v>0</v>
      </c>
      <c r="R25" s="326"/>
      <c r="S25" s="326"/>
      <c r="T25" s="326"/>
      <c r="U25" s="326"/>
      <c r="V25" s="326"/>
    </row>
    <row r="26" spans="1:22" s="362" customFormat="1" ht="15.75" x14ac:dyDescent="0.25">
      <c r="A26" s="655"/>
      <c r="B26" s="604"/>
      <c r="C26" s="326"/>
      <c r="D26" s="326"/>
      <c r="E26" s="326"/>
      <c r="F26" s="326"/>
      <c r="G26" s="326"/>
      <c r="H26" s="352"/>
      <c r="I26" s="353"/>
      <c r="J26" s="352"/>
      <c r="K26" s="353"/>
      <c r="L26" s="352"/>
      <c r="M26" s="353"/>
      <c r="N26" s="352"/>
      <c r="O26" s="353"/>
      <c r="P26" s="397">
        <f t="shared" si="1"/>
        <v>0</v>
      </c>
      <c r="Q26" s="395">
        <f t="shared" si="2"/>
        <v>0</v>
      </c>
      <c r="R26" s="326"/>
      <c r="S26" s="326"/>
      <c r="T26" s="326"/>
      <c r="U26" s="326"/>
      <c r="V26" s="326"/>
    </row>
    <row r="27" spans="1:22" s="362" customFormat="1" ht="15.75" x14ac:dyDescent="0.25">
      <c r="A27" s="655"/>
      <c r="B27" s="604"/>
      <c r="C27" s="326"/>
      <c r="D27" s="326"/>
      <c r="E27" s="326"/>
      <c r="F27" s="326"/>
      <c r="G27" s="326"/>
      <c r="H27" s="352"/>
      <c r="I27" s="353"/>
      <c r="J27" s="352"/>
      <c r="K27" s="353"/>
      <c r="L27" s="352"/>
      <c r="M27" s="353"/>
      <c r="N27" s="352"/>
      <c r="O27" s="353"/>
      <c r="P27" s="397">
        <f t="shared" si="1"/>
        <v>0</v>
      </c>
      <c r="Q27" s="395">
        <f t="shared" si="2"/>
        <v>0</v>
      </c>
      <c r="R27" s="326"/>
      <c r="S27" s="326"/>
      <c r="T27" s="326"/>
      <c r="U27" s="326"/>
      <c r="V27" s="326"/>
    </row>
    <row r="28" spans="1:22" ht="15.75" x14ac:dyDescent="0.25">
      <c r="A28" s="655"/>
      <c r="B28" s="605"/>
      <c r="C28" s="326"/>
      <c r="D28" s="326"/>
      <c r="E28" s="326"/>
      <c r="F28" s="326"/>
      <c r="G28" s="326"/>
      <c r="H28" s="326"/>
      <c r="I28" s="353"/>
      <c r="J28" s="326"/>
      <c r="K28" s="353"/>
      <c r="L28" s="326"/>
      <c r="M28" s="353"/>
      <c r="N28" s="326"/>
      <c r="O28" s="353"/>
      <c r="P28" s="397">
        <f t="shared" si="1"/>
        <v>0</v>
      </c>
      <c r="Q28" s="395">
        <f t="shared" si="2"/>
        <v>0</v>
      </c>
      <c r="R28" s="326"/>
      <c r="S28" s="71"/>
      <c r="T28" s="326"/>
      <c r="U28" s="326"/>
      <c r="V28" s="326"/>
    </row>
    <row r="29" spans="1:22" ht="15.75" x14ac:dyDescent="0.25">
      <c r="A29" s="295"/>
      <c r="B29" s="296"/>
      <c r="C29" s="296"/>
      <c r="D29" s="296"/>
      <c r="E29" s="295" t="s">
        <v>1432</v>
      </c>
      <c r="F29" s="296"/>
      <c r="G29" s="297"/>
      <c r="H29" s="75">
        <f t="shared" ref="H29:Q29" si="3">SUM(H10:H28)</f>
        <v>0</v>
      </c>
      <c r="I29" s="235">
        <f t="shared" si="3"/>
        <v>0</v>
      </c>
      <c r="J29" s="75">
        <f t="shared" si="3"/>
        <v>0</v>
      </c>
      <c r="K29" s="235">
        <f t="shared" si="3"/>
        <v>0</v>
      </c>
      <c r="L29" s="75">
        <f t="shared" si="3"/>
        <v>0</v>
      </c>
      <c r="M29" s="235">
        <f t="shared" si="3"/>
        <v>0</v>
      </c>
      <c r="N29" s="75">
        <f t="shared" si="3"/>
        <v>0</v>
      </c>
      <c r="O29" s="235">
        <f t="shared" si="3"/>
        <v>0</v>
      </c>
      <c r="P29" s="235">
        <f t="shared" si="3"/>
        <v>0</v>
      </c>
      <c r="Q29" s="235">
        <f t="shared" si="3"/>
        <v>0</v>
      </c>
      <c r="R29" s="68"/>
      <c r="S29" s="68"/>
      <c r="T29" s="68"/>
      <c r="U29" s="68"/>
      <c r="V29" s="68"/>
    </row>
    <row r="32" spans="1:22" x14ac:dyDescent="0.25">
      <c r="C32" s="458"/>
    </row>
    <row r="33" spans="3:3" x14ac:dyDescent="0.25">
      <c r="C33" s="458"/>
    </row>
    <row r="34" spans="3:3" x14ac:dyDescent="0.25">
      <c r="C34" s="458"/>
    </row>
    <row r="35" spans="3:3" x14ac:dyDescent="0.25">
      <c r="C35" s="458"/>
    </row>
  </sheetData>
  <mergeCells count="26">
    <mergeCell ref="E6:E8"/>
    <mergeCell ref="A23:A28"/>
    <mergeCell ref="B23:B28"/>
    <mergeCell ref="B10:B16"/>
    <mergeCell ref="B6:B8"/>
    <mergeCell ref="C6:C8"/>
    <mergeCell ref="A10:A16"/>
    <mergeCell ref="A17:A22"/>
    <mergeCell ref="B17:B22"/>
    <mergeCell ref="D6:D8"/>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80" zoomScaleNormal="80" workbookViewId="0">
      <pane ySplit="8" topLeftCell="A9" activePane="bottomLeft" state="frozen"/>
      <selection activeCell="K7" sqref="K7"/>
      <selection pane="bottomLeft" activeCell="C32" sqref="C32"/>
    </sheetView>
  </sheetViews>
  <sheetFormatPr baseColWidth="10" defaultColWidth="11.42578125" defaultRowHeight="15" x14ac:dyDescent="0.25"/>
  <cols>
    <col min="1" max="1" width="35.7109375" style="362" customWidth="1"/>
    <col min="2" max="2" width="35.85546875" style="362" customWidth="1"/>
    <col min="3" max="3" width="27.42578125" style="362" customWidth="1"/>
    <col min="4" max="4" width="27.42578125" style="458" customWidth="1"/>
    <col min="5" max="7" width="27.42578125" style="362" customWidth="1"/>
    <col min="8" max="8" width="15.28515625" style="362" customWidth="1"/>
    <col min="9" max="9" width="11.42578125" style="233"/>
    <col min="10" max="10" width="15.28515625" style="362" customWidth="1"/>
    <col min="11" max="11" width="18.85546875" style="233" customWidth="1"/>
    <col min="12" max="12" width="11.42578125" style="362"/>
    <col min="13" max="13" width="11.42578125" style="233"/>
    <col min="14" max="14" width="11.42578125" style="362"/>
    <col min="15" max="15" width="11.42578125" style="233"/>
    <col min="16" max="16" width="15.28515625" style="362" customWidth="1"/>
    <col min="17" max="17" width="18.28515625" style="233" customWidth="1"/>
    <col min="18" max="20" width="14.140625" style="362" customWidth="1"/>
    <col min="21" max="21" width="17" style="362" customWidth="1"/>
    <col min="22" max="16384" width="11.42578125" style="362"/>
  </cols>
  <sheetData>
    <row r="1" spans="1:42" ht="24.75" customHeight="1" x14ac:dyDescent="0.25">
      <c r="A1" s="403"/>
      <c r="B1" s="403"/>
      <c r="C1" s="403"/>
      <c r="D1" s="403"/>
      <c r="E1" s="403"/>
      <c r="F1" s="656" t="s">
        <v>1476</v>
      </c>
      <c r="G1" s="656"/>
      <c r="H1" s="656"/>
      <c r="I1" s="656"/>
      <c r="J1" s="656"/>
      <c r="K1" s="656"/>
      <c r="L1" s="656"/>
      <c r="M1" s="656"/>
      <c r="N1" s="404"/>
      <c r="O1" s="458" t="s">
        <v>1653</v>
      </c>
      <c r="P1" s="458" t="s">
        <v>1654</v>
      </c>
      <c r="Q1" s="458" t="s">
        <v>1655</v>
      </c>
      <c r="R1" s="458" t="s">
        <v>1656</v>
      </c>
      <c r="S1" s="458" t="s">
        <v>1657</v>
      </c>
      <c r="T1" s="458" t="s">
        <v>1658</v>
      </c>
      <c r="U1" s="458" t="s">
        <v>1659</v>
      </c>
      <c r="V1" s="458" t="s">
        <v>1660</v>
      </c>
      <c r="W1" s="458" t="s">
        <v>1661</v>
      </c>
      <c r="X1" s="458" t="s">
        <v>1662</v>
      </c>
      <c r="Y1" s="458" t="s">
        <v>1663</v>
      </c>
      <c r="Z1" s="458" t="s">
        <v>1664</v>
      </c>
      <c r="AA1" s="458" t="s">
        <v>1665</v>
      </c>
      <c r="AB1" s="458" t="s">
        <v>1666</v>
      </c>
      <c r="AC1" s="458" t="s">
        <v>1667</v>
      </c>
      <c r="AD1" s="458" t="s">
        <v>1668</v>
      </c>
      <c r="AE1" s="458" t="s">
        <v>1669</v>
      </c>
      <c r="AF1" s="403"/>
      <c r="AG1" s="403"/>
      <c r="AH1" s="403"/>
      <c r="AI1" s="403"/>
      <c r="AJ1" s="403"/>
      <c r="AK1" s="403"/>
      <c r="AL1" s="403"/>
      <c r="AM1" s="403"/>
      <c r="AN1" s="403"/>
      <c r="AO1" s="403"/>
      <c r="AP1" s="403"/>
    </row>
    <row r="2" spans="1:42" ht="18.75" x14ac:dyDescent="0.25">
      <c r="A2" s="402" t="s">
        <v>1354</v>
      </c>
      <c r="B2" s="403"/>
      <c r="C2" s="403"/>
      <c r="D2" s="403"/>
      <c r="E2" s="403"/>
      <c r="F2" s="403"/>
      <c r="G2" s="403"/>
      <c r="H2" s="404"/>
      <c r="I2" s="405"/>
      <c r="J2" s="404"/>
      <c r="K2" s="404"/>
      <c r="L2" s="404"/>
      <c r="M2" s="404"/>
      <c r="N2" s="404"/>
      <c r="O2" s="404"/>
      <c r="P2" s="404"/>
      <c r="Q2" s="404"/>
      <c r="R2" s="404"/>
      <c r="S2" s="404"/>
      <c r="T2" s="404"/>
      <c r="U2" s="404"/>
      <c r="V2" s="404"/>
      <c r="W2" s="404"/>
      <c r="X2" s="404"/>
      <c r="Y2" s="404"/>
      <c r="Z2" s="404"/>
      <c r="AA2" s="404"/>
      <c r="AB2" s="403"/>
      <c r="AC2" s="403"/>
      <c r="AD2" s="403"/>
      <c r="AE2" s="403"/>
      <c r="AF2" s="403"/>
      <c r="AG2" s="403"/>
      <c r="AH2" s="403"/>
      <c r="AI2" s="403"/>
      <c r="AJ2" s="403"/>
      <c r="AK2" s="403"/>
      <c r="AL2" s="403"/>
      <c r="AM2" s="403"/>
      <c r="AN2" s="403"/>
      <c r="AO2" s="403"/>
      <c r="AP2" s="403"/>
    </row>
    <row r="3" spans="1:42" ht="18.75" x14ac:dyDescent="0.25">
      <c r="A3" s="402" t="s">
        <v>1482</v>
      </c>
      <c r="B3" s="403"/>
      <c r="C3" s="403"/>
      <c r="D3" s="403"/>
      <c r="E3" s="403"/>
      <c r="F3" s="403"/>
      <c r="G3" s="403"/>
      <c r="H3" s="404"/>
      <c r="I3" s="405"/>
      <c r="J3" s="404"/>
      <c r="K3" s="404"/>
      <c r="L3" s="404"/>
      <c r="M3" s="404"/>
      <c r="N3" s="404"/>
      <c r="O3" s="404"/>
      <c r="P3" s="404"/>
      <c r="Q3" s="404"/>
      <c r="R3" s="404"/>
      <c r="S3" s="404"/>
      <c r="T3" s="404"/>
      <c r="U3" s="404"/>
      <c r="V3" s="404"/>
      <c r="W3" s="404"/>
      <c r="X3" s="404"/>
      <c r="Y3" s="404"/>
      <c r="Z3" s="404"/>
      <c r="AA3" s="404"/>
      <c r="AB3" s="403"/>
      <c r="AC3" s="403"/>
      <c r="AD3" s="403"/>
      <c r="AE3" s="403"/>
      <c r="AF3" s="403"/>
      <c r="AG3" s="403"/>
      <c r="AH3" s="403"/>
      <c r="AI3" s="403"/>
      <c r="AJ3" s="403"/>
      <c r="AK3" s="403"/>
      <c r="AL3" s="403"/>
      <c r="AM3" s="403"/>
      <c r="AN3" s="403"/>
      <c r="AO3" s="403"/>
      <c r="AP3" s="403"/>
    </row>
    <row r="4" spans="1:42" s="403" customFormat="1" ht="18.75" x14ac:dyDescent="0.25">
      <c r="A4" s="402" t="s">
        <v>1493</v>
      </c>
      <c r="H4" s="404"/>
      <c r="I4" s="405"/>
      <c r="J4" s="404"/>
      <c r="K4" s="404"/>
      <c r="L4" s="404"/>
      <c r="M4" s="404"/>
      <c r="N4" s="404"/>
      <c r="O4" s="404"/>
      <c r="P4" s="404"/>
      <c r="Q4" s="404"/>
      <c r="R4" s="404"/>
      <c r="S4" s="404"/>
      <c r="T4" s="404"/>
      <c r="U4" s="404"/>
      <c r="V4" s="404"/>
      <c r="W4" s="404"/>
      <c r="X4" s="404"/>
      <c r="Y4" s="404"/>
      <c r="Z4" s="404"/>
      <c r="AA4" s="404"/>
    </row>
    <row r="5" spans="1:42" s="403" customFormat="1" ht="18.75" customHeight="1" x14ac:dyDescent="0.25">
      <c r="A5" s="406" t="s">
        <v>1483</v>
      </c>
      <c r="B5" s="407"/>
      <c r="C5" s="407"/>
      <c r="D5" s="407"/>
      <c r="E5" s="407"/>
      <c r="F5" s="407"/>
      <c r="G5" s="407"/>
      <c r="H5" s="407"/>
      <c r="I5" s="407"/>
      <c r="J5" s="407"/>
      <c r="K5" s="407"/>
      <c r="L5" s="407"/>
      <c r="M5" s="407"/>
      <c r="N5" s="407"/>
      <c r="O5" s="407"/>
      <c r="P5" s="407"/>
      <c r="Q5" s="407"/>
      <c r="R5" s="407"/>
      <c r="S5" s="407"/>
      <c r="T5" s="407"/>
      <c r="U5" s="407"/>
    </row>
    <row r="6" spans="1:42" ht="15" customHeight="1" x14ac:dyDescent="0.25">
      <c r="A6" s="591" t="s">
        <v>96</v>
      </c>
      <c r="B6" s="590" t="s">
        <v>110</v>
      </c>
      <c r="C6" s="593" t="s">
        <v>1534</v>
      </c>
      <c r="D6" s="593" t="s">
        <v>1535</v>
      </c>
      <c r="E6" s="593" t="s">
        <v>86</v>
      </c>
      <c r="F6" s="593" t="s">
        <v>391</v>
      </c>
      <c r="G6" s="593" t="s">
        <v>87</v>
      </c>
      <c r="H6" s="596" t="s">
        <v>99</v>
      </c>
      <c r="I6" s="602"/>
      <c r="J6" s="602"/>
      <c r="K6" s="602"/>
      <c r="L6" s="602"/>
      <c r="M6" s="602"/>
      <c r="N6" s="602"/>
      <c r="O6" s="597"/>
      <c r="P6" s="598" t="s">
        <v>100</v>
      </c>
      <c r="Q6" s="599"/>
      <c r="R6" s="590" t="s">
        <v>102</v>
      </c>
      <c r="S6" s="590" t="s">
        <v>109</v>
      </c>
      <c r="T6" s="590" t="s">
        <v>108</v>
      </c>
      <c r="U6" s="587" t="s">
        <v>88</v>
      </c>
    </row>
    <row r="7" spans="1:42" ht="15" customHeight="1" x14ac:dyDescent="0.25">
      <c r="A7" s="591"/>
      <c r="B7" s="591"/>
      <c r="C7" s="594"/>
      <c r="D7" s="594"/>
      <c r="E7" s="594"/>
      <c r="F7" s="594"/>
      <c r="G7" s="594"/>
      <c r="H7" s="596" t="s">
        <v>103</v>
      </c>
      <c r="I7" s="597"/>
      <c r="J7" s="596" t="s">
        <v>104</v>
      </c>
      <c r="K7" s="597"/>
      <c r="L7" s="596" t="s">
        <v>105</v>
      </c>
      <c r="M7" s="597"/>
      <c r="N7" s="596" t="s">
        <v>106</v>
      </c>
      <c r="O7" s="597"/>
      <c r="P7" s="600"/>
      <c r="Q7" s="601"/>
      <c r="R7" s="591"/>
      <c r="S7" s="591"/>
      <c r="T7" s="591"/>
      <c r="U7" s="588"/>
    </row>
    <row r="8" spans="1:42" ht="25.5" x14ac:dyDescent="0.25">
      <c r="A8" s="592"/>
      <c r="B8" s="592"/>
      <c r="C8" s="595"/>
      <c r="D8" s="595"/>
      <c r="E8" s="595"/>
      <c r="F8" s="595"/>
      <c r="G8" s="595"/>
      <c r="H8" s="434" t="s">
        <v>107</v>
      </c>
      <c r="I8" s="434" t="s">
        <v>12</v>
      </c>
      <c r="J8" s="434" t="s">
        <v>107</v>
      </c>
      <c r="K8" s="434" t="s">
        <v>12</v>
      </c>
      <c r="L8" s="434" t="s">
        <v>107</v>
      </c>
      <c r="M8" s="434" t="s">
        <v>12</v>
      </c>
      <c r="N8" s="434" t="s">
        <v>107</v>
      </c>
      <c r="O8" s="434" t="s">
        <v>12</v>
      </c>
      <c r="P8" s="434" t="s">
        <v>107</v>
      </c>
      <c r="Q8" s="434" t="s">
        <v>12</v>
      </c>
      <c r="R8" s="592"/>
      <c r="S8" s="592"/>
      <c r="T8" s="592"/>
      <c r="U8" s="589"/>
    </row>
    <row r="9" spans="1:42" ht="15.75" x14ac:dyDescent="0.25">
      <c r="A9" s="435"/>
      <c r="B9" s="436"/>
      <c r="C9" s="437"/>
      <c r="D9" s="437"/>
      <c r="E9" s="437"/>
      <c r="F9" s="438"/>
      <c r="G9" s="437"/>
      <c r="H9" s="439"/>
      <c r="I9" s="439"/>
      <c r="J9" s="439"/>
      <c r="K9" s="439"/>
      <c r="L9" s="439"/>
      <c r="M9" s="439"/>
      <c r="N9" s="439"/>
      <c r="O9" s="439"/>
      <c r="P9" s="439"/>
      <c r="Q9" s="439"/>
      <c r="R9" s="440"/>
      <c r="S9" s="440"/>
      <c r="T9" s="440"/>
      <c r="U9" s="441"/>
    </row>
    <row r="10" spans="1:42" ht="15.75" customHeight="1" x14ac:dyDescent="0.25">
      <c r="A10" s="603" t="s">
        <v>1484</v>
      </c>
      <c r="B10" s="603" t="s">
        <v>1485</v>
      </c>
      <c r="C10" s="326"/>
      <c r="D10" s="326"/>
      <c r="E10" s="326"/>
      <c r="F10" s="326"/>
      <c r="G10" s="326"/>
      <c r="H10" s="352"/>
      <c r="I10" s="353"/>
      <c r="J10" s="352"/>
      <c r="K10" s="353"/>
      <c r="L10" s="352"/>
      <c r="M10" s="353"/>
      <c r="N10" s="352"/>
      <c r="O10" s="353"/>
      <c r="P10" s="397">
        <f t="shared" ref="P10:Q62" si="0">H10+J10+L10+N10</f>
        <v>0</v>
      </c>
      <c r="Q10" s="395">
        <f t="shared" si="0"/>
        <v>0</v>
      </c>
      <c r="R10" s="326"/>
      <c r="S10" s="326"/>
      <c r="T10" s="326"/>
      <c r="U10" s="326"/>
    </row>
    <row r="11" spans="1:42" ht="15.75" x14ac:dyDescent="0.25">
      <c r="A11" s="604"/>
      <c r="B11" s="604"/>
      <c r="C11" s="326"/>
      <c r="D11" s="326"/>
      <c r="E11" s="326"/>
      <c r="F11" s="326"/>
      <c r="G11" s="326"/>
      <c r="H11" s="352"/>
      <c r="I11" s="353"/>
      <c r="J11" s="352"/>
      <c r="K11" s="353"/>
      <c r="L11" s="352"/>
      <c r="M11" s="353"/>
      <c r="N11" s="352"/>
      <c r="O11" s="353"/>
      <c r="P11" s="397">
        <f t="shared" si="0"/>
        <v>0</v>
      </c>
      <c r="Q11" s="395">
        <f t="shared" si="0"/>
        <v>0</v>
      </c>
      <c r="R11" s="326"/>
      <c r="S11" s="326"/>
      <c r="T11" s="326"/>
      <c r="U11" s="326"/>
    </row>
    <row r="12" spans="1:42" ht="15.75" x14ac:dyDescent="0.25">
      <c r="A12" s="604"/>
      <c r="B12" s="604"/>
      <c r="C12" s="326"/>
      <c r="D12" s="326"/>
      <c r="E12" s="326"/>
      <c r="F12" s="326"/>
      <c r="G12" s="326"/>
      <c r="H12" s="352"/>
      <c r="I12" s="353"/>
      <c r="J12" s="352"/>
      <c r="K12" s="353"/>
      <c r="L12" s="352"/>
      <c r="M12" s="353"/>
      <c r="N12" s="352"/>
      <c r="O12" s="353"/>
      <c r="P12" s="397">
        <f t="shared" si="0"/>
        <v>0</v>
      </c>
      <c r="Q12" s="395">
        <f t="shared" si="0"/>
        <v>0</v>
      </c>
      <c r="R12" s="326"/>
      <c r="S12" s="326"/>
      <c r="T12" s="326"/>
      <c r="U12" s="326"/>
    </row>
    <row r="13" spans="1:42" ht="15.75" x14ac:dyDescent="0.25">
      <c r="A13" s="604"/>
      <c r="B13" s="604"/>
      <c r="C13" s="326"/>
      <c r="D13" s="326"/>
      <c r="E13" s="326"/>
      <c r="F13" s="326"/>
      <c r="G13" s="326"/>
      <c r="H13" s="352"/>
      <c r="I13" s="353"/>
      <c r="J13" s="352"/>
      <c r="K13" s="353"/>
      <c r="L13" s="352"/>
      <c r="M13" s="353"/>
      <c r="N13" s="352"/>
      <c r="O13" s="353"/>
      <c r="P13" s="397">
        <f t="shared" ref="P13:P25" si="1">H13+J13+L13+N13</f>
        <v>0</v>
      </c>
      <c r="Q13" s="395">
        <f t="shared" ref="Q13:Q25" si="2">I13+K13+M13+O13</f>
        <v>0</v>
      </c>
      <c r="R13" s="326"/>
      <c r="S13" s="326"/>
      <c r="T13" s="326"/>
      <c r="U13" s="326"/>
    </row>
    <row r="14" spans="1:42" ht="15.75" x14ac:dyDescent="0.25">
      <c r="A14" s="604"/>
      <c r="B14" s="604"/>
      <c r="C14" s="326"/>
      <c r="D14" s="326"/>
      <c r="E14" s="326"/>
      <c r="F14" s="326"/>
      <c r="G14" s="326"/>
      <c r="H14" s="352"/>
      <c r="I14" s="353"/>
      <c r="J14" s="352"/>
      <c r="K14" s="353"/>
      <c r="L14" s="352"/>
      <c r="M14" s="353"/>
      <c r="N14" s="352"/>
      <c r="O14" s="353"/>
      <c r="P14" s="397">
        <f t="shared" si="1"/>
        <v>0</v>
      </c>
      <c r="Q14" s="395">
        <f t="shared" si="2"/>
        <v>0</v>
      </c>
      <c r="R14" s="326"/>
      <c r="S14" s="326"/>
      <c r="T14" s="326"/>
      <c r="U14" s="326"/>
    </row>
    <row r="15" spans="1:42" ht="15.75" x14ac:dyDescent="0.25">
      <c r="A15" s="604"/>
      <c r="B15" s="604"/>
      <c r="C15" s="326"/>
      <c r="D15" s="326"/>
      <c r="E15" s="326"/>
      <c r="F15" s="326"/>
      <c r="G15" s="326"/>
      <c r="H15" s="352"/>
      <c r="I15" s="353"/>
      <c r="J15" s="352"/>
      <c r="K15" s="353"/>
      <c r="L15" s="352"/>
      <c r="M15" s="353"/>
      <c r="N15" s="352"/>
      <c r="O15" s="353"/>
      <c r="P15" s="397">
        <f t="shared" si="1"/>
        <v>0</v>
      </c>
      <c r="Q15" s="395">
        <f t="shared" si="2"/>
        <v>0</v>
      </c>
      <c r="R15" s="326"/>
      <c r="S15" s="326"/>
      <c r="T15" s="326"/>
      <c r="U15" s="326"/>
    </row>
    <row r="16" spans="1:42" ht="15.75" x14ac:dyDescent="0.25">
      <c r="A16" s="604"/>
      <c r="B16" s="604"/>
      <c r="C16" s="326"/>
      <c r="D16" s="326"/>
      <c r="E16" s="326"/>
      <c r="F16" s="326"/>
      <c r="G16" s="326"/>
      <c r="H16" s="352"/>
      <c r="I16" s="353"/>
      <c r="J16" s="352"/>
      <c r="K16" s="353"/>
      <c r="L16" s="352"/>
      <c r="M16" s="353"/>
      <c r="N16" s="352"/>
      <c r="O16" s="353"/>
      <c r="P16" s="397">
        <f t="shared" si="1"/>
        <v>0</v>
      </c>
      <c r="Q16" s="395">
        <f t="shared" si="2"/>
        <v>0</v>
      </c>
      <c r="R16" s="326"/>
      <c r="S16" s="326"/>
      <c r="T16" s="326"/>
      <c r="U16" s="326"/>
    </row>
    <row r="17" spans="1:21" ht="15.75" x14ac:dyDescent="0.25">
      <c r="A17" s="604"/>
      <c r="B17" s="605"/>
      <c r="C17" s="326"/>
      <c r="D17" s="326"/>
      <c r="E17" s="326"/>
      <c r="F17" s="326"/>
      <c r="G17" s="326"/>
      <c r="H17" s="352"/>
      <c r="I17" s="353"/>
      <c r="J17" s="352"/>
      <c r="K17" s="353"/>
      <c r="L17" s="352"/>
      <c r="M17" s="353"/>
      <c r="N17" s="352"/>
      <c r="O17" s="353"/>
      <c r="P17" s="397">
        <f t="shared" si="1"/>
        <v>0</v>
      </c>
      <c r="Q17" s="395">
        <f t="shared" si="2"/>
        <v>0</v>
      </c>
      <c r="R17" s="326"/>
      <c r="S17" s="326"/>
      <c r="T17" s="326"/>
      <c r="U17" s="326"/>
    </row>
    <row r="18" spans="1:21" ht="15.75" x14ac:dyDescent="0.25">
      <c r="A18" s="604"/>
      <c r="B18" s="603" t="s">
        <v>1486</v>
      </c>
      <c r="C18" s="326"/>
      <c r="D18" s="326"/>
      <c r="E18" s="326"/>
      <c r="F18" s="326"/>
      <c r="G18" s="326"/>
      <c r="H18" s="352"/>
      <c r="I18" s="353"/>
      <c r="J18" s="352"/>
      <c r="K18" s="353"/>
      <c r="L18" s="352"/>
      <c r="M18" s="353"/>
      <c r="N18" s="352"/>
      <c r="O18" s="353"/>
      <c r="P18" s="397">
        <f t="shared" si="1"/>
        <v>0</v>
      </c>
      <c r="Q18" s="395">
        <f t="shared" si="2"/>
        <v>0</v>
      </c>
      <c r="R18" s="326"/>
      <c r="S18" s="326"/>
      <c r="T18" s="326"/>
      <c r="U18" s="326"/>
    </row>
    <row r="19" spans="1:21" ht="15.75" x14ac:dyDescent="0.25">
      <c r="A19" s="604"/>
      <c r="B19" s="604"/>
      <c r="C19" s="326"/>
      <c r="D19" s="326"/>
      <c r="E19" s="326"/>
      <c r="F19" s="326"/>
      <c r="G19" s="326"/>
      <c r="H19" s="352"/>
      <c r="I19" s="353"/>
      <c r="J19" s="352"/>
      <c r="K19" s="353"/>
      <c r="L19" s="352"/>
      <c r="M19" s="353"/>
      <c r="N19" s="352"/>
      <c r="O19" s="353"/>
      <c r="P19" s="397"/>
      <c r="Q19" s="395"/>
      <c r="R19" s="326"/>
      <c r="S19" s="326"/>
      <c r="T19" s="326"/>
      <c r="U19" s="326"/>
    </row>
    <row r="20" spans="1:21" ht="15.75" x14ac:dyDescent="0.25">
      <c r="A20" s="604"/>
      <c r="B20" s="604"/>
      <c r="C20" s="326"/>
      <c r="D20" s="326"/>
      <c r="E20" s="326"/>
      <c r="F20" s="326"/>
      <c r="G20" s="326"/>
      <c r="H20" s="352"/>
      <c r="I20" s="353"/>
      <c r="J20" s="352"/>
      <c r="K20" s="353"/>
      <c r="L20" s="352"/>
      <c r="M20" s="353"/>
      <c r="N20" s="352"/>
      <c r="O20" s="353"/>
      <c r="P20" s="397"/>
      <c r="Q20" s="395"/>
      <c r="R20" s="326"/>
      <c r="S20" s="326"/>
      <c r="T20" s="326"/>
      <c r="U20" s="326"/>
    </row>
    <row r="21" spans="1:21" ht="15.75" x14ac:dyDescent="0.25">
      <c r="A21" s="604"/>
      <c r="B21" s="604"/>
      <c r="C21" s="326"/>
      <c r="D21" s="326"/>
      <c r="E21" s="326"/>
      <c r="F21" s="326"/>
      <c r="G21" s="326"/>
      <c r="H21" s="352"/>
      <c r="I21" s="353"/>
      <c r="J21" s="352"/>
      <c r="K21" s="353"/>
      <c r="L21" s="352"/>
      <c r="M21" s="353"/>
      <c r="N21" s="352"/>
      <c r="O21" s="353"/>
      <c r="P21" s="397"/>
      <c r="Q21" s="395"/>
      <c r="R21" s="326"/>
      <c r="S21" s="326"/>
      <c r="T21" s="326"/>
      <c r="U21" s="326"/>
    </row>
    <row r="22" spans="1:21" ht="15.75" x14ac:dyDescent="0.25">
      <c r="A22" s="604"/>
      <c r="B22" s="604"/>
      <c r="C22" s="326"/>
      <c r="D22" s="326"/>
      <c r="E22" s="326"/>
      <c r="F22" s="326"/>
      <c r="G22" s="326"/>
      <c r="H22" s="352"/>
      <c r="I22" s="353"/>
      <c r="J22" s="352"/>
      <c r="K22" s="353"/>
      <c r="L22" s="352"/>
      <c r="M22" s="353"/>
      <c r="N22" s="352"/>
      <c r="O22" s="353"/>
      <c r="P22" s="397"/>
      <c r="Q22" s="395"/>
      <c r="R22" s="326"/>
      <c r="S22" s="326"/>
      <c r="T22" s="326"/>
      <c r="U22" s="326"/>
    </row>
    <row r="23" spans="1:21" ht="15.75" x14ac:dyDescent="0.25">
      <c r="A23" s="604"/>
      <c r="B23" s="604"/>
      <c r="C23" s="326"/>
      <c r="D23" s="326"/>
      <c r="E23" s="326"/>
      <c r="F23" s="326"/>
      <c r="G23" s="326"/>
      <c r="H23" s="352"/>
      <c r="I23" s="353"/>
      <c r="J23" s="352"/>
      <c r="K23" s="353"/>
      <c r="L23" s="352"/>
      <c r="M23" s="353"/>
      <c r="N23" s="352"/>
      <c r="O23" s="353"/>
      <c r="P23" s="397">
        <f t="shared" si="1"/>
        <v>0</v>
      </c>
      <c r="Q23" s="395">
        <f t="shared" si="2"/>
        <v>0</v>
      </c>
      <c r="R23" s="326"/>
      <c r="S23" s="326"/>
      <c r="T23" s="326"/>
      <c r="U23" s="326"/>
    </row>
    <row r="24" spans="1:21" ht="15.75" x14ac:dyDescent="0.25">
      <c r="A24" s="604"/>
      <c r="B24" s="605"/>
      <c r="C24" s="326"/>
      <c r="D24" s="326"/>
      <c r="E24" s="326"/>
      <c r="F24" s="326"/>
      <c r="G24" s="326"/>
      <c r="H24" s="352"/>
      <c r="I24" s="353"/>
      <c r="J24" s="352"/>
      <c r="K24" s="353"/>
      <c r="L24" s="352"/>
      <c r="M24" s="353"/>
      <c r="N24" s="352"/>
      <c r="O24" s="353"/>
      <c r="P24" s="397">
        <f t="shared" si="1"/>
        <v>0</v>
      </c>
      <c r="Q24" s="395">
        <f t="shared" si="2"/>
        <v>0</v>
      </c>
      <c r="R24" s="326"/>
      <c r="S24" s="326"/>
      <c r="T24" s="326"/>
      <c r="U24" s="326"/>
    </row>
    <row r="25" spans="1:21" ht="15.75" x14ac:dyDescent="0.25">
      <c r="A25" s="604"/>
      <c r="B25" s="603" t="s">
        <v>1487</v>
      </c>
      <c r="C25" s="326"/>
      <c r="D25" s="326"/>
      <c r="E25" s="326"/>
      <c r="F25" s="326"/>
      <c r="G25" s="326"/>
      <c r="H25" s="352"/>
      <c r="I25" s="353"/>
      <c r="J25" s="352"/>
      <c r="K25" s="353"/>
      <c r="L25" s="352"/>
      <c r="M25" s="353"/>
      <c r="N25" s="352"/>
      <c r="O25" s="353"/>
      <c r="P25" s="397">
        <f t="shared" si="1"/>
        <v>0</v>
      </c>
      <c r="Q25" s="395">
        <f t="shared" si="2"/>
        <v>0</v>
      </c>
      <c r="R25" s="326"/>
      <c r="S25" s="326"/>
      <c r="T25" s="326"/>
      <c r="U25" s="326"/>
    </row>
    <row r="26" spans="1:21" ht="15.75" x14ac:dyDescent="0.25">
      <c r="A26" s="604"/>
      <c r="B26" s="604"/>
      <c r="C26" s="326"/>
      <c r="D26" s="326"/>
      <c r="E26" s="326"/>
      <c r="F26" s="326"/>
      <c r="G26" s="326"/>
      <c r="H26" s="352"/>
      <c r="I26" s="353"/>
      <c r="J26" s="352"/>
      <c r="K26" s="353"/>
      <c r="L26" s="352"/>
      <c r="M26" s="353"/>
      <c r="N26" s="352"/>
      <c r="O26" s="353"/>
      <c r="P26" s="397">
        <f t="shared" si="0"/>
        <v>0</v>
      </c>
      <c r="Q26" s="395">
        <f t="shared" si="0"/>
        <v>0</v>
      </c>
      <c r="R26" s="326"/>
      <c r="S26" s="326"/>
      <c r="T26" s="326"/>
      <c r="U26" s="326"/>
    </row>
    <row r="27" spans="1:21" ht="15.75" x14ac:dyDescent="0.25">
      <c r="A27" s="604"/>
      <c r="B27" s="604"/>
      <c r="C27" s="326"/>
      <c r="D27" s="326"/>
      <c r="E27" s="326"/>
      <c r="F27" s="326"/>
      <c r="G27" s="326"/>
      <c r="H27" s="352"/>
      <c r="I27" s="353"/>
      <c r="J27" s="352"/>
      <c r="K27" s="353"/>
      <c r="L27" s="352"/>
      <c r="M27" s="353"/>
      <c r="N27" s="352"/>
      <c r="O27" s="353"/>
      <c r="P27" s="397">
        <f t="shared" si="0"/>
        <v>0</v>
      </c>
      <c r="Q27" s="395">
        <f t="shared" si="0"/>
        <v>0</v>
      </c>
      <c r="R27" s="326"/>
      <c r="S27" s="326"/>
      <c r="T27" s="326"/>
      <c r="U27" s="326"/>
    </row>
    <row r="28" spans="1:21" ht="15.75" x14ac:dyDescent="0.25">
      <c r="A28" s="604"/>
      <c r="B28" s="605"/>
      <c r="C28" s="326"/>
      <c r="D28" s="326"/>
      <c r="E28" s="326"/>
      <c r="F28" s="326"/>
      <c r="G28" s="326"/>
      <c r="H28" s="352"/>
      <c r="I28" s="353"/>
      <c r="J28" s="352"/>
      <c r="K28" s="353"/>
      <c r="L28" s="352"/>
      <c r="M28" s="353"/>
      <c r="N28" s="352"/>
      <c r="O28" s="353"/>
      <c r="P28" s="397">
        <f t="shared" si="0"/>
        <v>0</v>
      </c>
      <c r="Q28" s="395">
        <f t="shared" si="0"/>
        <v>0</v>
      </c>
      <c r="R28" s="326"/>
      <c r="S28" s="326"/>
      <c r="T28" s="326"/>
      <c r="U28" s="326"/>
    </row>
    <row r="29" spans="1:21" ht="15.75" x14ac:dyDescent="0.25">
      <c r="A29" s="604"/>
      <c r="B29" s="603" t="s">
        <v>1488</v>
      </c>
      <c r="C29" s="326"/>
      <c r="D29" s="326"/>
      <c r="E29" s="326"/>
      <c r="F29" s="326"/>
      <c r="G29" s="326"/>
      <c r="H29" s="352"/>
      <c r="I29" s="353"/>
      <c r="J29" s="352"/>
      <c r="K29" s="353"/>
      <c r="L29" s="352"/>
      <c r="M29" s="353"/>
      <c r="N29" s="352"/>
      <c r="O29" s="353"/>
      <c r="P29" s="397">
        <f t="shared" si="0"/>
        <v>0</v>
      </c>
      <c r="Q29" s="395">
        <f t="shared" si="0"/>
        <v>0</v>
      </c>
      <c r="R29" s="326"/>
      <c r="S29" s="326"/>
      <c r="T29" s="326"/>
      <c r="U29" s="326"/>
    </row>
    <row r="30" spans="1:21" ht="15.75" x14ac:dyDescent="0.25">
      <c r="A30" s="604"/>
      <c r="B30" s="604"/>
      <c r="C30" s="326"/>
      <c r="D30" s="326"/>
      <c r="E30" s="326"/>
      <c r="F30" s="326"/>
      <c r="G30" s="326"/>
      <c r="H30" s="352"/>
      <c r="I30" s="353"/>
      <c r="J30" s="352"/>
      <c r="K30" s="353"/>
      <c r="L30" s="352"/>
      <c r="M30" s="353"/>
      <c r="N30" s="352"/>
      <c r="O30" s="353"/>
      <c r="P30" s="397">
        <f t="shared" si="0"/>
        <v>0</v>
      </c>
      <c r="Q30" s="395">
        <f t="shared" si="0"/>
        <v>0</v>
      </c>
      <c r="R30" s="326"/>
      <c r="S30" s="326"/>
      <c r="T30" s="326"/>
      <c r="U30" s="326"/>
    </row>
    <row r="31" spans="1:21" ht="15.75" x14ac:dyDescent="0.25">
      <c r="A31" s="604"/>
      <c r="B31" s="604"/>
      <c r="C31" s="326"/>
      <c r="D31" s="326"/>
      <c r="E31" s="326"/>
      <c r="F31" s="326"/>
      <c r="G31" s="326"/>
      <c r="H31" s="352"/>
      <c r="I31" s="353"/>
      <c r="J31" s="352"/>
      <c r="K31" s="353"/>
      <c r="L31" s="352"/>
      <c r="M31" s="353"/>
      <c r="N31" s="352"/>
      <c r="O31" s="353"/>
      <c r="P31" s="397"/>
      <c r="Q31" s="395"/>
      <c r="R31" s="326"/>
      <c r="S31" s="326"/>
      <c r="T31" s="326"/>
      <c r="U31" s="326"/>
    </row>
    <row r="32" spans="1:21" ht="15.75" x14ac:dyDescent="0.25">
      <c r="A32" s="604"/>
      <c r="B32" s="604"/>
      <c r="C32" s="326"/>
      <c r="D32" s="326"/>
      <c r="E32" s="326"/>
      <c r="F32" s="326"/>
      <c r="G32" s="326"/>
      <c r="H32" s="352"/>
      <c r="I32" s="353"/>
      <c r="J32" s="352"/>
      <c r="K32" s="353"/>
      <c r="L32" s="352"/>
      <c r="M32" s="353"/>
      <c r="N32" s="352"/>
      <c r="O32" s="353"/>
      <c r="P32" s="397"/>
      <c r="Q32" s="395"/>
      <c r="R32" s="326"/>
      <c r="S32" s="326"/>
      <c r="T32" s="326"/>
      <c r="U32" s="326"/>
    </row>
    <row r="33" spans="1:21" ht="15.75" x14ac:dyDescent="0.25">
      <c r="A33" s="604"/>
      <c r="B33" s="604"/>
      <c r="C33" s="326"/>
      <c r="D33" s="326"/>
      <c r="E33" s="326"/>
      <c r="F33" s="326"/>
      <c r="G33" s="326"/>
      <c r="H33" s="352"/>
      <c r="I33" s="353"/>
      <c r="J33" s="352"/>
      <c r="K33" s="353"/>
      <c r="L33" s="352"/>
      <c r="M33" s="353"/>
      <c r="N33" s="352"/>
      <c r="O33" s="353"/>
      <c r="P33" s="397"/>
      <c r="Q33" s="395"/>
      <c r="R33" s="326"/>
      <c r="S33" s="326"/>
      <c r="T33" s="326"/>
      <c r="U33" s="326"/>
    </row>
    <row r="34" spans="1:21" ht="15.75" x14ac:dyDescent="0.25">
      <c r="A34" s="604"/>
      <c r="B34" s="604"/>
      <c r="C34" s="326"/>
      <c r="D34" s="326"/>
      <c r="E34" s="326"/>
      <c r="F34" s="326"/>
      <c r="G34" s="326"/>
      <c r="H34" s="352"/>
      <c r="I34" s="353"/>
      <c r="J34" s="352"/>
      <c r="K34" s="353"/>
      <c r="L34" s="352"/>
      <c r="M34" s="353"/>
      <c r="N34" s="352"/>
      <c r="O34" s="353"/>
      <c r="P34" s="397"/>
      <c r="Q34" s="395"/>
      <c r="R34" s="326"/>
      <c r="S34" s="326"/>
      <c r="T34" s="326"/>
      <c r="U34" s="326"/>
    </row>
    <row r="35" spans="1:21" ht="15.75" x14ac:dyDescent="0.25">
      <c r="A35" s="604"/>
      <c r="B35" s="604"/>
      <c r="C35" s="326"/>
      <c r="D35" s="326"/>
      <c r="E35" s="326"/>
      <c r="F35" s="326"/>
      <c r="G35" s="326"/>
      <c r="H35" s="352"/>
      <c r="I35" s="353"/>
      <c r="J35" s="352"/>
      <c r="K35" s="353"/>
      <c r="L35" s="352"/>
      <c r="M35" s="353"/>
      <c r="N35" s="352"/>
      <c r="O35" s="353"/>
      <c r="P35" s="397">
        <f t="shared" si="0"/>
        <v>0</v>
      </c>
      <c r="Q35" s="395">
        <f t="shared" si="0"/>
        <v>0</v>
      </c>
      <c r="R35" s="326"/>
      <c r="S35" s="326"/>
      <c r="T35" s="326"/>
      <c r="U35" s="326"/>
    </row>
    <row r="36" spans="1:21" ht="15.75" x14ac:dyDescent="0.25">
      <c r="A36" s="604"/>
      <c r="B36" s="604"/>
      <c r="C36" s="326"/>
      <c r="D36" s="326"/>
      <c r="E36" s="326"/>
      <c r="F36" s="326"/>
      <c r="G36" s="326"/>
      <c r="H36" s="352"/>
      <c r="I36" s="353"/>
      <c r="J36" s="352"/>
      <c r="K36" s="353"/>
      <c r="L36" s="352"/>
      <c r="M36" s="353"/>
      <c r="N36" s="352"/>
      <c r="O36" s="353"/>
      <c r="P36" s="397"/>
      <c r="Q36" s="395"/>
      <c r="R36" s="326"/>
      <c r="S36" s="326"/>
      <c r="T36" s="326"/>
      <c r="U36" s="326"/>
    </row>
    <row r="37" spans="1:21" ht="15.75" x14ac:dyDescent="0.25">
      <c r="A37" s="604"/>
      <c r="B37" s="604"/>
      <c r="C37" s="326"/>
      <c r="D37" s="326"/>
      <c r="E37" s="326"/>
      <c r="F37" s="326"/>
      <c r="G37" s="326"/>
      <c r="H37" s="352"/>
      <c r="I37" s="353"/>
      <c r="J37" s="352"/>
      <c r="K37" s="353"/>
      <c r="L37" s="352"/>
      <c r="M37" s="353"/>
      <c r="N37" s="352"/>
      <c r="O37" s="353"/>
      <c r="P37" s="397"/>
      <c r="Q37" s="395"/>
      <c r="R37" s="326"/>
      <c r="S37" s="326"/>
      <c r="T37" s="326"/>
      <c r="U37" s="326"/>
    </row>
    <row r="38" spans="1:21" ht="15.75" x14ac:dyDescent="0.25">
      <c r="A38" s="604"/>
      <c r="B38" s="604"/>
      <c r="C38" s="326"/>
      <c r="D38" s="326"/>
      <c r="E38" s="326"/>
      <c r="F38" s="326"/>
      <c r="G38" s="326"/>
      <c r="H38" s="352"/>
      <c r="I38" s="353"/>
      <c r="J38" s="352"/>
      <c r="K38" s="353"/>
      <c r="L38" s="352"/>
      <c r="M38" s="353"/>
      <c r="N38" s="352"/>
      <c r="O38" s="353"/>
      <c r="P38" s="397"/>
      <c r="Q38" s="395"/>
      <c r="R38" s="326"/>
      <c r="S38" s="326"/>
      <c r="T38" s="326"/>
      <c r="U38" s="326"/>
    </row>
    <row r="39" spans="1:21" ht="15.75" x14ac:dyDescent="0.25">
      <c r="A39" s="604"/>
      <c r="B39" s="604"/>
      <c r="C39" s="326"/>
      <c r="D39" s="326"/>
      <c r="E39" s="326"/>
      <c r="F39" s="326"/>
      <c r="G39" s="326"/>
      <c r="H39" s="352"/>
      <c r="I39" s="353"/>
      <c r="J39" s="352"/>
      <c r="K39" s="353"/>
      <c r="L39" s="352"/>
      <c r="M39" s="353"/>
      <c r="N39" s="352"/>
      <c r="O39" s="353"/>
      <c r="P39" s="397"/>
      <c r="Q39" s="395"/>
      <c r="R39" s="326"/>
      <c r="S39" s="326"/>
      <c r="T39" s="326"/>
      <c r="U39" s="326"/>
    </row>
    <row r="40" spans="1:21" ht="15.75" x14ac:dyDescent="0.25">
      <c r="A40" s="605"/>
      <c r="B40" s="605"/>
      <c r="C40" s="326"/>
      <c r="D40" s="326"/>
      <c r="E40" s="326"/>
      <c r="F40" s="326"/>
      <c r="G40" s="326"/>
      <c r="H40" s="352"/>
      <c r="I40" s="353"/>
      <c r="J40" s="352"/>
      <c r="K40" s="353"/>
      <c r="L40" s="352"/>
      <c r="M40" s="353"/>
      <c r="N40" s="352"/>
      <c r="O40" s="353"/>
      <c r="P40" s="397"/>
      <c r="Q40" s="395"/>
      <c r="R40" s="326"/>
      <c r="S40" s="326"/>
      <c r="T40" s="326"/>
      <c r="U40" s="326"/>
    </row>
    <row r="41" spans="1:21" ht="15.75" x14ac:dyDescent="0.25">
      <c r="A41" s="603" t="s">
        <v>1489</v>
      </c>
      <c r="B41" s="603" t="s">
        <v>1490</v>
      </c>
      <c r="C41" s="326"/>
      <c r="D41" s="326"/>
      <c r="E41" s="326"/>
      <c r="F41" s="326"/>
      <c r="G41" s="326"/>
      <c r="H41" s="352"/>
      <c r="I41" s="353"/>
      <c r="J41" s="352"/>
      <c r="K41" s="353"/>
      <c r="L41" s="352"/>
      <c r="M41" s="353"/>
      <c r="N41" s="352"/>
      <c r="O41" s="353"/>
      <c r="P41" s="397"/>
      <c r="Q41" s="395"/>
      <c r="R41" s="326"/>
      <c r="S41" s="326"/>
      <c r="T41" s="326"/>
      <c r="U41" s="326"/>
    </row>
    <row r="42" spans="1:21" ht="15.75" x14ac:dyDescent="0.25">
      <c r="A42" s="604"/>
      <c r="B42" s="604"/>
      <c r="C42" s="326"/>
      <c r="D42" s="326"/>
      <c r="E42" s="326"/>
      <c r="F42" s="326"/>
      <c r="G42" s="326"/>
      <c r="H42" s="352"/>
      <c r="I42" s="353"/>
      <c r="J42" s="352"/>
      <c r="K42" s="353"/>
      <c r="L42" s="352"/>
      <c r="M42" s="353"/>
      <c r="N42" s="352"/>
      <c r="O42" s="353"/>
      <c r="P42" s="397"/>
      <c r="Q42" s="395"/>
      <c r="R42" s="326"/>
      <c r="S42" s="326"/>
      <c r="T42" s="326"/>
      <c r="U42" s="326"/>
    </row>
    <row r="43" spans="1:21" ht="15.75" x14ac:dyDescent="0.25">
      <c r="A43" s="604"/>
      <c r="B43" s="604"/>
      <c r="C43" s="326"/>
      <c r="D43" s="326"/>
      <c r="E43" s="326"/>
      <c r="F43" s="326"/>
      <c r="G43" s="326"/>
      <c r="H43" s="352"/>
      <c r="I43" s="353"/>
      <c r="J43" s="352"/>
      <c r="K43" s="353"/>
      <c r="L43" s="352"/>
      <c r="M43" s="353"/>
      <c r="N43" s="352"/>
      <c r="O43" s="353"/>
      <c r="P43" s="397"/>
      <c r="Q43" s="395"/>
      <c r="R43" s="326"/>
      <c r="S43" s="326"/>
      <c r="T43" s="326"/>
      <c r="U43" s="326"/>
    </row>
    <row r="44" spans="1:21" ht="15.75" x14ac:dyDescent="0.25">
      <c r="A44" s="604"/>
      <c r="B44" s="604"/>
      <c r="C44" s="326"/>
      <c r="D44" s="326"/>
      <c r="E44" s="326"/>
      <c r="F44" s="326"/>
      <c r="G44" s="326"/>
      <c r="H44" s="352"/>
      <c r="I44" s="353"/>
      <c r="J44" s="352"/>
      <c r="K44" s="353"/>
      <c r="L44" s="352"/>
      <c r="M44" s="353"/>
      <c r="N44" s="352"/>
      <c r="O44" s="353"/>
      <c r="P44" s="397"/>
      <c r="Q44" s="395"/>
      <c r="R44" s="326"/>
      <c r="S44" s="326"/>
      <c r="T44" s="326"/>
      <c r="U44" s="326"/>
    </row>
    <row r="45" spans="1:21" ht="15.75" x14ac:dyDescent="0.25">
      <c r="A45" s="604"/>
      <c r="B45" s="604"/>
      <c r="C45" s="326"/>
      <c r="D45" s="326"/>
      <c r="E45" s="326"/>
      <c r="F45" s="326"/>
      <c r="G45" s="326"/>
      <c r="H45" s="352"/>
      <c r="I45" s="353"/>
      <c r="J45" s="352"/>
      <c r="K45" s="353"/>
      <c r="L45" s="352"/>
      <c r="M45" s="353"/>
      <c r="N45" s="352"/>
      <c r="O45" s="353"/>
      <c r="P45" s="397"/>
      <c r="Q45" s="395"/>
      <c r="R45" s="326"/>
      <c r="S45" s="326"/>
      <c r="T45" s="326"/>
      <c r="U45" s="326"/>
    </row>
    <row r="46" spans="1:21" ht="15.75" x14ac:dyDescent="0.25">
      <c r="A46" s="604"/>
      <c r="B46" s="604"/>
      <c r="C46" s="326"/>
      <c r="D46" s="326"/>
      <c r="E46" s="326"/>
      <c r="F46" s="326"/>
      <c r="G46" s="326"/>
      <c r="H46" s="352"/>
      <c r="I46" s="353"/>
      <c r="J46" s="352"/>
      <c r="K46" s="353"/>
      <c r="L46" s="352"/>
      <c r="M46" s="353"/>
      <c r="N46" s="352"/>
      <c r="O46" s="353"/>
      <c r="P46" s="397"/>
      <c r="Q46" s="395"/>
      <c r="R46" s="326"/>
      <c r="S46" s="326"/>
      <c r="T46" s="326"/>
      <c r="U46" s="326"/>
    </row>
    <row r="47" spans="1:21" ht="15.75" x14ac:dyDescent="0.25">
      <c r="A47" s="604"/>
      <c r="B47" s="604"/>
      <c r="C47" s="326"/>
      <c r="D47" s="326"/>
      <c r="E47" s="326"/>
      <c r="F47" s="326"/>
      <c r="G47" s="326"/>
      <c r="H47" s="352"/>
      <c r="I47" s="353"/>
      <c r="J47" s="352"/>
      <c r="K47" s="353"/>
      <c r="L47" s="352"/>
      <c r="M47" s="353"/>
      <c r="N47" s="352"/>
      <c r="O47" s="353"/>
      <c r="P47" s="397">
        <f t="shared" si="0"/>
        <v>0</v>
      </c>
      <c r="Q47" s="395">
        <f t="shared" si="0"/>
        <v>0</v>
      </c>
      <c r="R47" s="326"/>
      <c r="S47" s="326"/>
      <c r="T47" s="326"/>
      <c r="U47" s="326"/>
    </row>
    <row r="48" spans="1:21" ht="15.75" x14ac:dyDescent="0.25">
      <c r="A48" s="604"/>
      <c r="B48" s="604"/>
      <c r="C48" s="326"/>
      <c r="D48" s="326"/>
      <c r="E48" s="326"/>
      <c r="F48" s="326"/>
      <c r="G48" s="326"/>
      <c r="H48" s="352"/>
      <c r="I48" s="353"/>
      <c r="J48" s="352"/>
      <c r="K48" s="353"/>
      <c r="L48" s="352"/>
      <c r="M48" s="353"/>
      <c r="N48" s="352"/>
      <c r="O48" s="353"/>
      <c r="P48" s="397">
        <f t="shared" si="0"/>
        <v>0</v>
      </c>
      <c r="Q48" s="395">
        <f t="shared" si="0"/>
        <v>0</v>
      </c>
      <c r="R48" s="326"/>
      <c r="S48" s="326"/>
      <c r="T48" s="326"/>
      <c r="U48" s="326"/>
    </row>
    <row r="49" spans="1:21" ht="15.75" x14ac:dyDescent="0.25">
      <c r="A49" s="604"/>
      <c r="B49" s="605"/>
      <c r="C49" s="326"/>
      <c r="D49" s="326"/>
      <c r="E49" s="326"/>
      <c r="F49" s="326"/>
      <c r="G49" s="326"/>
      <c r="H49" s="352"/>
      <c r="I49" s="353"/>
      <c r="J49" s="352"/>
      <c r="K49" s="353"/>
      <c r="L49" s="352"/>
      <c r="M49" s="353"/>
      <c r="N49" s="352"/>
      <c r="O49" s="353"/>
      <c r="P49" s="397">
        <f t="shared" si="0"/>
        <v>0</v>
      </c>
      <c r="Q49" s="395">
        <f t="shared" si="0"/>
        <v>0</v>
      </c>
      <c r="R49" s="326"/>
      <c r="S49" s="326"/>
      <c r="T49" s="326"/>
      <c r="U49" s="326"/>
    </row>
    <row r="50" spans="1:21" ht="15.75" x14ac:dyDescent="0.25">
      <c r="A50" s="604"/>
      <c r="B50" s="603" t="s">
        <v>1491</v>
      </c>
      <c r="C50" s="326"/>
      <c r="D50" s="326"/>
      <c r="E50" s="326"/>
      <c r="F50" s="326"/>
      <c r="G50" s="326"/>
      <c r="H50" s="352"/>
      <c r="I50" s="353"/>
      <c r="J50" s="352"/>
      <c r="K50" s="353"/>
      <c r="L50" s="352"/>
      <c r="M50" s="353"/>
      <c r="N50" s="352"/>
      <c r="O50" s="353"/>
      <c r="P50" s="397">
        <f t="shared" si="0"/>
        <v>0</v>
      </c>
      <c r="Q50" s="395">
        <f t="shared" si="0"/>
        <v>0</v>
      </c>
      <c r="R50" s="326"/>
      <c r="S50" s="326"/>
      <c r="T50" s="326"/>
      <c r="U50" s="326"/>
    </row>
    <row r="51" spans="1:21" ht="15.75" x14ac:dyDescent="0.25">
      <c r="A51" s="604"/>
      <c r="B51" s="604"/>
      <c r="C51" s="326"/>
      <c r="D51" s="326"/>
      <c r="E51" s="326"/>
      <c r="F51" s="326"/>
      <c r="G51" s="326"/>
      <c r="H51" s="352"/>
      <c r="I51" s="353"/>
      <c r="J51" s="352"/>
      <c r="K51" s="353"/>
      <c r="L51" s="352"/>
      <c r="M51" s="353"/>
      <c r="N51" s="352"/>
      <c r="O51" s="353"/>
      <c r="P51" s="397"/>
      <c r="Q51" s="395"/>
      <c r="R51" s="326"/>
      <c r="S51" s="326"/>
      <c r="T51" s="326"/>
      <c r="U51" s="326"/>
    </row>
    <row r="52" spans="1:21" ht="15.75" x14ac:dyDescent="0.25">
      <c r="A52" s="604"/>
      <c r="B52" s="604"/>
      <c r="C52" s="326"/>
      <c r="D52" s="326"/>
      <c r="E52" s="326"/>
      <c r="F52" s="326"/>
      <c r="G52" s="326"/>
      <c r="H52" s="352"/>
      <c r="I52" s="353"/>
      <c r="J52" s="352"/>
      <c r="K52" s="353"/>
      <c r="L52" s="352"/>
      <c r="M52" s="353"/>
      <c r="N52" s="352"/>
      <c r="O52" s="353"/>
      <c r="P52" s="397"/>
      <c r="Q52" s="395"/>
      <c r="R52" s="326"/>
      <c r="S52" s="326"/>
      <c r="T52" s="326"/>
      <c r="U52" s="326"/>
    </row>
    <row r="53" spans="1:21" ht="15.75" x14ac:dyDescent="0.25">
      <c r="A53" s="604"/>
      <c r="B53" s="604"/>
      <c r="C53" s="326"/>
      <c r="D53" s="326"/>
      <c r="E53" s="326"/>
      <c r="F53" s="326"/>
      <c r="G53" s="326"/>
      <c r="H53" s="352"/>
      <c r="I53" s="353"/>
      <c r="J53" s="352"/>
      <c r="K53" s="353"/>
      <c r="L53" s="352"/>
      <c r="M53" s="353"/>
      <c r="N53" s="352"/>
      <c r="O53" s="353"/>
      <c r="P53" s="397"/>
      <c r="Q53" s="395"/>
      <c r="R53" s="326"/>
      <c r="S53" s="326"/>
      <c r="T53" s="326"/>
      <c r="U53" s="326"/>
    </row>
    <row r="54" spans="1:21" ht="15.75" x14ac:dyDescent="0.25">
      <c r="A54" s="604"/>
      <c r="B54" s="604"/>
      <c r="C54" s="326"/>
      <c r="D54" s="326"/>
      <c r="E54" s="326"/>
      <c r="F54" s="326"/>
      <c r="G54" s="326"/>
      <c r="H54" s="352"/>
      <c r="I54" s="353"/>
      <c r="J54" s="352"/>
      <c r="K54" s="353"/>
      <c r="L54" s="352"/>
      <c r="M54" s="353"/>
      <c r="N54" s="352"/>
      <c r="O54" s="353"/>
      <c r="P54" s="397"/>
      <c r="Q54" s="395"/>
      <c r="R54" s="326"/>
      <c r="S54" s="326"/>
      <c r="T54" s="326"/>
      <c r="U54" s="326"/>
    </row>
    <row r="55" spans="1:21" ht="15.75" x14ac:dyDescent="0.25">
      <c r="A55" s="604"/>
      <c r="B55" s="604"/>
      <c r="C55" s="326"/>
      <c r="D55" s="326"/>
      <c r="E55" s="326"/>
      <c r="F55" s="326"/>
      <c r="G55" s="326"/>
      <c r="H55" s="352"/>
      <c r="I55" s="353"/>
      <c r="J55" s="352"/>
      <c r="K55" s="353"/>
      <c r="L55" s="352"/>
      <c r="M55" s="353"/>
      <c r="N55" s="352"/>
      <c r="O55" s="353"/>
      <c r="P55" s="397"/>
      <c r="Q55" s="395"/>
      <c r="R55" s="326"/>
      <c r="S55" s="326"/>
      <c r="T55" s="326"/>
      <c r="U55" s="326"/>
    </row>
    <row r="56" spans="1:21" ht="15.75" x14ac:dyDescent="0.25">
      <c r="A56" s="604"/>
      <c r="B56" s="604"/>
      <c r="C56" s="326"/>
      <c r="D56" s="326"/>
      <c r="E56" s="326"/>
      <c r="F56" s="326"/>
      <c r="G56" s="326"/>
      <c r="H56" s="352"/>
      <c r="I56" s="353"/>
      <c r="J56" s="352"/>
      <c r="K56" s="353"/>
      <c r="L56" s="352"/>
      <c r="M56" s="353"/>
      <c r="N56" s="352"/>
      <c r="O56" s="353"/>
      <c r="P56" s="397"/>
      <c r="Q56" s="395"/>
      <c r="R56" s="326"/>
      <c r="S56" s="326"/>
      <c r="T56" s="326"/>
      <c r="U56" s="326"/>
    </row>
    <row r="57" spans="1:21" ht="15.75" x14ac:dyDescent="0.25">
      <c r="A57" s="604"/>
      <c r="B57" s="604"/>
      <c r="C57" s="326"/>
      <c r="D57" s="326"/>
      <c r="E57" s="326"/>
      <c r="F57" s="326"/>
      <c r="G57" s="326"/>
      <c r="H57" s="352"/>
      <c r="I57" s="353"/>
      <c r="J57" s="352"/>
      <c r="K57" s="353"/>
      <c r="L57" s="352"/>
      <c r="M57" s="353"/>
      <c r="N57" s="352"/>
      <c r="O57" s="353"/>
      <c r="P57" s="397"/>
      <c r="Q57" s="395"/>
      <c r="R57" s="326"/>
      <c r="S57" s="326"/>
      <c r="T57" s="326"/>
      <c r="U57" s="326"/>
    </row>
    <row r="58" spans="1:21" ht="15.75" x14ac:dyDescent="0.25">
      <c r="A58" s="604"/>
      <c r="B58" s="604"/>
      <c r="C58" s="326"/>
      <c r="D58" s="326"/>
      <c r="E58" s="326"/>
      <c r="F58" s="326"/>
      <c r="G58" s="326"/>
      <c r="H58" s="352"/>
      <c r="I58" s="353"/>
      <c r="J58" s="352"/>
      <c r="K58" s="353"/>
      <c r="L58" s="352"/>
      <c r="M58" s="353"/>
      <c r="N58" s="352"/>
      <c r="O58" s="353"/>
      <c r="P58" s="397"/>
      <c r="Q58" s="395"/>
      <c r="R58" s="326"/>
      <c r="S58" s="326"/>
      <c r="T58" s="326"/>
      <c r="U58" s="326"/>
    </row>
    <row r="59" spans="1:21" ht="15.75" x14ac:dyDescent="0.25">
      <c r="A59" s="604"/>
      <c r="B59" s="604"/>
      <c r="C59" s="326"/>
      <c r="D59" s="326"/>
      <c r="E59" s="326"/>
      <c r="F59" s="326"/>
      <c r="G59" s="326"/>
      <c r="H59" s="352"/>
      <c r="I59" s="353"/>
      <c r="J59" s="352"/>
      <c r="K59" s="353"/>
      <c r="L59" s="352"/>
      <c r="M59" s="353"/>
      <c r="N59" s="352"/>
      <c r="O59" s="353"/>
      <c r="P59" s="397"/>
      <c r="Q59" s="395"/>
      <c r="R59" s="326"/>
      <c r="S59" s="326"/>
      <c r="T59" s="326"/>
      <c r="U59" s="326"/>
    </row>
    <row r="60" spans="1:21" ht="15.75" x14ac:dyDescent="0.25">
      <c r="A60" s="604"/>
      <c r="B60" s="604"/>
      <c r="C60" s="326"/>
      <c r="D60" s="326"/>
      <c r="E60" s="326"/>
      <c r="F60" s="326"/>
      <c r="G60" s="326"/>
      <c r="H60" s="352"/>
      <c r="I60" s="353"/>
      <c r="J60" s="352"/>
      <c r="K60" s="353"/>
      <c r="L60" s="352"/>
      <c r="M60" s="353"/>
      <c r="N60" s="352"/>
      <c r="O60" s="353"/>
      <c r="P60" s="397"/>
      <c r="Q60" s="395"/>
      <c r="R60" s="326"/>
      <c r="S60" s="326"/>
      <c r="T60" s="326"/>
      <c r="U60" s="326"/>
    </row>
    <row r="61" spans="1:21" ht="15.75" x14ac:dyDescent="0.25">
      <c r="A61" s="604"/>
      <c r="B61" s="604"/>
      <c r="C61" s="326"/>
      <c r="D61" s="326"/>
      <c r="E61" s="326"/>
      <c r="F61" s="326"/>
      <c r="G61" s="326"/>
      <c r="H61" s="352"/>
      <c r="I61" s="353"/>
      <c r="J61" s="352"/>
      <c r="K61" s="353"/>
      <c r="L61" s="352"/>
      <c r="M61" s="353"/>
      <c r="N61" s="352"/>
      <c r="O61" s="353"/>
      <c r="P61" s="397"/>
      <c r="Q61" s="395"/>
      <c r="R61" s="326"/>
      <c r="S61" s="326"/>
      <c r="T61" s="326"/>
      <c r="U61" s="326"/>
    </row>
    <row r="62" spans="1:21" ht="15.75" x14ac:dyDescent="0.25">
      <c r="A62" s="605"/>
      <c r="B62" s="605"/>
      <c r="C62" s="326"/>
      <c r="D62" s="326"/>
      <c r="E62" s="326"/>
      <c r="F62" s="326"/>
      <c r="G62" s="326"/>
      <c r="H62" s="352"/>
      <c r="I62" s="353"/>
      <c r="J62" s="352"/>
      <c r="K62" s="353"/>
      <c r="L62" s="352"/>
      <c r="M62" s="353"/>
      <c r="N62" s="352"/>
      <c r="O62" s="353"/>
      <c r="P62" s="397">
        <f t="shared" si="0"/>
        <v>0</v>
      </c>
      <c r="Q62" s="395">
        <f t="shared" si="0"/>
        <v>0</v>
      </c>
      <c r="R62" s="326"/>
      <c r="S62" s="326"/>
      <c r="T62" s="326"/>
      <c r="U62" s="326"/>
    </row>
    <row r="63" spans="1:21" ht="15.75" x14ac:dyDescent="0.25">
      <c r="A63" s="603" t="s">
        <v>1492</v>
      </c>
      <c r="B63" s="408"/>
      <c r="C63" s="326"/>
      <c r="D63" s="326"/>
      <c r="E63" s="326"/>
      <c r="F63" s="326"/>
      <c r="G63" s="326"/>
      <c r="H63" s="352"/>
      <c r="I63" s="353"/>
      <c r="J63" s="352"/>
      <c r="K63" s="353"/>
      <c r="L63" s="352"/>
      <c r="M63" s="353"/>
      <c r="N63" s="352"/>
      <c r="O63" s="353"/>
      <c r="P63" s="397">
        <f t="shared" ref="P63:Q69" si="3">H63+J63+L63+N63</f>
        <v>0</v>
      </c>
      <c r="Q63" s="395">
        <f t="shared" si="3"/>
        <v>0</v>
      </c>
      <c r="R63" s="326"/>
      <c r="S63" s="326"/>
      <c r="T63" s="326"/>
      <c r="U63" s="326"/>
    </row>
    <row r="64" spans="1:21" ht="15.75" x14ac:dyDescent="0.25">
      <c r="A64" s="604"/>
      <c r="B64" s="408"/>
      <c r="C64" s="326"/>
      <c r="D64" s="326"/>
      <c r="E64" s="326"/>
      <c r="F64" s="326"/>
      <c r="G64" s="326"/>
      <c r="H64" s="352"/>
      <c r="I64" s="353"/>
      <c r="J64" s="352"/>
      <c r="K64" s="353"/>
      <c r="L64" s="352"/>
      <c r="M64" s="353"/>
      <c r="N64" s="352"/>
      <c r="O64" s="353"/>
      <c r="P64" s="397"/>
      <c r="Q64" s="395"/>
      <c r="R64" s="326"/>
      <c r="S64" s="326"/>
      <c r="T64" s="326"/>
      <c r="U64" s="326"/>
    </row>
    <row r="65" spans="1:21" ht="15.75" x14ac:dyDescent="0.25">
      <c r="A65" s="604"/>
      <c r="B65" s="408"/>
      <c r="C65" s="326"/>
      <c r="D65" s="326"/>
      <c r="E65" s="326"/>
      <c r="F65" s="326"/>
      <c r="G65" s="326"/>
      <c r="H65" s="352"/>
      <c r="I65" s="353"/>
      <c r="J65" s="352"/>
      <c r="K65" s="353"/>
      <c r="L65" s="352"/>
      <c r="M65" s="353"/>
      <c r="N65" s="352"/>
      <c r="O65" s="353"/>
      <c r="P65" s="397"/>
      <c r="Q65" s="395"/>
      <c r="R65" s="326"/>
      <c r="S65" s="326"/>
      <c r="T65" s="326"/>
      <c r="U65" s="326"/>
    </row>
    <row r="66" spans="1:21" ht="15.75" x14ac:dyDescent="0.25">
      <c r="A66" s="604"/>
      <c r="B66" s="408"/>
      <c r="C66" s="326"/>
      <c r="D66" s="326"/>
      <c r="E66" s="326"/>
      <c r="F66" s="326"/>
      <c r="G66" s="326"/>
      <c r="H66" s="352"/>
      <c r="I66" s="353"/>
      <c r="J66" s="352"/>
      <c r="K66" s="353"/>
      <c r="L66" s="352"/>
      <c r="M66" s="353"/>
      <c r="N66" s="352"/>
      <c r="O66" s="353"/>
      <c r="P66" s="397"/>
      <c r="Q66" s="395"/>
      <c r="R66" s="326"/>
      <c r="S66" s="326"/>
      <c r="T66" s="326"/>
      <c r="U66" s="326"/>
    </row>
    <row r="67" spans="1:21" ht="15.75" x14ac:dyDescent="0.25">
      <c r="A67" s="604"/>
      <c r="B67" s="408"/>
      <c r="C67" s="326"/>
      <c r="D67" s="326"/>
      <c r="E67" s="326"/>
      <c r="F67" s="326"/>
      <c r="G67" s="326"/>
      <c r="H67" s="352"/>
      <c r="I67" s="353"/>
      <c r="J67" s="352"/>
      <c r="K67" s="353"/>
      <c r="L67" s="352"/>
      <c r="M67" s="353"/>
      <c r="N67" s="352"/>
      <c r="O67" s="353"/>
      <c r="P67" s="397"/>
      <c r="Q67" s="395"/>
      <c r="R67" s="326"/>
      <c r="S67" s="326"/>
      <c r="T67" s="326"/>
      <c r="U67" s="326"/>
    </row>
    <row r="68" spans="1:21" ht="15.75" x14ac:dyDescent="0.25">
      <c r="A68" s="604"/>
      <c r="B68" s="408"/>
      <c r="C68" s="326"/>
      <c r="D68" s="326"/>
      <c r="E68" s="326"/>
      <c r="F68" s="326"/>
      <c r="G68" s="326"/>
      <c r="H68" s="352"/>
      <c r="I68" s="353"/>
      <c r="J68" s="352"/>
      <c r="K68" s="353"/>
      <c r="L68" s="352"/>
      <c r="M68" s="353"/>
      <c r="N68" s="352"/>
      <c r="O68" s="353"/>
      <c r="P68" s="397">
        <f t="shared" si="3"/>
        <v>0</v>
      </c>
      <c r="Q68" s="395">
        <f t="shared" si="3"/>
        <v>0</v>
      </c>
      <c r="R68" s="326"/>
      <c r="S68" s="326"/>
      <c r="T68" s="326"/>
      <c r="U68" s="326"/>
    </row>
    <row r="69" spans="1:21" ht="15.75" x14ac:dyDescent="0.25">
      <c r="A69" s="605"/>
      <c r="B69" s="408"/>
      <c r="C69" s="326"/>
      <c r="D69" s="326"/>
      <c r="E69" s="326"/>
      <c r="F69" s="326"/>
      <c r="G69" s="326"/>
      <c r="H69" s="326"/>
      <c r="I69" s="353"/>
      <c r="J69" s="326"/>
      <c r="K69" s="353"/>
      <c r="L69" s="326"/>
      <c r="M69" s="353"/>
      <c r="N69" s="326"/>
      <c r="O69" s="353"/>
      <c r="P69" s="397">
        <f t="shared" si="3"/>
        <v>0</v>
      </c>
      <c r="Q69" s="395">
        <f t="shared" si="3"/>
        <v>0</v>
      </c>
      <c r="R69" s="71"/>
      <c r="S69" s="326"/>
      <c r="T69" s="326"/>
      <c r="U69" s="326"/>
    </row>
    <row r="70" spans="1:21" ht="15.75" x14ac:dyDescent="0.25">
      <c r="A70" s="295"/>
      <c r="B70" s="296"/>
      <c r="C70" s="296"/>
      <c r="D70" s="296"/>
      <c r="E70" s="295" t="s">
        <v>1477</v>
      </c>
      <c r="F70" s="296"/>
      <c r="G70" s="297"/>
      <c r="H70" s="75">
        <f t="shared" ref="H70:Q70" si="4">SUM(H10:H69)</f>
        <v>0</v>
      </c>
      <c r="I70" s="235">
        <f t="shared" si="4"/>
        <v>0</v>
      </c>
      <c r="J70" s="75">
        <f t="shared" si="4"/>
        <v>0</v>
      </c>
      <c r="K70" s="235">
        <f t="shared" si="4"/>
        <v>0</v>
      </c>
      <c r="L70" s="75">
        <f t="shared" si="4"/>
        <v>0</v>
      </c>
      <c r="M70" s="235">
        <f t="shared" si="4"/>
        <v>0</v>
      </c>
      <c r="N70" s="75">
        <f t="shared" si="4"/>
        <v>0</v>
      </c>
      <c r="O70" s="235">
        <f t="shared" si="4"/>
        <v>0</v>
      </c>
      <c r="P70" s="235">
        <f t="shared" si="4"/>
        <v>0</v>
      </c>
      <c r="Q70" s="235">
        <f t="shared" si="4"/>
        <v>0</v>
      </c>
      <c r="R70" s="68"/>
      <c r="S70" s="68"/>
      <c r="T70" s="68"/>
      <c r="U70" s="68"/>
    </row>
    <row r="77" spans="1:21" x14ac:dyDescent="0.25">
      <c r="C77" s="458"/>
    </row>
    <row r="78" spans="1:21" x14ac:dyDescent="0.25">
      <c r="C78" s="458"/>
    </row>
    <row r="79" spans="1:21" x14ac:dyDescent="0.25">
      <c r="C79" s="458"/>
    </row>
    <row r="80" spans="1:21" x14ac:dyDescent="0.25">
      <c r="C80" s="458"/>
    </row>
    <row r="81" spans="3:3" x14ac:dyDescent="0.25">
      <c r="C81" s="458"/>
    </row>
    <row r="82" spans="3:3" x14ac:dyDescent="0.25">
      <c r="C82" s="458"/>
    </row>
    <row r="83" spans="3:3" x14ac:dyDescent="0.25">
      <c r="C83" s="458"/>
    </row>
    <row r="84" spans="3:3" x14ac:dyDescent="0.25">
      <c r="C84" s="458"/>
    </row>
    <row r="85" spans="3:3" x14ac:dyDescent="0.25">
      <c r="C85" s="458"/>
    </row>
    <row r="86" spans="3:3" x14ac:dyDescent="0.25">
      <c r="C86" s="458"/>
    </row>
    <row r="87" spans="3:3" x14ac:dyDescent="0.25">
      <c r="C87" s="458"/>
    </row>
    <row r="88" spans="3:3" x14ac:dyDescent="0.25">
      <c r="C88" s="458"/>
    </row>
    <row r="89" spans="3:3" x14ac:dyDescent="0.25">
      <c r="C89" s="458"/>
    </row>
    <row r="90" spans="3:3" x14ac:dyDescent="0.25">
      <c r="C90" s="458"/>
    </row>
    <row r="91" spans="3:3" x14ac:dyDescent="0.25">
      <c r="C91" s="458"/>
    </row>
    <row r="92" spans="3:3" x14ac:dyDescent="0.25">
      <c r="C92" s="458"/>
    </row>
    <row r="93" spans="3:3" x14ac:dyDescent="0.25">
      <c r="C93" s="458"/>
    </row>
  </sheetData>
  <mergeCells count="27">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topLeftCell="E1" zoomScaleNormal="100" workbookViewId="0">
      <pane ySplit="9" topLeftCell="A10" activePane="bottomLeft" state="frozen"/>
      <selection activeCell="K7" sqref="K7"/>
      <selection pane="bottomLeft" activeCell="F11" sqref="F11"/>
    </sheetView>
  </sheetViews>
  <sheetFormatPr baseColWidth="10" defaultColWidth="11.42578125" defaultRowHeight="15" x14ac:dyDescent="0.25"/>
  <cols>
    <col min="1" max="1" width="35.7109375" style="458" customWidth="1"/>
    <col min="2" max="2" width="35.85546875" style="458" customWidth="1"/>
    <col min="3" max="5" width="27.42578125" style="458" customWidth="1"/>
    <col min="6" max="6" width="21.7109375" style="458" customWidth="1"/>
    <col min="7" max="7" width="27.42578125" style="458" customWidth="1"/>
    <col min="8" max="8" width="15.85546875" style="458" customWidth="1"/>
    <col min="9" max="9" width="15" style="233" customWidth="1"/>
    <col min="10" max="10" width="15.28515625" style="458" customWidth="1"/>
    <col min="11" max="11" width="14" style="233" customWidth="1"/>
    <col min="12" max="12" width="11.42578125" style="458"/>
    <col min="13" max="13" width="13.85546875" style="233" customWidth="1"/>
    <col min="14" max="14" width="11.42578125" style="458"/>
    <col min="15" max="15" width="13.85546875" style="233" customWidth="1"/>
    <col min="16" max="16" width="15.28515625" style="458" customWidth="1"/>
    <col min="17" max="17" width="15.42578125" style="233" customWidth="1"/>
    <col min="18" max="20" width="14.140625" style="458" customWidth="1"/>
    <col min="21" max="21" width="17" style="458" customWidth="1"/>
    <col min="22" max="16384" width="11.42578125" style="458"/>
  </cols>
  <sheetData>
    <row r="1" spans="1:42" ht="21" x14ac:dyDescent="0.25">
      <c r="A1" s="403"/>
      <c r="B1" s="403"/>
      <c r="C1" s="403"/>
      <c r="D1" s="403"/>
      <c r="E1" s="403"/>
      <c r="F1" s="656" t="s">
        <v>1508</v>
      </c>
      <c r="G1" s="656"/>
      <c r="H1" s="656"/>
      <c r="I1" s="656"/>
      <c r="J1" s="656"/>
      <c r="K1" s="656"/>
      <c r="L1" s="656"/>
      <c r="M1" s="656"/>
      <c r="N1" s="404"/>
      <c r="O1" s="404"/>
      <c r="P1" s="507" t="s">
        <v>1670</v>
      </c>
      <c r="Q1" s="507" t="s">
        <v>1671</v>
      </c>
      <c r="R1" s="507" t="s">
        <v>1672</v>
      </c>
      <c r="S1" s="507" t="s">
        <v>1673</v>
      </c>
      <c r="T1" s="507" t="s">
        <v>1674</v>
      </c>
      <c r="U1" s="507" t="s">
        <v>1675</v>
      </c>
      <c r="V1" s="507" t="s">
        <v>1676</v>
      </c>
      <c r="W1" s="507" t="s">
        <v>1677</v>
      </c>
      <c r="X1" s="507" t="s">
        <v>1678</v>
      </c>
      <c r="Y1" s="507" t="s">
        <v>1679</v>
      </c>
      <c r="Z1" s="507" t="s">
        <v>1680</v>
      </c>
      <c r="AA1" s="507" t="s">
        <v>1681</v>
      </c>
      <c r="AB1" s="507" t="s">
        <v>1682</v>
      </c>
      <c r="AC1" s="507" t="s">
        <v>1683</v>
      </c>
      <c r="AD1" s="507" t="s">
        <v>1684</v>
      </c>
      <c r="AE1" s="511"/>
      <c r="AF1" s="511"/>
      <c r="AG1" s="511"/>
      <c r="AH1" s="511"/>
      <c r="AI1" s="511"/>
      <c r="AJ1" s="511"/>
      <c r="AK1" s="511"/>
      <c r="AL1" s="403"/>
      <c r="AM1" s="403"/>
      <c r="AN1" s="403"/>
      <c r="AO1" s="403"/>
      <c r="AP1" s="403"/>
    </row>
    <row r="2" spans="1:42" ht="18.75" x14ac:dyDescent="0.25">
      <c r="A2" s="402" t="s">
        <v>1354</v>
      </c>
      <c r="B2" s="403"/>
      <c r="C2" s="403"/>
      <c r="D2" s="403"/>
      <c r="E2" s="403"/>
      <c r="F2" s="403"/>
      <c r="G2" s="403"/>
      <c r="H2" s="404"/>
      <c r="I2" s="405"/>
      <c r="J2" s="404"/>
      <c r="K2" s="404"/>
      <c r="L2" s="404"/>
      <c r="M2" s="404"/>
      <c r="N2" s="404"/>
      <c r="O2" s="404"/>
      <c r="P2" s="404"/>
      <c r="Q2" s="404"/>
      <c r="R2" s="404"/>
      <c r="S2" s="404"/>
      <c r="T2" s="404"/>
      <c r="U2" s="404"/>
      <c r="V2" s="404"/>
      <c r="W2" s="404"/>
      <c r="X2" s="404"/>
      <c r="Y2" s="404"/>
      <c r="Z2" s="404"/>
      <c r="AA2" s="404"/>
      <c r="AB2" s="403"/>
      <c r="AC2" s="403"/>
      <c r="AD2" s="403"/>
      <c r="AE2" s="403"/>
      <c r="AF2" s="403"/>
      <c r="AG2" s="403"/>
      <c r="AH2" s="403"/>
      <c r="AI2" s="403"/>
      <c r="AJ2" s="403"/>
      <c r="AK2" s="403"/>
      <c r="AL2" s="403"/>
      <c r="AM2" s="403"/>
      <c r="AN2" s="403"/>
      <c r="AO2" s="403"/>
      <c r="AP2" s="403"/>
    </row>
    <row r="3" spans="1:42" ht="18.75" x14ac:dyDescent="0.25">
      <c r="A3" s="402" t="s">
        <v>1504</v>
      </c>
      <c r="B3" s="403"/>
      <c r="C3" s="403"/>
      <c r="D3" s="403"/>
      <c r="E3" s="403"/>
      <c r="F3" s="403"/>
      <c r="G3" s="403"/>
      <c r="H3" s="404"/>
      <c r="I3" s="405"/>
      <c r="J3" s="404"/>
      <c r="K3" s="404"/>
      <c r="L3" s="404"/>
      <c r="M3" s="404"/>
      <c r="N3" s="404"/>
      <c r="O3" s="404"/>
      <c r="P3" s="404"/>
      <c r="Q3" s="404"/>
      <c r="R3" s="404"/>
      <c r="S3" s="404"/>
      <c r="T3" s="404"/>
      <c r="U3" s="404"/>
      <c r="V3" s="404"/>
      <c r="W3" s="404"/>
      <c r="X3" s="404"/>
      <c r="Y3" s="404"/>
      <c r="Z3" s="404"/>
      <c r="AA3" s="404"/>
      <c r="AB3" s="403"/>
      <c r="AC3" s="403"/>
      <c r="AD3" s="403"/>
      <c r="AE3" s="403"/>
      <c r="AF3" s="403"/>
      <c r="AG3" s="403"/>
      <c r="AH3" s="403"/>
      <c r="AI3" s="403"/>
      <c r="AJ3" s="403"/>
      <c r="AK3" s="403"/>
      <c r="AL3" s="403"/>
      <c r="AM3" s="403"/>
      <c r="AN3" s="403"/>
      <c r="AO3" s="403"/>
      <c r="AP3" s="403"/>
    </row>
    <row r="4" spans="1:42" s="403" customFormat="1" ht="18.75" x14ac:dyDescent="0.25">
      <c r="A4" s="402" t="s">
        <v>1505</v>
      </c>
      <c r="H4" s="404"/>
      <c r="I4" s="405"/>
      <c r="J4" s="404"/>
      <c r="K4" s="404"/>
      <c r="L4" s="404"/>
      <c r="M4" s="404"/>
      <c r="N4" s="404"/>
      <c r="O4" s="404"/>
      <c r="P4" s="404"/>
      <c r="Q4" s="404"/>
      <c r="R4" s="404"/>
      <c r="S4" s="404"/>
      <c r="T4" s="404"/>
      <c r="U4" s="404"/>
      <c r="V4" s="404"/>
      <c r="W4" s="404"/>
      <c r="X4" s="404"/>
      <c r="Y4" s="404"/>
      <c r="Z4" s="404"/>
      <c r="AA4" s="404"/>
    </row>
    <row r="5" spans="1:42" s="403" customFormat="1" ht="18.75" x14ac:dyDescent="0.25">
      <c r="A5" s="402" t="s">
        <v>1506</v>
      </c>
      <c r="H5" s="404"/>
      <c r="I5" s="405"/>
      <c r="J5" s="404"/>
      <c r="K5" s="404"/>
      <c r="L5" s="404"/>
      <c r="M5" s="404"/>
      <c r="N5" s="404"/>
      <c r="O5" s="404"/>
      <c r="P5" s="404"/>
      <c r="Q5" s="404"/>
      <c r="R5" s="404"/>
      <c r="S5" s="404"/>
      <c r="T5" s="404"/>
      <c r="U5" s="404"/>
      <c r="V5" s="404"/>
      <c r="W5" s="404"/>
      <c r="X5" s="404"/>
      <c r="Y5" s="404"/>
      <c r="Z5" s="404"/>
      <c r="AA5" s="404"/>
    </row>
    <row r="6" spans="1:42" s="403" customFormat="1" x14ac:dyDescent="0.25">
      <c r="A6" s="407" t="s">
        <v>1507</v>
      </c>
      <c r="B6" s="407"/>
      <c r="C6" s="407"/>
      <c r="D6" s="407"/>
      <c r="E6" s="407"/>
      <c r="F6" s="407"/>
      <c r="G6" s="407"/>
      <c r="H6" s="407"/>
      <c r="I6" s="407"/>
      <c r="J6" s="407"/>
      <c r="K6" s="407"/>
      <c r="L6" s="407"/>
      <c r="M6" s="407"/>
      <c r="N6" s="407"/>
      <c r="O6" s="407"/>
      <c r="P6" s="407"/>
      <c r="Q6" s="407"/>
      <c r="R6" s="407"/>
      <c r="S6" s="407"/>
      <c r="T6" s="407"/>
      <c r="U6" s="407"/>
    </row>
    <row r="7" spans="1:42" ht="15" customHeight="1" x14ac:dyDescent="0.25">
      <c r="A7" s="591" t="s">
        <v>96</v>
      </c>
      <c r="B7" s="590" t="s">
        <v>110</v>
      </c>
      <c r="C7" s="593" t="s">
        <v>1534</v>
      </c>
      <c r="D7" s="593" t="s">
        <v>1535</v>
      </c>
      <c r="E7" s="593" t="s">
        <v>86</v>
      </c>
      <c r="F7" s="593" t="s">
        <v>391</v>
      </c>
      <c r="G7" s="593" t="s">
        <v>87</v>
      </c>
      <c r="H7" s="596" t="s">
        <v>99</v>
      </c>
      <c r="I7" s="602"/>
      <c r="J7" s="602"/>
      <c r="K7" s="602"/>
      <c r="L7" s="602"/>
      <c r="M7" s="602"/>
      <c r="N7" s="602"/>
      <c r="O7" s="597"/>
      <c r="P7" s="598" t="s">
        <v>100</v>
      </c>
      <c r="Q7" s="599"/>
      <c r="R7" s="590" t="s">
        <v>102</v>
      </c>
      <c r="S7" s="590" t="s">
        <v>109</v>
      </c>
      <c r="T7" s="590" t="s">
        <v>108</v>
      </c>
      <c r="U7" s="587" t="s">
        <v>88</v>
      </c>
    </row>
    <row r="8" spans="1:42" ht="15" customHeight="1" x14ac:dyDescent="0.25">
      <c r="A8" s="591"/>
      <c r="B8" s="591"/>
      <c r="C8" s="594"/>
      <c r="D8" s="594"/>
      <c r="E8" s="594"/>
      <c r="F8" s="594"/>
      <c r="G8" s="594"/>
      <c r="H8" s="596" t="s">
        <v>103</v>
      </c>
      <c r="I8" s="597"/>
      <c r="J8" s="596" t="s">
        <v>104</v>
      </c>
      <c r="K8" s="597"/>
      <c r="L8" s="596" t="s">
        <v>105</v>
      </c>
      <c r="M8" s="597"/>
      <c r="N8" s="596" t="s">
        <v>106</v>
      </c>
      <c r="O8" s="597"/>
      <c r="P8" s="600"/>
      <c r="Q8" s="601"/>
      <c r="R8" s="591"/>
      <c r="S8" s="591"/>
      <c r="T8" s="591"/>
      <c r="U8" s="588"/>
    </row>
    <row r="9" spans="1:42" ht="25.5" x14ac:dyDescent="0.25">
      <c r="A9" s="592"/>
      <c r="B9" s="592"/>
      <c r="C9" s="595"/>
      <c r="D9" s="595"/>
      <c r="E9" s="595"/>
      <c r="F9" s="595"/>
      <c r="G9" s="595"/>
      <c r="H9" s="434" t="s">
        <v>107</v>
      </c>
      <c r="I9" s="434" t="s">
        <v>12</v>
      </c>
      <c r="J9" s="434" t="s">
        <v>107</v>
      </c>
      <c r="K9" s="434" t="s">
        <v>12</v>
      </c>
      <c r="L9" s="434" t="s">
        <v>107</v>
      </c>
      <c r="M9" s="434" t="s">
        <v>12</v>
      </c>
      <c r="N9" s="434" t="s">
        <v>107</v>
      </c>
      <c r="O9" s="434" t="s">
        <v>12</v>
      </c>
      <c r="P9" s="434" t="s">
        <v>107</v>
      </c>
      <c r="Q9" s="434" t="s">
        <v>12</v>
      </c>
      <c r="R9" s="592"/>
      <c r="S9" s="592"/>
      <c r="T9" s="592"/>
      <c r="U9" s="589"/>
    </row>
    <row r="10" spans="1:42" ht="15.75" x14ac:dyDescent="0.25">
      <c r="A10" s="497"/>
      <c r="B10" s="498"/>
      <c r="C10" s="437"/>
      <c r="D10" s="437"/>
      <c r="E10" s="437"/>
      <c r="F10" s="438"/>
      <c r="G10" s="437"/>
      <c r="H10" s="439"/>
      <c r="I10" s="439"/>
      <c r="J10" s="439"/>
      <c r="K10" s="439"/>
      <c r="L10" s="439"/>
      <c r="M10" s="439"/>
      <c r="N10" s="439"/>
      <c r="O10" s="439"/>
      <c r="P10" s="439"/>
      <c r="Q10" s="439"/>
      <c r="R10" s="440"/>
      <c r="S10" s="440"/>
      <c r="T10" s="440"/>
      <c r="U10" s="441"/>
    </row>
    <row r="11" spans="1:42" s="496" customFormat="1" ht="15.75" x14ac:dyDescent="0.25">
      <c r="A11" s="610" t="s">
        <v>1504</v>
      </c>
      <c r="B11" s="657" t="s">
        <v>1532</v>
      </c>
      <c r="C11" s="491"/>
      <c r="D11" s="491"/>
      <c r="E11" s="491"/>
      <c r="F11" s="562"/>
      <c r="G11" s="491"/>
      <c r="H11" s="493"/>
      <c r="I11" s="493"/>
      <c r="J11" s="493"/>
      <c r="K11" s="493"/>
      <c r="L11" s="493"/>
      <c r="M11" s="493"/>
      <c r="N11" s="493"/>
      <c r="O11" s="493"/>
      <c r="P11" s="493"/>
      <c r="Q11" s="493"/>
      <c r="R11" s="494"/>
      <c r="S11" s="494"/>
      <c r="T11" s="494"/>
      <c r="U11" s="495"/>
    </row>
    <row r="12" spans="1:42" s="496" customFormat="1" ht="15.75" x14ac:dyDescent="0.25">
      <c r="A12" s="610"/>
      <c r="B12" s="658"/>
      <c r="C12" s="491"/>
      <c r="D12" s="491"/>
      <c r="E12" s="491"/>
      <c r="F12" s="562"/>
      <c r="G12" s="491"/>
      <c r="H12" s="493"/>
      <c r="I12" s="493"/>
      <c r="J12" s="493"/>
      <c r="K12" s="493"/>
      <c r="L12" s="493"/>
      <c r="M12" s="493"/>
      <c r="N12" s="493"/>
      <c r="O12" s="493"/>
      <c r="P12" s="493"/>
      <c r="Q12" s="493"/>
      <c r="R12" s="494"/>
      <c r="S12" s="494"/>
      <c r="T12" s="494"/>
      <c r="U12" s="495"/>
    </row>
    <row r="13" spans="1:42" s="496" customFormat="1" ht="15.75" x14ac:dyDescent="0.25">
      <c r="A13" s="610"/>
      <c r="B13" s="658"/>
      <c r="C13" s="491"/>
      <c r="D13" s="491"/>
      <c r="E13" s="491"/>
      <c r="F13" s="561"/>
      <c r="G13" s="491"/>
      <c r="H13" s="493"/>
      <c r="I13" s="493"/>
      <c r="J13" s="493"/>
      <c r="K13" s="493"/>
      <c r="L13" s="493"/>
      <c r="M13" s="493"/>
      <c r="N13" s="493"/>
      <c r="O13" s="493"/>
      <c r="P13" s="493"/>
      <c r="Q13" s="493"/>
      <c r="R13" s="494"/>
      <c r="S13" s="494"/>
      <c r="T13" s="494"/>
      <c r="U13" s="495"/>
    </row>
    <row r="14" spans="1:42" s="496" customFormat="1" ht="15.75" x14ac:dyDescent="0.25">
      <c r="A14" s="610"/>
      <c r="B14" s="658"/>
      <c r="C14" s="491"/>
      <c r="D14" s="491"/>
      <c r="E14" s="491"/>
      <c r="F14" s="492"/>
      <c r="G14" s="491"/>
      <c r="H14" s="493"/>
      <c r="I14" s="493"/>
      <c r="J14" s="493"/>
      <c r="K14" s="493"/>
      <c r="L14" s="493"/>
      <c r="M14" s="493"/>
      <c r="N14" s="493"/>
      <c r="O14" s="493"/>
      <c r="P14" s="493"/>
      <c r="Q14" s="493"/>
      <c r="R14" s="494"/>
      <c r="S14" s="494"/>
      <c r="T14" s="494"/>
      <c r="U14" s="495"/>
    </row>
    <row r="15" spans="1:42" s="496" customFormat="1" ht="15.75" x14ac:dyDescent="0.25">
      <c r="A15" s="610"/>
      <c r="B15" s="658"/>
      <c r="C15" s="491"/>
      <c r="D15" s="491"/>
      <c r="E15" s="491"/>
      <c r="F15" s="492"/>
      <c r="G15" s="491"/>
      <c r="H15" s="493"/>
      <c r="I15" s="493"/>
      <c r="J15" s="493"/>
      <c r="K15" s="493"/>
      <c r="L15" s="493"/>
      <c r="M15" s="493"/>
      <c r="N15" s="493"/>
      <c r="O15" s="493"/>
      <c r="P15" s="493"/>
      <c r="Q15" s="493"/>
      <c r="R15" s="494"/>
      <c r="S15" s="494"/>
      <c r="T15" s="494"/>
      <c r="U15" s="495"/>
    </row>
    <row r="16" spans="1:42" s="496" customFormat="1" ht="15.75" x14ac:dyDescent="0.25">
      <c r="A16" s="610"/>
      <c r="B16" s="658"/>
      <c r="C16" s="491"/>
      <c r="D16" s="491"/>
      <c r="E16" s="491"/>
      <c r="F16" s="492"/>
      <c r="G16" s="491"/>
      <c r="H16" s="493"/>
      <c r="I16" s="493"/>
      <c r="J16" s="493"/>
      <c r="K16" s="493"/>
      <c r="L16" s="493"/>
      <c r="M16" s="493"/>
      <c r="N16" s="493"/>
      <c r="O16" s="493"/>
      <c r="P16" s="493"/>
      <c r="Q16" s="493"/>
      <c r="R16" s="494"/>
      <c r="S16" s="494"/>
      <c r="T16" s="494"/>
      <c r="U16" s="495"/>
    </row>
    <row r="17" spans="1:21" s="496" customFormat="1" ht="15.75" hidden="1" x14ac:dyDescent="0.25">
      <c r="A17" s="610"/>
      <c r="B17" s="659"/>
      <c r="C17" s="491"/>
      <c r="D17" s="491"/>
      <c r="E17" s="491"/>
      <c r="F17" s="492"/>
      <c r="G17" s="491"/>
      <c r="H17" s="493"/>
      <c r="I17" s="493"/>
      <c r="J17" s="493"/>
      <c r="K17" s="493"/>
      <c r="L17" s="493"/>
      <c r="M17" s="493"/>
      <c r="N17" s="493"/>
      <c r="O17" s="493"/>
      <c r="P17" s="493"/>
      <c r="Q17" s="493"/>
      <c r="R17" s="494"/>
      <c r="S17" s="494"/>
      <c r="T17" s="494"/>
      <c r="U17" s="495"/>
    </row>
    <row r="18" spans="1:21" ht="15.75" customHeight="1" x14ac:dyDescent="0.25">
      <c r="A18" s="610"/>
      <c r="B18" s="603" t="s">
        <v>1518</v>
      </c>
      <c r="C18" s="483"/>
      <c r="D18" s="483"/>
      <c r="E18" s="483"/>
      <c r="F18" s="483"/>
      <c r="G18" s="358"/>
      <c r="H18" s="484"/>
      <c r="I18" s="485"/>
      <c r="J18" s="484"/>
      <c r="K18" s="485"/>
      <c r="L18" s="484"/>
      <c r="M18" s="485"/>
      <c r="N18" s="484"/>
      <c r="O18" s="485"/>
      <c r="P18" s="397">
        <f t="shared" ref="P18:Q22" si="0">H18+J18+L18+N18</f>
        <v>0</v>
      </c>
      <c r="Q18" s="395">
        <f t="shared" si="0"/>
        <v>0</v>
      </c>
      <c r="R18" s="358"/>
      <c r="S18" s="358"/>
      <c r="T18" s="358"/>
      <c r="U18" s="358"/>
    </row>
    <row r="19" spans="1:21" ht="15.75" x14ac:dyDescent="0.25">
      <c r="A19" s="610"/>
      <c r="B19" s="604"/>
      <c r="C19" s="483"/>
      <c r="D19" s="483"/>
      <c r="E19" s="483"/>
      <c r="F19" s="483"/>
      <c r="G19" s="358"/>
      <c r="H19" s="484"/>
      <c r="I19" s="485"/>
      <c r="J19" s="484"/>
      <c r="K19" s="485"/>
      <c r="L19" s="484"/>
      <c r="M19" s="485"/>
      <c r="N19" s="484"/>
      <c r="O19" s="485"/>
      <c r="P19" s="397">
        <f t="shared" si="0"/>
        <v>0</v>
      </c>
      <c r="Q19" s="395">
        <f t="shared" si="0"/>
        <v>0</v>
      </c>
      <c r="R19" s="358"/>
      <c r="S19" s="358"/>
      <c r="T19" s="358"/>
      <c r="U19" s="358"/>
    </row>
    <row r="20" spans="1:21" ht="15.75" x14ac:dyDescent="0.25">
      <c r="A20" s="610"/>
      <c r="B20" s="604"/>
      <c r="C20" s="483"/>
      <c r="D20" s="483"/>
      <c r="E20" s="483"/>
      <c r="F20" s="483"/>
      <c r="G20" s="358"/>
      <c r="H20" s="484"/>
      <c r="I20" s="485"/>
      <c r="J20" s="484"/>
      <c r="K20" s="485"/>
      <c r="L20" s="484"/>
      <c r="M20" s="485"/>
      <c r="N20" s="484"/>
      <c r="O20" s="485"/>
      <c r="P20" s="397">
        <f t="shared" si="0"/>
        <v>0</v>
      </c>
      <c r="Q20" s="395">
        <f t="shared" si="0"/>
        <v>0</v>
      </c>
      <c r="R20" s="358"/>
      <c r="S20" s="358"/>
      <c r="T20" s="358"/>
      <c r="U20" s="358"/>
    </row>
    <row r="21" spans="1:21" ht="15.75" x14ac:dyDescent="0.25">
      <c r="A21" s="610"/>
      <c r="B21" s="604"/>
      <c r="C21" s="483"/>
      <c r="D21" s="483"/>
      <c r="E21" s="483"/>
      <c r="F21" s="483"/>
      <c r="G21" s="358"/>
      <c r="H21" s="484"/>
      <c r="I21" s="485"/>
      <c r="J21" s="484"/>
      <c r="K21" s="485"/>
      <c r="L21" s="484"/>
      <c r="M21" s="485"/>
      <c r="N21" s="484"/>
      <c r="O21" s="485"/>
      <c r="P21" s="397">
        <f t="shared" si="0"/>
        <v>0</v>
      </c>
      <c r="Q21" s="395">
        <f t="shared" si="0"/>
        <v>0</v>
      </c>
      <c r="R21" s="358"/>
      <c r="S21" s="358"/>
      <c r="T21" s="358"/>
      <c r="U21" s="358"/>
    </row>
    <row r="22" spans="1:21" ht="15.75" x14ac:dyDescent="0.25">
      <c r="A22" s="610"/>
      <c r="B22" s="603" t="s">
        <v>1519</v>
      </c>
      <c r="C22" s="483"/>
      <c r="D22" s="483"/>
      <c r="E22" s="483"/>
      <c r="F22" s="483"/>
      <c r="G22" s="358"/>
      <c r="H22" s="484"/>
      <c r="I22" s="485"/>
      <c r="J22" s="484"/>
      <c r="K22" s="485"/>
      <c r="L22" s="484"/>
      <c r="M22" s="485"/>
      <c r="N22" s="484"/>
      <c r="O22" s="485"/>
      <c r="P22" s="397">
        <f t="shared" si="0"/>
        <v>0</v>
      </c>
      <c r="Q22" s="395">
        <f t="shared" si="0"/>
        <v>0</v>
      </c>
      <c r="R22" s="358"/>
      <c r="S22" s="358"/>
      <c r="T22" s="358"/>
      <c r="U22" s="358"/>
    </row>
    <row r="23" spans="1:21" ht="15.75" x14ac:dyDescent="0.25">
      <c r="A23" s="610"/>
      <c r="B23" s="604"/>
      <c r="C23" s="483"/>
      <c r="D23" s="483"/>
      <c r="E23" s="483"/>
      <c r="F23" s="483"/>
      <c r="G23" s="358"/>
      <c r="H23" s="484"/>
      <c r="I23" s="485"/>
      <c r="J23" s="484"/>
      <c r="K23" s="485"/>
      <c r="L23" s="484"/>
      <c r="M23" s="485"/>
      <c r="N23" s="484"/>
      <c r="O23" s="485"/>
      <c r="P23" s="397">
        <f t="shared" ref="P23:P72" si="1">H23+J23+L23+N23</f>
        <v>0</v>
      </c>
      <c r="Q23" s="395">
        <f t="shared" ref="Q23:Q72" si="2">I23+K23+M23+O23</f>
        <v>0</v>
      </c>
      <c r="R23" s="358"/>
      <c r="S23" s="358"/>
      <c r="T23" s="358"/>
      <c r="U23" s="358"/>
    </row>
    <row r="24" spans="1:21" ht="15.75" x14ac:dyDescent="0.25">
      <c r="A24" s="610"/>
      <c r="B24" s="604"/>
      <c r="C24" s="483"/>
      <c r="D24" s="483"/>
      <c r="E24" s="483"/>
      <c r="F24" s="483"/>
      <c r="G24" s="358"/>
      <c r="H24" s="484"/>
      <c r="I24" s="485"/>
      <c r="J24" s="484"/>
      <c r="K24" s="485"/>
      <c r="L24" s="484"/>
      <c r="M24" s="485"/>
      <c r="N24" s="484"/>
      <c r="O24" s="485"/>
      <c r="P24" s="397">
        <f t="shared" si="1"/>
        <v>0</v>
      </c>
      <c r="Q24" s="395">
        <f t="shared" si="2"/>
        <v>0</v>
      </c>
      <c r="R24" s="358"/>
      <c r="S24" s="358"/>
      <c r="T24" s="358"/>
      <c r="U24" s="358"/>
    </row>
    <row r="25" spans="1:21" ht="15.75" x14ac:dyDescent="0.25">
      <c r="A25" s="610"/>
      <c r="B25" s="605"/>
      <c r="C25" s="483"/>
      <c r="D25" s="483"/>
      <c r="E25" s="483"/>
      <c r="F25" s="483"/>
      <c r="G25" s="358"/>
      <c r="H25" s="484"/>
      <c r="I25" s="485"/>
      <c r="J25" s="484"/>
      <c r="K25" s="485"/>
      <c r="L25" s="484"/>
      <c r="M25" s="485"/>
      <c r="N25" s="484"/>
      <c r="O25" s="485"/>
      <c r="P25" s="397">
        <f t="shared" si="1"/>
        <v>0</v>
      </c>
      <c r="Q25" s="395">
        <f t="shared" si="2"/>
        <v>0</v>
      </c>
      <c r="R25" s="358"/>
      <c r="S25" s="358"/>
      <c r="T25" s="358"/>
      <c r="U25" s="358"/>
    </row>
    <row r="26" spans="1:21" ht="15.75" x14ac:dyDescent="0.25">
      <c r="A26" s="610"/>
      <c r="B26" s="603" t="s">
        <v>1520</v>
      </c>
      <c r="C26" s="483"/>
      <c r="D26" s="483"/>
      <c r="E26" s="483"/>
      <c r="F26" s="483"/>
      <c r="G26" s="358"/>
      <c r="H26" s="484"/>
      <c r="I26" s="485"/>
      <c r="J26" s="484"/>
      <c r="K26" s="485"/>
      <c r="L26" s="484"/>
      <c r="M26" s="485"/>
      <c r="N26" s="484"/>
      <c r="O26" s="485"/>
      <c r="P26" s="397">
        <f t="shared" si="1"/>
        <v>0</v>
      </c>
      <c r="Q26" s="395">
        <f t="shared" si="2"/>
        <v>0</v>
      </c>
      <c r="R26" s="358"/>
      <c r="S26" s="358"/>
      <c r="T26" s="358"/>
      <c r="U26" s="358"/>
    </row>
    <row r="27" spans="1:21" ht="15.75" x14ac:dyDescent="0.25">
      <c r="A27" s="610"/>
      <c r="B27" s="604"/>
      <c r="C27" s="483"/>
      <c r="D27" s="483"/>
      <c r="E27" s="483"/>
      <c r="F27" s="483"/>
      <c r="G27" s="358"/>
      <c r="H27" s="484"/>
      <c r="I27" s="485"/>
      <c r="J27" s="484"/>
      <c r="K27" s="485"/>
      <c r="L27" s="484"/>
      <c r="M27" s="485"/>
      <c r="N27" s="484"/>
      <c r="O27" s="485"/>
      <c r="P27" s="397">
        <f t="shared" si="1"/>
        <v>0</v>
      </c>
      <c r="Q27" s="395">
        <f t="shared" si="2"/>
        <v>0</v>
      </c>
      <c r="R27" s="358"/>
      <c r="S27" s="358"/>
      <c r="T27" s="358"/>
      <c r="U27" s="358"/>
    </row>
    <row r="28" spans="1:21" ht="15.75" x14ac:dyDescent="0.25">
      <c r="A28" s="610"/>
      <c r="B28" s="604"/>
      <c r="C28" s="483"/>
      <c r="D28" s="483"/>
      <c r="E28" s="483"/>
      <c r="F28" s="483"/>
      <c r="G28" s="358"/>
      <c r="H28" s="484"/>
      <c r="I28" s="485"/>
      <c r="J28" s="484"/>
      <c r="K28" s="485"/>
      <c r="L28" s="484"/>
      <c r="M28" s="485"/>
      <c r="N28" s="484"/>
      <c r="O28" s="485"/>
      <c r="P28" s="397">
        <f t="shared" si="1"/>
        <v>0</v>
      </c>
      <c r="Q28" s="395">
        <f t="shared" si="2"/>
        <v>0</v>
      </c>
      <c r="R28" s="358"/>
      <c r="S28" s="358"/>
      <c r="T28" s="358"/>
      <c r="U28" s="358"/>
    </row>
    <row r="29" spans="1:21" ht="15.75" x14ac:dyDescent="0.25">
      <c r="A29" s="610"/>
      <c r="B29" s="605"/>
      <c r="C29" s="483"/>
      <c r="D29" s="483"/>
      <c r="E29" s="483"/>
      <c r="F29" s="483"/>
      <c r="G29" s="358"/>
      <c r="H29" s="484"/>
      <c r="I29" s="485"/>
      <c r="J29" s="484"/>
      <c r="K29" s="485"/>
      <c r="L29" s="484"/>
      <c r="M29" s="485"/>
      <c r="N29" s="484"/>
      <c r="O29" s="485"/>
      <c r="P29" s="397">
        <f t="shared" si="1"/>
        <v>0</v>
      </c>
      <c r="Q29" s="395">
        <f t="shared" si="2"/>
        <v>0</v>
      </c>
      <c r="R29" s="358"/>
      <c r="S29" s="358"/>
      <c r="T29" s="358"/>
      <c r="U29" s="358"/>
    </row>
    <row r="30" spans="1:21" ht="15.75" x14ac:dyDescent="0.25">
      <c r="A30" s="610"/>
      <c r="B30" s="655" t="s">
        <v>1521</v>
      </c>
      <c r="C30" s="483"/>
      <c r="D30" s="483"/>
      <c r="E30" s="483"/>
      <c r="F30" s="483"/>
      <c r="G30" s="358"/>
      <c r="H30" s="484"/>
      <c r="I30" s="485"/>
      <c r="J30" s="484"/>
      <c r="K30" s="485"/>
      <c r="L30" s="484"/>
      <c r="M30" s="485"/>
      <c r="N30" s="484"/>
      <c r="O30" s="485"/>
      <c r="P30" s="397">
        <f t="shared" si="1"/>
        <v>0</v>
      </c>
      <c r="Q30" s="395">
        <f t="shared" si="2"/>
        <v>0</v>
      </c>
      <c r="R30" s="358"/>
      <c r="S30" s="358"/>
      <c r="T30" s="358"/>
      <c r="U30" s="358"/>
    </row>
    <row r="31" spans="1:21" ht="15.75" x14ac:dyDescent="0.25">
      <c r="A31" s="610"/>
      <c r="B31" s="655"/>
      <c r="C31" s="483"/>
      <c r="D31" s="483"/>
      <c r="E31" s="483"/>
      <c r="F31" s="483"/>
      <c r="G31" s="358"/>
      <c r="H31" s="484"/>
      <c r="I31" s="485"/>
      <c r="J31" s="484"/>
      <c r="K31" s="485"/>
      <c r="L31" s="484"/>
      <c r="M31" s="485"/>
      <c r="N31" s="484"/>
      <c r="O31" s="485"/>
      <c r="P31" s="397">
        <f t="shared" si="1"/>
        <v>0</v>
      </c>
      <c r="Q31" s="395">
        <f t="shared" si="2"/>
        <v>0</v>
      </c>
      <c r="R31" s="358"/>
      <c r="S31" s="358"/>
      <c r="T31" s="358"/>
      <c r="U31" s="358"/>
    </row>
    <row r="32" spans="1:21" ht="15.75" x14ac:dyDescent="0.25">
      <c r="A32" s="610"/>
      <c r="B32" s="655"/>
      <c r="C32" s="483"/>
      <c r="D32" s="483"/>
      <c r="E32" s="483"/>
      <c r="F32" s="483"/>
      <c r="G32" s="358"/>
      <c r="H32" s="484"/>
      <c r="I32" s="485"/>
      <c r="J32" s="484"/>
      <c r="K32" s="485"/>
      <c r="L32" s="484"/>
      <c r="M32" s="485"/>
      <c r="N32" s="484"/>
      <c r="O32" s="485"/>
      <c r="P32" s="397">
        <f t="shared" si="1"/>
        <v>0</v>
      </c>
      <c r="Q32" s="395">
        <f t="shared" si="2"/>
        <v>0</v>
      </c>
      <c r="R32" s="358"/>
      <c r="S32" s="358"/>
      <c r="T32" s="358"/>
      <c r="U32" s="358"/>
    </row>
    <row r="33" spans="1:21" ht="15.75" x14ac:dyDescent="0.25">
      <c r="A33" s="610"/>
      <c r="B33" s="655"/>
      <c r="C33" s="483"/>
      <c r="D33" s="483"/>
      <c r="E33" s="483"/>
      <c r="F33" s="483"/>
      <c r="G33" s="358"/>
      <c r="H33" s="484"/>
      <c r="I33" s="485"/>
      <c r="J33" s="484"/>
      <c r="K33" s="485"/>
      <c r="L33" s="484"/>
      <c r="M33" s="485"/>
      <c r="N33" s="484"/>
      <c r="O33" s="485"/>
      <c r="P33" s="397">
        <f t="shared" si="1"/>
        <v>0</v>
      </c>
      <c r="Q33" s="395">
        <f t="shared" si="2"/>
        <v>0</v>
      </c>
      <c r="R33" s="358"/>
      <c r="S33" s="358"/>
      <c r="T33" s="358"/>
      <c r="U33" s="358"/>
    </row>
    <row r="34" spans="1:21" ht="15.75" x14ac:dyDescent="0.25">
      <c r="A34" s="610"/>
      <c r="B34" s="655" t="s">
        <v>1522</v>
      </c>
      <c r="C34" s="483"/>
      <c r="D34" s="483"/>
      <c r="E34" s="483"/>
      <c r="F34" s="483"/>
      <c r="G34" s="358"/>
      <c r="H34" s="484"/>
      <c r="I34" s="485"/>
      <c r="J34" s="484"/>
      <c r="K34" s="485"/>
      <c r="L34" s="484"/>
      <c r="M34" s="485"/>
      <c r="N34" s="484"/>
      <c r="O34" s="485"/>
      <c r="P34" s="397">
        <f t="shared" si="1"/>
        <v>0</v>
      </c>
      <c r="Q34" s="395">
        <f t="shared" si="2"/>
        <v>0</v>
      </c>
      <c r="R34" s="358"/>
      <c r="S34" s="358"/>
      <c r="T34" s="358"/>
      <c r="U34" s="358"/>
    </row>
    <row r="35" spans="1:21" ht="15.75" x14ac:dyDescent="0.25">
      <c r="A35" s="610"/>
      <c r="B35" s="655"/>
      <c r="C35" s="483"/>
      <c r="D35" s="483"/>
      <c r="E35" s="483"/>
      <c r="F35" s="483"/>
      <c r="G35" s="358"/>
      <c r="H35" s="484"/>
      <c r="I35" s="485"/>
      <c r="J35" s="484"/>
      <c r="K35" s="485"/>
      <c r="L35" s="484"/>
      <c r="M35" s="485"/>
      <c r="N35" s="484"/>
      <c r="O35" s="485"/>
      <c r="P35" s="397">
        <f t="shared" si="1"/>
        <v>0</v>
      </c>
      <c r="Q35" s="395">
        <f t="shared" si="2"/>
        <v>0</v>
      </c>
      <c r="R35" s="358"/>
      <c r="S35" s="358"/>
      <c r="T35" s="358"/>
      <c r="U35" s="358"/>
    </row>
    <row r="36" spans="1:21" ht="15.75" x14ac:dyDescent="0.25">
      <c r="A36" s="610"/>
      <c r="B36" s="655"/>
      <c r="C36" s="483"/>
      <c r="D36" s="483"/>
      <c r="E36" s="483"/>
      <c r="F36" s="483"/>
      <c r="G36" s="358"/>
      <c r="H36" s="484"/>
      <c r="I36" s="485"/>
      <c r="J36" s="484"/>
      <c r="K36" s="485"/>
      <c r="L36" s="484"/>
      <c r="M36" s="485"/>
      <c r="N36" s="484"/>
      <c r="O36" s="485"/>
      <c r="P36" s="397">
        <f t="shared" si="1"/>
        <v>0</v>
      </c>
      <c r="Q36" s="395">
        <f t="shared" si="2"/>
        <v>0</v>
      </c>
      <c r="R36" s="358"/>
      <c r="S36" s="358"/>
      <c r="T36" s="358"/>
      <c r="U36" s="358"/>
    </row>
    <row r="37" spans="1:21" ht="15.75" x14ac:dyDescent="0.25">
      <c r="A37" s="611"/>
      <c r="B37" s="655"/>
      <c r="C37" s="483"/>
      <c r="D37" s="483"/>
      <c r="E37" s="483"/>
      <c r="F37" s="483"/>
      <c r="G37" s="358"/>
      <c r="H37" s="484"/>
      <c r="I37" s="485"/>
      <c r="J37" s="484"/>
      <c r="K37" s="485"/>
      <c r="L37" s="484"/>
      <c r="M37" s="485"/>
      <c r="N37" s="484"/>
      <c r="O37" s="485"/>
      <c r="P37" s="397">
        <f t="shared" si="1"/>
        <v>0</v>
      </c>
      <c r="Q37" s="395">
        <f t="shared" si="2"/>
        <v>0</v>
      </c>
      <c r="R37" s="358"/>
      <c r="S37" s="358"/>
      <c r="T37" s="358"/>
      <c r="U37" s="358"/>
    </row>
    <row r="38" spans="1:21" ht="15.75" customHeight="1" x14ac:dyDescent="0.25">
      <c r="A38" s="655" t="s">
        <v>1505</v>
      </c>
      <c r="B38" s="603" t="s">
        <v>1523</v>
      </c>
      <c r="C38" s="483"/>
      <c r="D38" s="483"/>
      <c r="E38" s="483"/>
      <c r="F38" s="483"/>
      <c r="G38" s="358"/>
      <c r="H38" s="484"/>
      <c r="I38" s="485"/>
      <c r="J38" s="484"/>
      <c r="K38" s="485"/>
      <c r="L38" s="484"/>
      <c r="M38" s="485"/>
      <c r="N38" s="484"/>
      <c r="O38" s="485"/>
      <c r="P38" s="397">
        <f t="shared" si="1"/>
        <v>0</v>
      </c>
      <c r="Q38" s="395">
        <f t="shared" si="2"/>
        <v>0</v>
      </c>
      <c r="R38" s="358"/>
      <c r="S38" s="358"/>
      <c r="T38" s="358"/>
      <c r="U38" s="358"/>
    </row>
    <row r="39" spans="1:21" ht="15.75" x14ac:dyDescent="0.25">
      <c r="A39" s="655"/>
      <c r="B39" s="604"/>
      <c r="C39" s="483"/>
      <c r="D39" s="483"/>
      <c r="E39" s="483"/>
      <c r="F39" s="483"/>
      <c r="G39" s="358"/>
      <c r="H39" s="484"/>
      <c r="I39" s="485"/>
      <c r="J39" s="484"/>
      <c r="K39" s="485"/>
      <c r="L39" s="484"/>
      <c r="M39" s="485"/>
      <c r="N39" s="484"/>
      <c r="O39" s="485"/>
      <c r="P39" s="397">
        <f t="shared" si="1"/>
        <v>0</v>
      </c>
      <c r="Q39" s="395">
        <f t="shared" si="2"/>
        <v>0</v>
      </c>
      <c r="R39" s="358"/>
      <c r="S39" s="358"/>
      <c r="T39" s="358"/>
      <c r="U39" s="358"/>
    </row>
    <row r="40" spans="1:21" ht="15.75" x14ac:dyDescent="0.25">
      <c r="A40" s="655"/>
      <c r="B40" s="604"/>
      <c r="C40" s="483"/>
      <c r="D40" s="483"/>
      <c r="E40" s="483"/>
      <c r="F40" s="483"/>
      <c r="G40" s="358"/>
      <c r="H40" s="484"/>
      <c r="I40" s="485"/>
      <c r="J40" s="484"/>
      <c r="K40" s="485"/>
      <c r="L40" s="484"/>
      <c r="M40" s="485"/>
      <c r="N40" s="484"/>
      <c r="O40" s="485"/>
      <c r="P40" s="397">
        <f t="shared" si="1"/>
        <v>0</v>
      </c>
      <c r="Q40" s="395">
        <f t="shared" si="2"/>
        <v>0</v>
      </c>
      <c r="R40" s="358"/>
      <c r="S40" s="358"/>
      <c r="T40" s="358"/>
      <c r="U40" s="358"/>
    </row>
    <row r="41" spans="1:21" ht="15.75" x14ac:dyDescent="0.25">
      <c r="A41" s="655"/>
      <c r="B41" s="605"/>
      <c r="C41" s="483"/>
      <c r="D41" s="483"/>
      <c r="E41" s="483"/>
      <c r="F41" s="483"/>
      <c r="G41" s="358"/>
      <c r="H41" s="484"/>
      <c r="I41" s="485"/>
      <c r="J41" s="484"/>
      <c r="K41" s="485"/>
      <c r="L41" s="484"/>
      <c r="M41" s="485"/>
      <c r="N41" s="484"/>
      <c r="O41" s="485"/>
      <c r="P41" s="397">
        <f t="shared" si="1"/>
        <v>0</v>
      </c>
      <c r="Q41" s="395">
        <f t="shared" si="2"/>
        <v>0</v>
      </c>
      <c r="R41" s="358"/>
      <c r="S41" s="358"/>
      <c r="T41" s="358"/>
      <c r="U41" s="358"/>
    </row>
    <row r="42" spans="1:21" ht="15.75" x14ac:dyDescent="0.25">
      <c r="A42" s="655"/>
      <c r="B42" s="603" t="s">
        <v>1524</v>
      </c>
      <c r="C42" s="483"/>
      <c r="D42" s="483"/>
      <c r="E42" s="483"/>
      <c r="F42" s="483"/>
      <c r="G42" s="358"/>
      <c r="H42" s="484"/>
      <c r="I42" s="485"/>
      <c r="J42" s="484"/>
      <c r="K42" s="485"/>
      <c r="L42" s="484"/>
      <c r="M42" s="485"/>
      <c r="N42" s="484"/>
      <c r="O42" s="485"/>
      <c r="P42" s="397">
        <f t="shared" si="1"/>
        <v>0</v>
      </c>
      <c r="Q42" s="395">
        <f t="shared" si="2"/>
        <v>0</v>
      </c>
      <c r="R42" s="358"/>
      <c r="S42" s="358"/>
      <c r="T42" s="358"/>
      <c r="U42" s="358"/>
    </row>
    <row r="43" spans="1:21" ht="15.75" x14ac:dyDescent="0.25">
      <c r="A43" s="655"/>
      <c r="B43" s="604"/>
      <c r="C43" s="483"/>
      <c r="D43" s="483"/>
      <c r="E43" s="483"/>
      <c r="F43" s="483"/>
      <c r="G43" s="358"/>
      <c r="H43" s="484"/>
      <c r="I43" s="485"/>
      <c r="J43" s="484"/>
      <c r="K43" s="485"/>
      <c r="L43" s="484"/>
      <c r="M43" s="485"/>
      <c r="N43" s="484"/>
      <c r="O43" s="485"/>
      <c r="P43" s="397">
        <f t="shared" si="1"/>
        <v>0</v>
      </c>
      <c r="Q43" s="395">
        <f t="shared" si="2"/>
        <v>0</v>
      </c>
      <c r="R43" s="358"/>
      <c r="S43" s="358"/>
      <c r="T43" s="358"/>
      <c r="U43" s="358"/>
    </row>
    <row r="44" spans="1:21" ht="15.75" x14ac:dyDescent="0.25">
      <c r="A44" s="655"/>
      <c r="B44" s="604"/>
      <c r="C44" s="483"/>
      <c r="D44" s="483"/>
      <c r="E44" s="483"/>
      <c r="F44" s="483"/>
      <c r="G44" s="358"/>
      <c r="H44" s="484"/>
      <c r="I44" s="485"/>
      <c r="J44" s="484"/>
      <c r="K44" s="485"/>
      <c r="L44" s="484"/>
      <c r="M44" s="485"/>
      <c r="N44" s="484"/>
      <c r="O44" s="485"/>
      <c r="P44" s="397">
        <f t="shared" si="1"/>
        <v>0</v>
      </c>
      <c r="Q44" s="395">
        <f t="shared" si="2"/>
        <v>0</v>
      </c>
      <c r="R44" s="358"/>
      <c r="S44" s="358"/>
      <c r="T44" s="358"/>
      <c r="U44" s="358"/>
    </row>
    <row r="45" spans="1:21" ht="15.75" x14ac:dyDescent="0.25">
      <c r="A45" s="655"/>
      <c r="B45" s="605"/>
      <c r="C45" s="483"/>
      <c r="D45" s="483"/>
      <c r="E45" s="483"/>
      <c r="F45" s="483"/>
      <c r="G45" s="358"/>
      <c r="H45" s="484"/>
      <c r="I45" s="485"/>
      <c r="J45" s="484"/>
      <c r="K45" s="485"/>
      <c r="L45" s="484"/>
      <c r="M45" s="485"/>
      <c r="N45" s="484"/>
      <c r="O45" s="485"/>
      <c r="P45" s="397">
        <f t="shared" si="1"/>
        <v>0</v>
      </c>
      <c r="Q45" s="395">
        <f t="shared" si="2"/>
        <v>0</v>
      </c>
      <c r="R45" s="358"/>
      <c r="S45" s="358"/>
      <c r="T45" s="358"/>
      <c r="U45" s="358"/>
    </row>
    <row r="46" spans="1:21" ht="15.75" x14ac:dyDescent="0.25">
      <c r="A46" s="603" t="s">
        <v>1506</v>
      </c>
      <c r="B46" s="655" t="s">
        <v>1525</v>
      </c>
      <c r="C46" s="483"/>
      <c r="D46" s="483"/>
      <c r="E46" s="483"/>
      <c r="F46" s="483"/>
      <c r="G46" s="358"/>
      <c r="H46" s="484"/>
      <c r="I46" s="485"/>
      <c r="J46" s="484"/>
      <c r="K46" s="485"/>
      <c r="L46" s="484"/>
      <c r="M46" s="485"/>
      <c r="N46" s="484"/>
      <c r="O46" s="485"/>
      <c r="P46" s="397">
        <f t="shared" si="1"/>
        <v>0</v>
      </c>
      <c r="Q46" s="395">
        <f t="shared" si="2"/>
        <v>0</v>
      </c>
      <c r="R46" s="358"/>
      <c r="S46" s="358"/>
      <c r="T46" s="358"/>
      <c r="U46" s="358"/>
    </row>
    <row r="47" spans="1:21" ht="15.75" x14ac:dyDescent="0.25">
      <c r="A47" s="604"/>
      <c r="B47" s="655"/>
      <c r="C47" s="483"/>
      <c r="D47" s="483"/>
      <c r="E47" s="483"/>
      <c r="F47" s="483"/>
      <c r="G47" s="358"/>
      <c r="H47" s="484"/>
      <c r="I47" s="485"/>
      <c r="J47" s="484"/>
      <c r="K47" s="485"/>
      <c r="L47" s="484"/>
      <c r="M47" s="485"/>
      <c r="N47" s="484"/>
      <c r="O47" s="485"/>
      <c r="P47" s="397">
        <f t="shared" si="1"/>
        <v>0</v>
      </c>
      <c r="Q47" s="395">
        <f t="shared" si="2"/>
        <v>0</v>
      </c>
      <c r="R47" s="358"/>
      <c r="S47" s="358"/>
      <c r="T47" s="358"/>
      <c r="U47" s="358"/>
    </row>
    <row r="48" spans="1:21" ht="15.75" x14ac:dyDescent="0.25">
      <c r="A48" s="604"/>
      <c r="B48" s="655"/>
      <c r="C48" s="483"/>
      <c r="D48" s="483"/>
      <c r="E48" s="483"/>
      <c r="F48" s="483"/>
      <c r="G48" s="358"/>
      <c r="H48" s="484"/>
      <c r="I48" s="485"/>
      <c r="J48" s="484"/>
      <c r="K48" s="485"/>
      <c r="L48" s="484"/>
      <c r="M48" s="485"/>
      <c r="N48" s="484"/>
      <c r="O48" s="485"/>
      <c r="P48" s="397">
        <f t="shared" si="1"/>
        <v>0</v>
      </c>
      <c r="Q48" s="395">
        <f t="shared" si="2"/>
        <v>0</v>
      </c>
      <c r="R48" s="358"/>
      <c r="S48" s="358"/>
      <c r="T48" s="358"/>
      <c r="U48" s="358"/>
    </row>
    <row r="49" spans="1:21" ht="15.75" x14ac:dyDescent="0.25">
      <c r="A49" s="604"/>
      <c r="B49" s="655"/>
      <c r="C49" s="483"/>
      <c r="D49" s="483"/>
      <c r="E49" s="483"/>
      <c r="F49" s="483"/>
      <c r="G49" s="358"/>
      <c r="H49" s="484"/>
      <c r="I49" s="485"/>
      <c r="J49" s="484"/>
      <c r="K49" s="485"/>
      <c r="L49" s="484"/>
      <c r="M49" s="485"/>
      <c r="N49" s="484"/>
      <c r="O49" s="485"/>
      <c r="P49" s="397">
        <f t="shared" si="1"/>
        <v>0</v>
      </c>
      <c r="Q49" s="395">
        <f t="shared" si="2"/>
        <v>0</v>
      </c>
      <c r="R49" s="358"/>
      <c r="S49" s="358"/>
      <c r="T49" s="358"/>
      <c r="U49" s="358"/>
    </row>
    <row r="50" spans="1:21" ht="15.75" x14ac:dyDescent="0.25">
      <c r="A50" s="604"/>
      <c r="B50" s="655" t="s">
        <v>1526</v>
      </c>
      <c r="C50" s="483"/>
      <c r="D50" s="483"/>
      <c r="E50" s="483"/>
      <c r="F50" s="483"/>
      <c r="G50" s="358"/>
      <c r="H50" s="484"/>
      <c r="I50" s="485"/>
      <c r="J50" s="484"/>
      <c r="K50" s="485"/>
      <c r="L50" s="484"/>
      <c r="M50" s="485"/>
      <c r="N50" s="484"/>
      <c r="O50" s="485"/>
      <c r="P50" s="397">
        <f t="shared" si="1"/>
        <v>0</v>
      </c>
      <c r="Q50" s="395">
        <f t="shared" si="2"/>
        <v>0</v>
      </c>
      <c r="R50" s="358"/>
      <c r="S50" s="358"/>
      <c r="T50" s="358"/>
      <c r="U50" s="358"/>
    </row>
    <row r="51" spans="1:21" ht="15.75" x14ac:dyDescent="0.25">
      <c r="A51" s="604"/>
      <c r="B51" s="655"/>
      <c r="C51" s="483"/>
      <c r="D51" s="483"/>
      <c r="E51" s="483"/>
      <c r="F51" s="483"/>
      <c r="G51" s="358"/>
      <c r="H51" s="484"/>
      <c r="I51" s="485"/>
      <c r="J51" s="484"/>
      <c r="K51" s="485"/>
      <c r="L51" s="484"/>
      <c r="M51" s="485"/>
      <c r="N51" s="484"/>
      <c r="O51" s="485"/>
      <c r="P51" s="397">
        <f t="shared" si="1"/>
        <v>0</v>
      </c>
      <c r="Q51" s="395">
        <f t="shared" si="2"/>
        <v>0</v>
      </c>
      <c r="R51" s="358"/>
      <c r="S51" s="358"/>
      <c r="T51" s="358"/>
      <c r="U51" s="358"/>
    </row>
    <row r="52" spans="1:21" ht="15.75" x14ac:dyDescent="0.25">
      <c r="A52" s="604"/>
      <c r="B52" s="655"/>
      <c r="C52" s="483"/>
      <c r="D52" s="483"/>
      <c r="E52" s="483"/>
      <c r="F52" s="483"/>
      <c r="G52" s="358"/>
      <c r="H52" s="484"/>
      <c r="I52" s="485"/>
      <c r="J52" s="484"/>
      <c r="K52" s="485"/>
      <c r="L52" s="484"/>
      <c r="M52" s="485"/>
      <c r="N52" s="484"/>
      <c r="O52" s="485"/>
      <c r="P52" s="397">
        <f t="shared" si="1"/>
        <v>0</v>
      </c>
      <c r="Q52" s="395">
        <f t="shared" si="2"/>
        <v>0</v>
      </c>
      <c r="R52" s="358"/>
      <c r="S52" s="358"/>
      <c r="T52" s="358"/>
      <c r="U52" s="358"/>
    </row>
    <row r="53" spans="1:21" ht="15.75" x14ac:dyDescent="0.25">
      <c r="A53" s="604"/>
      <c r="B53" s="655"/>
      <c r="C53" s="483"/>
      <c r="D53" s="483"/>
      <c r="E53" s="483"/>
      <c r="F53" s="483"/>
      <c r="G53" s="358"/>
      <c r="H53" s="484"/>
      <c r="I53" s="485"/>
      <c r="J53" s="484"/>
      <c r="K53" s="485"/>
      <c r="L53" s="484"/>
      <c r="M53" s="485"/>
      <c r="N53" s="484"/>
      <c r="O53" s="485"/>
      <c r="P53" s="397">
        <f t="shared" si="1"/>
        <v>0</v>
      </c>
      <c r="Q53" s="395">
        <f t="shared" si="2"/>
        <v>0</v>
      </c>
      <c r="R53" s="358"/>
      <c r="S53" s="358"/>
      <c r="T53" s="358"/>
      <c r="U53" s="358"/>
    </row>
    <row r="54" spans="1:21" ht="15.75" x14ac:dyDescent="0.25">
      <c r="A54" s="604"/>
      <c r="B54" s="603" t="s">
        <v>1527</v>
      </c>
      <c r="C54" s="483"/>
      <c r="D54" s="483"/>
      <c r="E54" s="483"/>
      <c r="F54" s="483"/>
      <c r="G54" s="358"/>
      <c r="H54" s="484"/>
      <c r="I54" s="485"/>
      <c r="J54" s="484"/>
      <c r="K54" s="485"/>
      <c r="L54" s="484"/>
      <c r="M54" s="485"/>
      <c r="N54" s="484"/>
      <c r="O54" s="485"/>
      <c r="P54" s="397">
        <f t="shared" si="1"/>
        <v>0</v>
      </c>
      <c r="Q54" s="395">
        <f t="shared" si="2"/>
        <v>0</v>
      </c>
      <c r="R54" s="358"/>
      <c r="S54" s="358"/>
      <c r="T54" s="358"/>
      <c r="U54" s="358"/>
    </row>
    <row r="55" spans="1:21" ht="15.75" x14ac:dyDescent="0.25">
      <c r="A55" s="604"/>
      <c r="B55" s="604"/>
      <c r="C55" s="483"/>
      <c r="D55" s="483"/>
      <c r="E55" s="483"/>
      <c r="F55" s="483"/>
      <c r="G55" s="358"/>
      <c r="H55" s="484"/>
      <c r="I55" s="485"/>
      <c r="J55" s="484"/>
      <c r="K55" s="485"/>
      <c r="L55" s="484"/>
      <c r="M55" s="485"/>
      <c r="N55" s="484"/>
      <c r="O55" s="485"/>
      <c r="P55" s="397">
        <f t="shared" si="1"/>
        <v>0</v>
      </c>
      <c r="Q55" s="395">
        <f t="shared" si="2"/>
        <v>0</v>
      </c>
      <c r="R55" s="358"/>
      <c r="S55" s="358"/>
      <c r="T55" s="358"/>
      <c r="U55" s="358"/>
    </row>
    <row r="56" spans="1:21" ht="15.75" x14ac:dyDescent="0.25">
      <c r="A56" s="604"/>
      <c r="B56" s="604"/>
      <c r="C56" s="483"/>
      <c r="D56" s="483"/>
      <c r="E56" s="483"/>
      <c r="F56" s="483"/>
      <c r="G56" s="358"/>
      <c r="H56" s="484"/>
      <c r="I56" s="485"/>
      <c r="J56" s="484"/>
      <c r="K56" s="485"/>
      <c r="L56" s="484"/>
      <c r="M56" s="485"/>
      <c r="N56" s="484"/>
      <c r="O56" s="485"/>
      <c r="P56" s="397">
        <f t="shared" si="1"/>
        <v>0</v>
      </c>
      <c r="Q56" s="395">
        <f t="shared" si="2"/>
        <v>0</v>
      </c>
      <c r="R56" s="358"/>
      <c r="S56" s="358"/>
      <c r="T56" s="358"/>
      <c r="U56" s="358"/>
    </row>
    <row r="57" spans="1:21" ht="15.75" x14ac:dyDescent="0.25">
      <c r="A57" s="605"/>
      <c r="B57" s="605"/>
      <c r="C57" s="483"/>
      <c r="D57" s="483"/>
      <c r="E57" s="483"/>
      <c r="F57" s="483"/>
      <c r="G57" s="358"/>
      <c r="H57" s="484"/>
      <c r="I57" s="485"/>
      <c r="J57" s="484"/>
      <c r="K57" s="485"/>
      <c r="L57" s="484"/>
      <c r="M57" s="485"/>
      <c r="N57" s="484"/>
      <c r="O57" s="485"/>
      <c r="P57" s="397">
        <f t="shared" si="1"/>
        <v>0</v>
      </c>
      <c r="Q57" s="395">
        <f t="shared" si="2"/>
        <v>0</v>
      </c>
      <c r="R57" s="358"/>
      <c r="S57" s="358"/>
      <c r="T57" s="358"/>
      <c r="U57" s="358"/>
    </row>
    <row r="58" spans="1:21" ht="15.75" x14ac:dyDescent="0.25">
      <c r="A58" s="603" t="s">
        <v>1507</v>
      </c>
      <c r="B58" s="603" t="s">
        <v>1528</v>
      </c>
      <c r="C58" s="483"/>
      <c r="D58" s="483"/>
      <c r="E58" s="483"/>
      <c r="F58" s="483"/>
      <c r="G58" s="358"/>
      <c r="H58" s="484"/>
      <c r="I58" s="485"/>
      <c r="J58" s="484"/>
      <c r="K58" s="485"/>
      <c r="L58" s="484"/>
      <c r="M58" s="485"/>
      <c r="N58" s="484"/>
      <c r="O58" s="485"/>
      <c r="P58" s="397">
        <f t="shared" si="1"/>
        <v>0</v>
      </c>
      <c r="Q58" s="395">
        <f t="shared" si="2"/>
        <v>0</v>
      </c>
      <c r="R58" s="358"/>
      <c r="S58" s="358"/>
      <c r="T58" s="358"/>
      <c r="U58" s="358"/>
    </row>
    <row r="59" spans="1:21" ht="15.75" x14ac:dyDescent="0.25">
      <c r="A59" s="604"/>
      <c r="B59" s="604"/>
      <c r="C59" s="483"/>
      <c r="D59" s="483"/>
      <c r="E59" s="483"/>
      <c r="F59" s="483"/>
      <c r="G59" s="358"/>
      <c r="H59" s="484"/>
      <c r="I59" s="485"/>
      <c r="J59" s="484"/>
      <c r="K59" s="485"/>
      <c r="L59" s="484"/>
      <c r="M59" s="485"/>
      <c r="N59" s="484"/>
      <c r="O59" s="485"/>
      <c r="P59" s="397">
        <f t="shared" si="1"/>
        <v>0</v>
      </c>
      <c r="Q59" s="395">
        <f t="shared" si="2"/>
        <v>0</v>
      </c>
      <c r="R59" s="358"/>
      <c r="S59" s="358"/>
      <c r="T59" s="358"/>
      <c r="U59" s="358"/>
    </row>
    <row r="60" spans="1:21" ht="15.75" x14ac:dyDescent="0.25">
      <c r="A60" s="604"/>
      <c r="B60" s="604"/>
      <c r="C60" s="483"/>
      <c r="D60" s="483"/>
      <c r="E60" s="483"/>
      <c r="F60" s="483"/>
      <c r="G60" s="358"/>
      <c r="H60" s="484"/>
      <c r="I60" s="485"/>
      <c r="J60" s="484"/>
      <c r="K60" s="485"/>
      <c r="L60" s="484"/>
      <c r="M60" s="485"/>
      <c r="N60" s="484"/>
      <c r="O60" s="485"/>
      <c r="P60" s="397">
        <f t="shared" si="1"/>
        <v>0</v>
      </c>
      <c r="Q60" s="395">
        <f t="shared" si="2"/>
        <v>0</v>
      </c>
      <c r="R60" s="358"/>
      <c r="S60" s="358"/>
      <c r="T60" s="358"/>
      <c r="U60" s="358"/>
    </row>
    <row r="61" spans="1:21" ht="15.75" x14ac:dyDescent="0.25">
      <c r="A61" s="604"/>
      <c r="B61" s="605"/>
      <c r="C61" s="483"/>
      <c r="D61" s="483"/>
      <c r="E61" s="483"/>
      <c r="F61" s="483"/>
      <c r="G61" s="358"/>
      <c r="H61" s="484"/>
      <c r="I61" s="485"/>
      <c r="J61" s="484"/>
      <c r="K61" s="485"/>
      <c r="L61" s="484"/>
      <c r="M61" s="485"/>
      <c r="N61" s="484"/>
      <c r="O61" s="485"/>
      <c r="P61" s="397">
        <f t="shared" si="1"/>
        <v>0</v>
      </c>
      <c r="Q61" s="395">
        <f t="shared" si="2"/>
        <v>0</v>
      </c>
      <c r="R61" s="358"/>
      <c r="S61" s="358"/>
      <c r="T61" s="358"/>
      <c r="U61" s="358"/>
    </row>
    <row r="62" spans="1:21" ht="15.75" x14ac:dyDescent="0.25">
      <c r="A62" s="604"/>
      <c r="B62" s="603" t="s">
        <v>1529</v>
      </c>
      <c r="C62" s="483"/>
      <c r="D62" s="483"/>
      <c r="E62" s="483"/>
      <c r="F62" s="483"/>
      <c r="G62" s="358"/>
      <c r="H62" s="484"/>
      <c r="I62" s="485"/>
      <c r="J62" s="484"/>
      <c r="K62" s="485"/>
      <c r="L62" s="484"/>
      <c r="M62" s="485"/>
      <c r="N62" s="484"/>
      <c r="O62" s="485"/>
      <c r="P62" s="397">
        <f t="shared" si="1"/>
        <v>0</v>
      </c>
      <c r="Q62" s="395">
        <f t="shared" si="2"/>
        <v>0</v>
      </c>
      <c r="R62" s="358"/>
      <c r="S62" s="358"/>
      <c r="T62" s="358"/>
      <c r="U62" s="358"/>
    </row>
    <row r="63" spans="1:21" ht="15.75" x14ac:dyDescent="0.25">
      <c r="A63" s="604"/>
      <c r="B63" s="604"/>
      <c r="C63" s="483"/>
      <c r="D63" s="483"/>
      <c r="E63" s="483"/>
      <c r="F63" s="483"/>
      <c r="G63" s="358"/>
      <c r="H63" s="484"/>
      <c r="I63" s="485"/>
      <c r="J63" s="484"/>
      <c r="K63" s="485"/>
      <c r="L63" s="484"/>
      <c r="M63" s="485"/>
      <c r="N63" s="484"/>
      <c r="O63" s="485"/>
      <c r="P63" s="397">
        <f t="shared" si="1"/>
        <v>0</v>
      </c>
      <c r="Q63" s="395">
        <f t="shared" si="2"/>
        <v>0</v>
      </c>
      <c r="R63" s="358"/>
      <c r="S63" s="358"/>
      <c r="T63" s="358"/>
      <c r="U63" s="358"/>
    </row>
    <row r="64" spans="1:21" ht="15.75" x14ac:dyDescent="0.25">
      <c r="A64" s="604"/>
      <c r="B64" s="604"/>
      <c r="C64" s="483"/>
      <c r="D64" s="483"/>
      <c r="E64" s="483"/>
      <c r="F64" s="483"/>
      <c r="G64" s="358"/>
      <c r="H64" s="484"/>
      <c r="I64" s="485"/>
      <c r="J64" s="484"/>
      <c r="K64" s="485"/>
      <c r="L64" s="484"/>
      <c r="M64" s="485"/>
      <c r="N64" s="484"/>
      <c r="O64" s="485"/>
      <c r="P64" s="397">
        <f t="shared" si="1"/>
        <v>0</v>
      </c>
      <c r="Q64" s="395">
        <f t="shared" si="2"/>
        <v>0</v>
      </c>
      <c r="R64" s="358"/>
      <c r="S64" s="358"/>
      <c r="T64" s="358"/>
      <c r="U64" s="358"/>
    </row>
    <row r="65" spans="1:21" ht="15.75" x14ac:dyDescent="0.25">
      <c r="A65" s="604"/>
      <c r="B65" s="605"/>
      <c r="C65" s="483"/>
      <c r="D65" s="483"/>
      <c r="E65" s="483"/>
      <c r="F65" s="483"/>
      <c r="G65" s="358"/>
      <c r="H65" s="484"/>
      <c r="I65" s="485"/>
      <c r="J65" s="484"/>
      <c r="K65" s="485"/>
      <c r="L65" s="484"/>
      <c r="M65" s="485"/>
      <c r="N65" s="484"/>
      <c r="O65" s="485"/>
      <c r="P65" s="397">
        <f t="shared" si="1"/>
        <v>0</v>
      </c>
      <c r="Q65" s="395">
        <f t="shared" si="2"/>
        <v>0</v>
      </c>
      <c r="R65" s="358"/>
      <c r="S65" s="358"/>
      <c r="T65" s="358"/>
      <c r="U65" s="358"/>
    </row>
    <row r="66" spans="1:21" ht="15.75" x14ac:dyDescent="0.25">
      <c r="A66" s="604"/>
      <c r="B66" s="603" t="s">
        <v>1530</v>
      </c>
      <c r="C66" s="483"/>
      <c r="D66" s="483"/>
      <c r="E66" s="483"/>
      <c r="F66" s="483"/>
      <c r="G66" s="358"/>
      <c r="H66" s="484"/>
      <c r="I66" s="485"/>
      <c r="J66" s="484"/>
      <c r="K66" s="485"/>
      <c r="L66" s="484"/>
      <c r="M66" s="485"/>
      <c r="N66" s="484"/>
      <c r="O66" s="485"/>
      <c r="P66" s="397">
        <f t="shared" si="1"/>
        <v>0</v>
      </c>
      <c r="Q66" s="395">
        <f t="shared" si="2"/>
        <v>0</v>
      </c>
      <c r="R66" s="358"/>
      <c r="S66" s="358"/>
      <c r="T66" s="358"/>
      <c r="U66" s="358"/>
    </row>
    <row r="67" spans="1:21" ht="15.75" x14ac:dyDescent="0.25">
      <c r="A67" s="604"/>
      <c r="B67" s="604"/>
      <c r="C67" s="483"/>
      <c r="D67" s="483"/>
      <c r="E67" s="483"/>
      <c r="F67" s="483"/>
      <c r="G67" s="358"/>
      <c r="H67" s="484"/>
      <c r="I67" s="485"/>
      <c r="J67" s="484"/>
      <c r="K67" s="485"/>
      <c r="L67" s="484"/>
      <c r="M67" s="485"/>
      <c r="N67" s="484"/>
      <c r="O67" s="485"/>
      <c r="P67" s="397">
        <f t="shared" si="1"/>
        <v>0</v>
      </c>
      <c r="Q67" s="395">
        <f t="shared" si="2"/>
        <v>0</v>
      </c>
      <c r="R67" s="358"/>
      <c r="S67" s="358"/>
      <c r="T67" s="358"/>
      <c r="U67" s="358"/>
    </row>
    <row r="68" spans="1:21" ht="15.75" x14ac:dyDescent="0.25">
      <c r="A68" s="604"/>
      <c r="B68" s="604"/>
      <c r="C68" s="483"/>
      <c r="D68" s="483"/>
      <c r="E68" s="483"/>
      <c r="F68" s="483"/>
      <c r="G68" s="358"/>
      <c r="H68" s="484"/>
      <c r="I68" s="485"/>
      <c r="J68" s="484"/>
      <c r="K68" s="485"/>
      <c r="L68" s="484"/>
      <c r="M68" s="485"/>
      <c r="N68" s="484"/>
      <c r="O68" s="485"/>
      <c r="P68" s="397">
        <f t="shared" si="1"/>
        <v>0</v>
      </c>
      <c r="Q68" s="395">
        <f t="shared" si="2"/>
        <v>0</v>
      </c>
      <c r="R68" s="358"/>
      <c r="S68" s="358"/>
      <c r="T68" s="358"/>
      <c r="U68" s="358"/>
    </row>
    <row r="69" spans="1:21" ht="15.75" x14ac:dyDescent="0.25">
      <c r="A69" s="604"/>
      <c r="B69" s="605"/>
      <c r="C69" s="483"/>
      <c r="D69" s="483"/>
      <c r="E69" s="483"/>
      <c r="F69" s="483"/>
      <c r="G69" s="358"/>
      <c r="H69" s="484"/>
      <c r="I69" s="485"/>
      <c r="J69" s="484"/>
      <c r="K69" s="485"/>
      <c r="L69" s="484"/>
      <c r="M69" s="485"/>
      <c r="N69" s="484"/>
      <c r="O69" s="485"/>
      <c r="P69" s="397">
        <f t="shared" si="1"/>
        <v>0</v>
      </c>
      <c r="Q69" s="395">
        <f t="shared" si="2"/>
        <v>0</v>
      </c>
      <c r="R69" s="358"/>
      <c r="S69" s="358"/>
      <c r="T69" s="358"/>
      <c r="U69" s="358"/>
    </row>
    <row r="70" spans="1:21" ht="15.75" x14ac:dyDescent="0.25">
      <c r="A70" s="604"/>
      <c r="B70" s="603" t="s">
        <v>1531</v>
      </c>
      <c r="C70" s="483"/>
      <c r="D70" s="483"/>
      <c r="E70" s="483"/>
      <c r="F70" s="483"/>
      <c r="G70" s="358"/>
      <c r="H70" s="484"/>
      <c r="I70" s="485"/>
      <c r="J70" s="484"/>
      <c r="K70" s="485"/>
      <c r="L70" s="484"/>
      <c r="M70" s="485"/>
      <c r="N70" s="484"/>
      <c r="O70" s="485"/>
      <c r="P70" s="397">
        <f t="shared" si="1"/>
        <v>0</v>
      </c>
      <c r="Q70" s="395">
        <f t="shared" si="2"/>
        <v>0</v>
      </c>
      <c r="R70" s="358"/>
      <c r="S70" s="358"/>
      <c r="T70" s="358"/>
      <c r="U70" s="358"/>
    </row>
    <row r="71" spans="1:21" ht="15.75" x14ac:dyDescent="0.25">
      <c r="A71" s="604"/>
      <c r="B71" s="604"/>
      <c r="C71" s="483"/>
      <c r="D71" s="483"/>
      <c r="E71" s="483"/>
      <c r="F71" s="483"/>
      <c r="G71" s="358"/>
      <c r="H71" s="484"/>
      <c r="I71" s="485"/>
      <c r="J71" s="484"/>
      <c r="K71" s="485"/>
      <c r="L71" s="484"/>
      <c r="M71" s="485"/>
      <c r="N71" s="484"/>
      <c r="O71" s="485"/>
      <c r="P71" s="397">
        <f t="shared" si="1"/>
        <v>0</v>
      </c>
      <c r="Q71" s="395">
        <f t="shared" si="2"/>
        <v>0</v>
      </c>
      <c r="R71" s="358"/>
      <c r="S71" s="358"/>
      <c r="T71" s="358"/>
      <c r="U71" s="358"/>
    </row>
    <row r="72" spans="1:21" ht="15.75" x14ac:dyDescent="0.25">
      <c r="A72" s="604"/>
      <c r="B72" s="604"/>
      <c r="C72" s="483"/>
      <c r="D72" s="483"/>
      <c r="E72" s="483"/>
      <c r="F72" s="483"/>
      <c r="G72" s="358"/>
      <c r="H72" s="484"/>
      <c r="I72" s="485"/>
      <c r="J72" s="484"/>
      <c r="K72" s="485"/>
      <c r="L72" s="484"/>
      <c r="M72" s="485"/>
      <c r="N72" s="484"/>
      <c r="O72" s="485"/>
      <c r="P72" s="397">
        <f t="shared" si="1"/>
        <v>0</v>
      </c>
      <c r="Q72" s="395">
        <f t="shared" si="2"/>
        <v>0</v>
      </c>
      <c r="R72" s="358"/>
      <c r="S72" s="358"/>
      <c r="T72" s="358"/>
      <c r="U72" s="358"/>
    </row>
    <row r="73" spans="1:21" ht="15.75" x14ac:dyDescent="0.25">
      <c r="A73" s="605"/>
      <c r="B73" s="605"/>
      <c r="C73" s="483"/>
      <c r="D73" s="483"/>
      <c r="E73" s="483"/>
      <c r="F73" s="483"/>
      <c r="G73" s="358"/>
      <c r="H73" s="358"/>
      <c r="I73" s="485"/>
      <c r="J73" s="358"/>
      <c r="K73" s="485"/>
      <c r="L73" s="358"/>
      <c r="M73" s="485"/>
      <c r="N73" s="358"/>
      <c r="O73" s="485"/>
      <c r="P73" s="397">
        <f t="shared" ref="P73:Q73" si="3">H73+J73+L73+N73</f>
        <v>0</v>
      </c>
      <c r="Q73" s="395">
        <f t="shared" si="3"/>
        <v>0</v>
      </c>
      <c r="R73" s="486"/>
      <c r="S73" s="358"/>
      <c r="T73" s="358"/>
      <c r="U73" s="358"/>
    </row>
    <row r="74" spans="1:21" ht="15.75" x14ac:dyDescent="0.25">
      <c r="A74" s="295"/>
      <c r="B74" s="296"/>
      <c r="C74" s="296"/>
      <c r="D74" s="296"/>
      <c r="E74" s="295" t="s">
        <v>1509</v>
      </c>
      <c r="F74" s="296"/>
      <c r="G74" s="297"/>
      <c r="H74" s="75">
        <f t="shared" ref="H74:Q74" si="4">SUM(H18:H73)</f>
        <v>0</v>
      </c>
      <c r="I74" s="235">
        <f t="shared" si="4"/>
        <v>0</v>
      </c>
      <c r="J74" s="75">
        <f t="shared" si="4"/>
        <v>0</v>
      </c>
      <c r="K74" s="235">
        <f t="shared" si="4"/>
        <v>0</v>
      </c>
      <c r="L74" s="75">
        <f t="shared" si="4"/>
        <v>0</v>
      </c>
      <c r="M74" s="235">
        <f t="shared" si="4"/>
        <v>0</v>
      </c>
      <c r="N74" s="75">
        <f t="shared" si="4"/>
        <v>0</v>
      </c>
      <c r="O74" s="235">
        <f t="shared" si="4"/>
        <v>0</v>
      </c>
      <c r="P74" s="235">
        <f t="shared" si="4"/>
        <v>0</v>
      </c>
      <c r="Q74" s="235">
        <f t="shared" si="4"/>
        <v>0</v>
      </c>
      <c r="R74" s="68"/>
      <c r="S74" s="68"/>
      <c r="T74" s="68"/>
      <c r="U74" s="68"/>
    </row>
  </sheetData>
  <mergeCells count="37">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 ref="B34:B37"/>
    <mergeCell ref="A11:A37"/>
    <mergeCell ref="B11:B17"/>
    <mergeCell ref="B58:B61"/>
    <mergeCell ref="B62:B65"/>
    <mergeCell ref="B18:B21"/>
    <mergeCell ref="B22:B25"/>
    <mergeCell ref="B26:B29"/>
    <mergeCell ref="B30:B33"/>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B1" zoomScale="80" zoomScaleNormal="80" workbookViewId="0">
      <pane ySplit="11" topLeftCell="A39" activePane="bottomLeft" state="frozen"/>
      <selection activeCell="A11" sqref="A11"/>
      <selection pane="bottomLeft" activeCell="C52" sqref="C52"/>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250</v>
      </c>
      <c r="D1" s="190" t="s">
        <v>251</v>
      </c>
      <c r="E1" s="181" t="s">
        <v>252</v>
      </c>
      <c r="F1" s="181" t="s">
        <v>495</v>
      </c>
      <c r="G1" s="181" t="s">
        <v>497</v>
      </c>
      <c r="H1" s="181" t="s">
        <v>499</v>
      </c>
      <c r="I1" s="181" t="s">
        <v>501</v>
      </c>
      <c r="J1" s="181" t="s">
        <v>503</v>
      </c>
      <c r="K1" s="181" t="s">
        <v>505</v>
      </c>
      <c r="L1" s="181" t="s">
        <v>253</v>
      </c>
      <c r="M1" s="181" t="s">
        <v>508</v>
      </c>
      <c r="N1" s="181" t="s">
        <v>254</v>
      </c>
      <c r="O1" s="181" t="s">
        <v>510</v>
      </c>
      <c r="P1" s="181" t="s">
        <v>512</v>
      </c>
      <c r="Q1" s="181" t="s">
        <v>514</v>
      </c>
      <c r="R1" s="181" t="s">
        <v>512</v>
      </c>
      <c r="S1" s="181" t="s">
        <v>514</v>
      </c>
      <c r="T1" s="181" t="s">
        <v>514</v>
      </c>
      <c r="U1" s="181" t="s">
        <v>255</v>
      </c>
      <c r="V1" s="181" t="s">
        <v>515</v>
      </c>
      <c r="W1" s="181" t="s">
        <v>518</v>
      </c>
      <c r="X1" s="181" t="s">
        <v>518</v>
      </c>
      <c r="Y1" s="181" t="s">
        <v>256</v>
      </c>
      <c r="Z1" s="463"/>
      <c r="AA1" s="181" t="s">
        <v>256</v>
      </c>
      <c r="AB1" s="181" t="s">
        <v>520</v>
      </c>
      <c r="AC1" s="181" t="s">
        <v>257</v>
      </c>
      <c r="AD1" s="181" t="s">
        <v>521</v>
      </c>
      <c r="AE1" s="181" t="s">
        <v>522</v>
      </c>
      <c r="AF1" s="181" t="s">
        <v>526</v>
      </c>
      <c r="AG1" s="181" t="s">
        <v>273</v>
      </c>
      <c r="AH1" s="181" t="s">
        <v>527</v>
      </c>
      <c r="AI1" s="181" t="s">
        <v>529</v>
      </c>
      <c r="AJ1" s="181" t="s">
        <v>531</v>
      </c>
      <c r="AK1" s="181" t="s">
        <v>274</v>
      </c>
      <c r="AL1" s="181" t="s">
        <v>533</v>
      </c>
      <c r="AM1" s="181" t="s">
        <v>535</v>
      </c>
      <c r="AN1" s="181" t="s">
        <v>537</v>
      </c>
      <c r="AO1" s="181" t="s">
        <v>539</v>
      </c>
      <c r="AP1" s="181" t="s">
        <v>249</v>
      </c>
      <c r="AQ1" s="181" t="s">
        <v>541</v>
      </c>
      <c r="AR1" s="190" t="s">
        <v>258</v>
      </c>
      <c r="AS1" s="181" t="s">
        <v>543</v>
      </c>
      <c r="AT1" s="181" t="s">
        <v>259</v>
      </c>
      <c r="AU1" s="181" t="s">
        <v>545</v>
      </c>
      <c r="AV1" s="181" t="s">
        <v>547</v>
      </c>
      <c r="AW1" s="181" t="s">
        <v>260</v>
      </c>
      <c r="AX1" s="181" t="s">
        <v>549</v>
      </c>
      <c r="AY1" s="181" t="s">
        <v>551</v>
      </c>
      <c r="AZ1" s="181" t="s">
        <v>261</v>
      </c>
      <c r="BA1" s="181" t="s">
        <v>552</v>
      </c>
      <c r="BB1" s="181" t="s">
        <v>554</v>
      </c>
      <c r="BC1" s="181" t="s">
        <v>555</v>
      </c>
      <c r="BD1" s="181" t="s">
        <v>556</v>
      </c>
      <c r="BE1" s="181" t="s">
        <v>558</v>
      </c>
      <c r="BF1" s="181" t="s">
        <v>560</v>
      </c>
      <c r="BG1" s="181" t="s">
        <v>561</v>
      </c>
      <c r="BH1" s="181" t="s">
        <v>262</v>
      </c>
      <c r="BI1" s="181" t="s">
        <v>563</v>
      </c>
      <c r="BJ1" s="181" t="s">
        <v>565</v>
      </c>
      <c r="BK1" s="181" t="s">
        <v>567</v>
      </c>
      <c r="BL1" s="181" t="s">
        <v>569</v>
      </c>
      <c r="BM1" s="181" t="s">
        <v>571</v>
      </c>
      <c r="BN1" s="181" t="s">
        <v>573</v>
      </c>
      <c r="BO1" s="181" t="s">
        <v>575</v>
      </c>
      <c r="BP1" s="181" t="s">
        <v>577</v>
      </c>
      <c r="BQ1" s="181" t="s">
        <v>275</v>
      </c>
      <c r="BR1" s="181" t="s">
        <v>579</v>
      </c>
      <c r="BS1" s="181" t="s">
        <v>581</v>
      </c>
      <c r="BT1" s="181" t="s">
        <v>583</v>
      </c>
      <c r="BU1" s="181" t="s">
        <v>585</v>
      </c>
      <c r="BV1" s="181" t="s">
        <v>587</v>
      </c>
      <c r="BW1" s="181" t="s">
        <v>589</v>
      </c>
      <c r="BX1" s="181" t="s">
        <v>591</v>
      </c>
      <c r="BY1" s="181" t="s">
        <v>593</v>
      </c>
      <c r="BZ1" s="181" t="s">
        <v>595</v>
      </c>
      <c r="CA1" s="181" t="s">
        <v>597</v>
      </c>
      <c r="CB1" s="190" t="s">
        <v>263</v>
      </c>
      <c r="CC1" s="181" t="s">
        <v>264</v>
      </c>
      <c r="CD1" s="181" t="s">
        <v>599</v>
      </c>
      <c r="CE1" s="181" t="s">
        <v>265</v>
      </c>
      <c r="CF1" s="181" t="s">
        <v>601</v>
      </c>
      <c r="CG1" s="181" t="s">
        <v>603</v>
      </c>
      <c r="CH1" s="190" t="s">
        <v>266</v>
      </c>
      <c r="CI1" s="181" t="s">
        <v>267</v>
      </c>
      <c r="CJ1" s="181" t="s">
        <v>605</v>
      </c>
      <c r="CK1" s="181" t="s">
        <v>268</v>
      </c>
      <c r="CL1" s="181" t="s">
        <v>607</v>
      </c>
      <c r="CM1" s="181" t="s">
        <v>609</v>
      </c>
      <c r="CN1" s="181" t="s">
        <v>611</v>
      </c>
      <c r="CO1" s="190" t="s">
        <v>269</v>
      </c>
      <c r="CP1" s="181" t="s">
        <v>617</v>
      </c>
      <c r="CQ1" s="181" t="s">
        <v>619</v>
      </c>
      <c r="CR1" s="181" t="s">
        <v>270</v>
      </c>
      <c r="CS1" s="181" t="s">
        <v>613</v>
      </c>
      <c r="CT1" s="181" t="s">
        <v>615</v>
      </c>
      <c r="CU1" s="181" t="s">
        <v>271</v>
      </c>
      <c r="CV1" s="181" t="s">
        <v>621</v>
      </c>
      <c r="CW1" s="181" t="s">
        <v>272</v>
      </c>
      <c r="CX1" s="181" t="s">
        <v>622</v>
      </c>
      <c r="CY1" s="178" t="s">
        <v>276</v>
      </c>
      <c r="CZ1" s="190" t="s">
        <v>277</v>
      </c>
      <c r="DA1" s="181" t="s">
        <v>623</v>
      </c>
      <c r="DB1" s="181" t="s">
        <v>624</v>
      </c>
      <c r="DC1" s="181" t="s">
        <v>626</v>
      </c>
      <c r="DD1" s="181" t="s">
        <v>278</v>
      </c>
      <c r="DE1" s="181" t="s">
        <v>628</v>
      </c>
      <c r="DF1" s="181" t="s">
        <v>630</v>
      </c>
      <c r="DG1" s="181" t="s">
        <v>632</v>
      </c>
      <c r="DH1" s="181" t="s">
        <v>634</v>
      </c>
      <c r="DI1" s="181" t="s">
        <v>636</v>
      </c>
      <c r="DJ1" s="181" t="s">
        <v>638</v>
      </c>
      <c r="DK1" s="190" t="s">
        <v>279</v>
      </c>
      <c r="DL1" s="181" t="s">
        <v>280</v>
      </c>
      <c r="DM1" s="181" t="s">
        <v>640</v>
      </c>
      <c r="DN1" s="181" t="s">
        <v>281</v>
      </c>
      <c r="DO1" s="181" t="s">
        <v>642</v>
      </c>
      <c r="DP1" s="181" t="s">
        <v>644</v>
      </c>
      <c r="DQ1" s="181" t="s">
        <v>646</v>
      </c>
      <c r="DR1" s="181" t="s">
        <v>648</v>
      </c>
      <c r="DS1" s="181" t="s">
        <v>650</v>
      </c>
      <c r="DT1" s="181" t="s">
        <v>652</v>
      </c>
      <c r="DU1" s="181" t="s">
        <v>654</v>
      </c>
      <c r="DV1" s="181" t="s">
        <v>282</v>
      </c>
      <c r="DW1" s="181" t="s">
        <v>656</v>
      </c>
      <c r="DX1" s="181" t="s">
        <v>658</v>
      </c>
      <c r="DY1" s="181" t="s">
        <v>660</v>
      </c>
      <c r="DZ1" s="190" t="s">
        <v>283</v>
      </c>
      <c r="EA1" s="181" t="s">
        <v>662</v>
      </c>
      <c r="EB1" s="181" t="s">
        <v>284</v>
      </c>
      <c r="EC1" s="181" t="s">
        <v>664</v>
      </c>
      <c r="ED1" s="181" t="s">
        <v>285</v>
      </c>
      <c r="EE1" s="181" t="s">
        <v>666</v>
      </c>
      <c r="EF1" s="181" t="s">
        <v>668</v>
      </c>
      <c r="EG1" s="181" t="s">
        <v>670</v>
      </c>
      <c r="EH1" s="181" t="s">
        <v>672</v>
      </c>
      <c r="EI1" s="181" t="s">
        <v>674</v>
      </c>
      <c r="EJ1" s="181" t="s">
        <v>676</v>
      </c>
      <c r="EK1" s="181" t="s">
        <v>678</v>
      </c>
      <c r="EL1" s="181" t="s">
        <v>680</v>
      </c>
      <c r="EM1" s="181" t="s">
        <v>682</v>
      </c>
      <c r="EN1" s="181" t="s">
        <v>684</v>
      </c>
      <c r="EO1" s="181" t="s">
        <v>686</v>
      </c>
      <c r="EP1" s="190" t="s">
        <v>286</v>
      </c>
      <c r="EQ1" s="181" t="s">
        <v>688</v>
      </c>
      <c r="ER1" s="181" t="s">
        <v>287</v>
      </c>
      <c r="ES1" s="181" t="s">
        <v>690</v>
      </c>
      <c r="ET1" s="181" t="s">
        <v>692</v>
      </c>
      <c r="EU1" s="181" t="s">
        <v>288</v>
      </c>
      <c r="EV1" s="181" t="s">
        <v>694</v>
      </c>
      <c r="EW1" s="181" t="s">
        <v>696</v>
      </c>
      <c r="EX1" s="181" t="s">
        <v>289</v>
      </c>
      <c r="EY1" s="181" t="s">
        <v>698</v>
      </c>
      <c r="EZ1" s="181" t="s">
        <v>700</v>
      </c>
      <c r="FA1" s="181" t="s">
        <v>702</v>
      </c>
      <c r="FB1" s="181" t="s">
        <v>290</v>
      </c>
      <c r="FC1" s="181" t="s">
        <v>704</v>
      </c>
      <c r="FD1" s="181" t="s">
        <v>706</v>
      </c>
      <c r="FE1" s="190" t="s">
        <v>291</v>
      </c>
      <c r="FF1" s="181" t="s">
        <v>292</v>
      </c>
      <c r="FG1" s="181" t="s">
        <v>708</v>
      </c>
      <c r="FH1" s="181" t="s">
        <v>710</v>
      </c>
      <c r="FI1" s="181" t="s">
        <v>712</v>
      </c>
      <c r="FJ1" s="181" t="s">
        <v>714</v>
      </c>
      <c r="FK1" s="181" t="s">
        <v>293</v>
      </c>
      <c r="FL1" s="181" t="s">
        <v>716</v>
      </c>
      <c r="FM1" s="181" t="s">
        <v>718</v>
      </c>
      <c r="FN1" s="181" t="s">
        <v>720</v>
      </c>
      <c r="FO1" s="181" t="s">
        <v>722</v>
      </c>
      <c r="FP1" s="181" t="s">
        <v>724</v>
      </c>
      <c r="FQ1" s="181" t="s">
        <v>294</v>
      </c>
      <c r="FR1" s="181" t="s">
        <v>727</v>
      </c>
      <c r="FS1" s="181" t="s">
        <v>295</v>
      </c>
      <c r="FT1" s="181" t="s">
        <v>730</v>
      </c>
      <c r="FU1" s="181" t="s">
        <v>731</v>
      </c>
      <c r="FV1" s="181" t="s">
        <v>733</v>
      </c>
      <c r="FW1" s="181" t="s">
        <v>296</v>
      </c>
      <c r="FX1" s="181" t="s">
        <v>736</v>
      </c>
      <c r="FY1" s="181" t="s">
        <v>737</v>
      </c>
      <c r="FZ1" s="181" t="s">
        <v>739</v>
      </c>
      <c r="GA1" s="181" t="s">
        <v>297</v>
      </c>
      <c r="GB1" s="181" t="s">
        <v>742</v>
      </c>
      <c r="GC1" s="181" t="s">
        <v>744</v>
      </c>
      <c r="GD1" s="181" t="s">
        <v>746</v>
      </c>
      <c r="GE1" s="190" t="s">
        <v>298</v>
      </c>
      <c r="GF1" s="190" t="s">
        <v>299</v>
      </c>
      <c r="GG1" s="181" t="s">
        <v>305</v>
      </c>
      <c r="GH1" s="181" t="s">
        <v>748</v>
      </c>
      <c r="GI1" s="181" t="s">
        <v>750</v>
      </c>
      <c r="GJ1" s="181" t="s">
        <v>752</v>
      </c>
      <c r="GK1" s="181" t="s">
        <v>754</v>
      </c>
      <c r="GL1" s="181" t="s">
        <v>756</v>
      </c>
      <c r="GM1" s="181" t="s">
        <v>758</v>
      </c>
      <c r="GN1" s="190" t="s">
        <v>300</v>
      </c>
      <c r="GO1" s="181" t="s">
        <v>306</v>
      </c>
      <c r="GP1" s="181" t="s">
        <v>760</v>
      </c>
      <c r="GQ1" s="181" t="s">
        <v>762</v>
      </c>
      <c r="GR1" s="181" t="s">
        <v>763</v>
      </c>
      <c r="GS1" s="181" t="s">
        <v>307</v>
      </c>
      <c r="GT1" s="181" t="s">
        <v>766</v>
      </c>
      <c r="GU1" s="181" t="s">
        <v>767</v>
      </c>
      <c r="GV1" s="190" t="s">
        <v>301</v>
      </c>
      <c r="GW1" s="181" t="s">
        <v>302</v>
      </c>
      <c r="GX1" s="181" t="s">
        <v>769</v>
      </c>
      <c r="GY1" s="181" t="s">
        <v>771</v>
      </c>
      <c r="GZ1" s="181" t="s">
        <v>773</v>
      </c>
      <c r="HA1" s="181" t="s">
        <v>775</v>
      </c>
      <c r="HB1" s="181" t="s">
        <v>777</v>
      </c>
      <c r="HC1" s="190" t="s">
        <v>303</v>
      </c>
      <c r="HD1" s="181" t="s">
        <v>304</v>
      </c>
      <c r="HE1" s="181" t="s">
        <v>779</v>
      </c>
      <c r="HF1" s="181" t="s">
        <v>781</v>
      </c>
      <c r="HG1" s="181" t="s">
        <v>783</v>
      </c>
      <c r="HH1" s="181" t="s">
        <v>785</v>
      </c>
      <c r="HI1" s="181" t="s">
        <v>787</v>
      </c>
      <c r="HJ1" s="181" t="s">
        <v>789</v>
      </c>
      <c r="HK1" s="178" t="s">
        <v>308</v>
      </c>
      <c r="HL1" s="190" t="s">
        <v>309</v>
      </c>
      <c r="HM1" s="181" t="s">
        <v>310</v>
      </c>
      <c r="HN1" s="181" t="s">
        <v>791</v>
      </c>
      <c r="HO1" s="181" t="s">
        <v>793</v>
      </c>
      <c r="HP1" s="181" t="s">
        <v>795</v>
      </c>
      <c r="HQ1" s="181" t="s">
        <v>797</v>
      </c>
      <c r="HR1" s="181" t="s">
        <v>311</v>
      </c>
      <c r="HS1" s="181" t="s">
        <v>800</v>
      </c>
      <c r="HT1" s="181" t="s">
        <v>328</v>
      </c>
      <c r="HU1" s="181" t="s">
        <v>838</v>
      </c>
      <c r="HV1" s="181" t="s">
        <v>840</v>
      </c>
      <c r="HW1" s="181" t="s">
        <v>842</v>
      </c>
      <c r="HX1" s="190" t="s">
        <v>312</v>
      </c>
      <c r="HY1" s="181" t="s">
        <v>802</v>
      </c>
      <c r="HZ1" s="181" t="s">
        <v>804</v>
      </c>
      <c r="IA1" s="181" t="s">
        <v>313</v>
      </c>
      <c r="IB1" s="181" t="s">
        <v>807</v>
      </c>
      <c r="IC1" s="181" t="s">
        <v>809</v>
      </c>
      <c r="ID1" s="181" t="s">
        <v>810</v>
      </c>
      <c r="IE1" s="181" t="s">
        <v>812</v>
      </c>
      <c r="IF1" s="190" t="s">
        <v>314</v>
      </c>
      <c r="IG1" s="181" t="s">
        <v>814</v>
      </c>
      <c r="IH1" s="181" t="s">
        <v>816</v>
      </c>
      <c r="II1" s="181" t="s">
        <v>818</v>
      </c>
      <c r="IJ1" s="181" t="s">
        <v>315</v>
      </c>
      <c r="IK1" s="181" t="s">
        <v>820</v>
      </c>
      <c r="IL1" s="181" t="s">
        <v>822</v>
      </c>
      <c r="IM1" s="181" t="s">
        <v>316</v>
      </c>
      <c r="IN1" s="181" t="s">
        <v>824</v>
      </c>
      <c r="IO1" s="181" t="s">
        <v>826</v>
      </c>
      <c r="IP1" s="181" t="s">
        <v>317</v>
      </c>
      <c r="IQ1" s="181" t="s">
        <v>828</v>
      </c>
      <c r="IR1" s="181" t="s">
        <v>830</v>
      </c>
      <c r="IS1" s="181" t="s">
        <v>832</v>
      </c>
      <c r="IT1" s="181" t="s">
        <v>834</v>
      </c>
      <c r="IU1" s="181" t="s">
        <v>318</v>
      </c>
      <c r="IV1" s="181" t="s">
        <v>836</v>
      </c>
      <c r="IW1" s="190" t="s">
        <v>319</v>
      </c>
      <c r="IX1" s="181" t="s">
        <v>844</v>
      </c>
      <c r="IY1" s="181" t="s">
        <v>846</v>
      </c>
      <c r="IZ1" s="181" t="s">
        <v>320</v>
      </c>
      <c r="JA1" s="181" t="s">
        <v>848</v>
      </c>
      <c r="JB1" s="181" t="s">
        <v>850</v>
      </c>
      <c r="JC1" s="181" t="s">
        <v>852</v>
      </c>
      <c r="JD1" s="190" t="s">
        <v>321</v>
      </c>
      <c r="JE1" s="181" t="s">
        <v>854</v>
      </c>
      <c r="JF1" s="181" t="s">
        <v>322</v>
      </c>
      <c r="JG1" s="181" t="s">
        <v>857</v>
      </c>
      <c r="JH1" s="181" t="s">
        <v>859</v>
      </c>
      <c r="JI1" s="181" t="s">
        <v>861</v>
      </c>
      <c r="JJ1" s="181" t="s">
        <v>863</v>
      </c>
      <c r="JK1" s="181" t="s">
        <v>865</v>
      </c>
      <c r="JL1" s="181" t="s">
        <v>867</v>
      </c>
      <c r="JM1" s="181" t="s">
        <v>323</v>
      </c>
      <c r="JN1" s="181" t="s">
        <v>870</v>
      </c>
      <c r="JO1" s="181" t="s">
        <v>872</v>
      </c>
      <c r="JP1" s="181" t="s">
        <v>874</v>
      </c>
      <c r="JQ1" s="181" t="s">
        <v>876</v>
      </c>
      <c r="JR1" s="181" t="s">
        <v>878</v>
      </c>
      <c r="JS1" s="181" t="s">
        <v>880</v>
      </c>
      <c r="JT1" s="181" t="s">
        <v>882</v>
      </c>
      <c r="JU1" s="181" t="s">
        <v>884</v>
      </c>
      <c r="JV1" s="181" t="s">
        <v>324</v>
      </c>
      <c r="JW1" s="181" t="s">
        <v>887</v>
      </c>
      <c r="JX1" s="181" t="s">
        <v>889</v>
      </c>
      <c r="JY1" s="181" t="s">
        <v>891</v>
      </c>
      <c r="JZ1" s="181" t="s">
        <v>893</v>
      </c>
      <c r="KA1" s="181" t="s">
        <v>894</v>
      </c>
      <c r="KB1" s="181" t="s">
        <v>896</v>
      </c>
      <c r="KC1" s="181" t="s">
        <v>898</v>
      </c>
      <c r="KD1" s="181" t="s">
        <v>900</v>
      </c>
      <c r="KE1" s="181" t="s">
        <v>902</v>
      </c>
      <c r="KF1" s="181" t="s">
        <v>904</v>
      </c>
      <c r="KG1" s="181" t="s">
        <v>906</v>
      </c>
      <c r="KH1" s="181" t="s">
        <v>908</v>
      </c>
      <c r="KI1" s="181" t="s">
        <v>910</v>
      </c>
      <c r="KJ1" s="181" t="s">
        <v>912</v>
      </c>
      <c r="KK1" s="181" t="s">
        <v>914</v>
      </c>
      <c r="KL1" s="181" t="s">
        <v>916</v>
      </c>
      <c r="KM1" s="181" t="s">
        <v>918</v>
      </c>
      <c r="KN1" s="181" t="s">
        <v>920</v>
      </c>
      <c r="KO1" s="181" t="s">
        <v>922</v>
      </c>
      <c r="KP1" s="181" t="s">
        <v>924</v>
      </c>
      <c r="KQ1" s="181" t="s">
        <v>926</v>
      </c>
      <c r="KR1" s="181" t="s">
        <v>928</v>
      </c>
      <c r="KS1" s="181" t="s">
        <v>930</v>
      </c>
      <c r="KT1" s="181" t="s">
        <v>932</v>
      </c>
      <c r="KU1" s="181" t="s">
        <v>934</v>
      </c>
      <c r="KV1" s="181" t="s">
        <v>936</v>
      </c>
      <c r="KW1" s="190" t="s">
        <v>325</v>
      </c>
      <c r="KX1" s="181" t="s">
        <v>938</v>
      </c>
      <c r="KY1" s="181" t="s">
        <v>326</v>
      </c>
      <c r="KZ1" s="181" t="s">
        <v>941</v>
      </c>
      <c r="LA1" s="181" t="s">
        <v>943</v>
      </c>
      <c r="LB1" s="181" t="s">
        <v>945</v>
      </c>
      <c r="LC1" s="181" t="s">
        <v>947</v>
      </c>
      <c r="LD1" s="181" t="s">
        <v>327</v>
      </c>
      <c r="LE1" s="181" t="s">
        <v>950</v>
      </c>
      <c r="LF1" s="181" t="s">
        <v>952</v>
      </c>
      <c r="LG1" s="181" t="s">
        <v>954</v>
      </c>
      <c r="LH1" s="181" t="s">
        <v>956</v>
      </c>
      <c r="LI1" s="181" t="s">
        <v>958</v>
      </c>
      <c r="LJ1" s="181" t="s">
        <v>960</v>
      </c>
      <c r="LK1" s="181" t="s">
        <v>962</v>
      </c>
      <c r="LL1" s="178" t="s">
        <v>329</v>
      </c>
      <c r="LM1" s="190" t="s">
        <v>330</v>
      </c>
      <c r="LN1" s="181" t="s">
        <v>331</v>
      </c>
      <c r="LO1" s="181" t="s">
        <v>332</v>
      </c>
      <c r="LP1" s="190" t="s">
        <v>333</v>
      </c>
      <c r="LQ1" s="181" t="s">
        <v>334</v>
      </c>
      <c r="LR1" s="181" t="s">
        <v>982</v>
      </c>
      <c r="LS1" s="181" t="s">
        <v>984</v>
      </c>
      <c r="LT1" s="181" t="s">
        <v>985</v>
      </c>
      <c r="LU1" s="181" t="s">
        <v>987</v>
      </c>
      <c r="LV1" s="181" t="s">
        <v>988</v>
      </c>
      <c r="LW1" s="181" t="s">
        <v>990</v>
      </c>
      <c r="LX1" s="181" t="s">
        <v>992</v>
      </c>
      <c r="LY1" s="181" t="s">
        <v>994</v>
      </c>
      <c r="LZ1" s="181" t="s">
        <v>996</v>
      </c>
      <c r="MA1" s="181" t="s">
        <v>335</v>
      </c>
      <c r="MB1" s="181" t="s">
        <v>999</v>
      </c>
      <c r="MC1" s="181" t="s">
        <v>1000</v>
      </c>
      <c r="MD1" s="181" t="s">
        <v>1002</v>
      </c>
      <c r="ME1" s="181" t="s">
        <v>336</v>
      </c>
      <c r="MF1" s="181" t="s">
        <v>1005</v>
      </c>
      <c r="MG1" s="181" t="s">
        <v>1006</v>
      </c>
      <c r="MH1" s="181" t="s">
        <v>1008</v>
      </c>
      <c r="MI1" s="181" t="s">
        <v>1010</v>
      </c>
      <c r="MJ1" s="181" t="s">
        <v>337</v>
      </c>
      <c r="MK1" s="181" t="s">
        <v>1013</v>
      </c>
      <c r="ML1" s="181" t="s">
        <v>1015</v>
      </c>
      <c r="MM1" s="181" t="s">
        <v>1017</v>
      </c>
      <c r="MN1" s="181" t="s">
        <v>1019</v>
      </c>
      <c r="MO1" s="181" t="s">
        <v>338</v>
      </c>
      <c r="MP1" s="181" t="s">
        <v>1022</v>
      </c>
      <c r="MQ1" s="181" t="s">
        <v>1024</v>
      </c>
      <c r="MR1" s="181" t="s">
        <v>1026</v>
      </c>
      <c r="MS1" s="181" t="s">
        <v>1028</v>
      </c>
      <c r="MT1" s="181" t="s">
        <v>1030</v>
      </c>
      <c r="MU1" s="181" t="s">
        <v>1032</v>
      </c>
      <c r="MV1" s="181" t="s">
        <v>1034</v>
      </c>
      <c r="MW1" s="181" t="s">
        <v>1036</v>
      </c>
      <c r="MX1" s="181" t="s">
        <v>1038</v>
      </c>
      <c r="MY1" s="181" t="s">
        <v>1040</v>
      </c>
      <c r="MZ1" s="181" t="s">
        <v>1042</v>
      </c>
      <c r="NA1" s="181" t="s">
        <v>1043</v>
      </c>
      <c r="NB1" s="190" t="s">
        <v>339</v>
      </c>
      <c r="NC1" s="181" t="s">
        <v>340</v>
      </c>
      <c r="ND1" s="181" t="s">
        <v>1045</v>
      </c>
      <c r="NE1" s="181" t="s">
        <v>1047</v>
      </c>
      <c r="NF1" s="181" t="s">
        <v>1049</v>
      </c>
      <c r="NG1" s="181" t="s">
        <v>1051</v>
      </c>
      <c r="NH1" s="190" t="s">
        <v>341</v>
      </c>
      <c r="NI1" s="181" t="s">
        <v>342</v>
      </c>
      <c r="NJ1" s="181" t="s">
        <v>1052</v>
      </c>
      <c r="NK1" s="181" t="s">
        <v>343</v>
      </c>
      <c r="NL1" s="181" t="s">
        <v>1054</v>
      </c>
      <c r="NM1" s="181" t="s">
        <v>1056</v>
      </c>
      <c r="NN1" s="181" t="s">
        <v>344</v>
      </c>
      <c r="NO1" s="181" t="s">
        <v>1058</v>
      </c>
      <c r="NP1" s="181" t="s">
        <v>1060</v>
      </c>
      <c r="NQ1" s="178" t="s">
        <v>330</v>
      </c>
      <c r="NR1" s="190" t="s">
        <v>331</v>
      </c>
      <c r="NS1" s="181" t="s">
        <v>345</v>
      </c>
      <c r="NT1" s="181" t="s">
        <v>964</v>
      </c>
      <c r="NU1" s="181" t="s">
        <v>966</v>
      </c>
      <c r="NV1" s="181" t="s">
        <v>968</v>
      </c>
      <c r="NW1" s="181" t="s">
        <v>970</v>
      </c>
      <c r="NX1" s="181" t="s">
        <v>346</v>
      </c>
      <c r="NY1" s="181" t="s">
        <v>972</v>
      </c>
      <c r="NZ1" s="181" t="s">
        <v>347</v>
      </c>
      <c r="OA1" s="181" t="s">
        <v>974</v>
      </c>
      <c r="OB1" s="190" t="s">
        <v>332</v>
      </c>
      <c r="OC1" s="181" t="s">
        <v>976</v>
      </c>
      <c r="OD1" s="181" t="s">
        <v>348</v>
      </c>
      <c r="OE1" s="178" t="s">
        <v>332</v>
      </c>
      <c r="OF1" s="190" t="s">
        <v>348</v>
      </c>
      <c r="OG1" s="181" t="s">
        <v>978</v>
      </c>
      <c r="OH1" s="181" t="s">
        <v>980</v>
      </c>
      <c r="OI1" s="181" t="s">
        <v>349</v>
      </c>
      <c r="OJ1" s="178" t="s">
        <v>350</v>
      </c>
      <c r="OK1" s="190" t="s">
        <v>351</v>
      </c>
      <c r="OL1" s="181" t="s">
        <v>352</v>
      </c>
      <c r="OM1" s="181" t="s">
        <v>1061</v>
      </c>
      <c r="ON1" s="181" t="s">
        <v>1063</v>
      </c>
      <c r="OO1" s="181" t="s">
        <v>353</v>
      </c>
      <c r="OP1" s="181" t="s">
        <v>363</v>
      </c>
      <c r="OQ1" s="181" t="s">
        <v>1065</v>
      </c>
      <c r="OR1" s="181" t="s">
        <v>1067</v>
      </c>
      <c r="OS1" s="181" t="s">
        <v>1069</v>
      </c>
      <c r="OT1" s="181" t="s">
        <v>1071</v>
      </c>
      <c r="OU1" s="181" t="s">
        <v>1073</v>
      </c>
      <c r="OV1" s="181" t="s">
        <v>1075</v>
      </c>
      <c r="OW1" s="181" t="s">
        <v>1077</v>
      </c>
      <c r="OX1" s="181" t="s">
        <v>1079</v>
      </c>
      <c r="OY1" s="181" t="s">
        <v>1081</v>
      </c>
      <c r="OZ1" s="181" t="s">
        <v>1083</v>
      </c>
      <c r="PA1" s="181" t="s">
        <v>1085</v>
      </c>
      <c r="PB1" s="181" t="s">
        <v>1087</v>
      </c>
      <c r="PC1" s="181" t="s">
        <v>1089</v>
      </c>
      <c r="PD1" s="181" t="s">
        <v>1091</v>
      </c>
      <c r="PE1" s="181" t="s">
        <v>1093</v>
      </c>
      <c r="PF1" s="181" t="s">
        <v>1095</v>
      </c>
      <c r="PG1" s="181" t="s">
        <v>1097</v>
      </c>
      <c r="PH1" s="181" t="s">
        <v>1099</v>
      </c>
      <c r="PI1" s="181" t="s">
        <v>1101</v>
      </c>
      <c r="PJ1" s="181" t="s">
        <v>1103</v>
      </c>
      <c r="PK1" s="181" t="s">
        <v>1105</v>
      </c>
      <c r="PL1" s="181" t="s">
        <v>1107</v>
      </c>
      <c r="PM1" s="181" t="s">
        <v>364</v>
      </c>
      <c r="PN1" s="181" t="s">
        <v>1110</v>
      </c>
      <c r="PO1" s="181" t="s">
        <v>1112</v>
      </c>
      <c r="PP1" s="181" t="s">
        <v>1113</v>
      </c>
      <c r="PQ1" s="181" t="s">
        <v>1115</v>
      </c>
      <c r="PR1" s="181" t="s">
        <v>1117</v>
      </c>
      <c r="PS1" s="181" t="s">
        <v>1119</v>
      </c>
      <c r="PT1" s="181" t="s">
        <v>1121</v>
      </c>
      <c r="PU1" s="181" t="s">
        <v>1123</v>
      </c>
      <c r="PV1" s="181" t="s">
        <v>1125</v>
      </c>
      <c r="PW1" s="181" t="s">
        <v>1127</v>
      </c>
      <c r="PX1" s="181" t="s">
        <v>1129</v>
      </c>
      <c r="PY1" s="181" t="s">
        <v>1131</v>
      </c>
      <c r="PZ1" s="181" t="s">
        <v>1133</v>
      </c>
      <c r="QA1" s="181" t="s">
        <v>1135</v>
      </c>
      <c r="QB1" s="181" t="s">
        <v>1137</v>
      </c>
      <c r="QC1" s="181" t="s">
        <v>1139</v>
      </c>
      <c r="QD1" s="181" t="s">
        <v>1141</v>
      </c>
      <c r="QE1" s="181" t="s">
        <v>1143</v>
      </c>
      <c r="QF1" s="181" t="s">
        <v>1145</v>
      </c>
      <c r="QG1" s="181" t="s">
        <v>1147</v>
      </c>
      <c r="QH1" s="181" t="s">
        <v>1149</v>
      </c>
      <c r="QI1" s="181" t="s">
        <v>1151</v>
      </c>
      <c r="QJ1" s="181" t="s">
        <v>1153</v>
      </c>
      <c r="QK1" s="181" t="s">
        <v>1155</v>
      </c>
      <c r="QL1" s="181" t="s">
        <v>1157</v>
      </c>
      <c r="QM1" s="181" t="s">
        <v>1159</v>
      </c>
      <c r="QN1" s="181" t="s">
        <v>354</v>
      </c>
      <c r="QO1" s="181" t="s">
        <v>1161</v>
      </c>
      <c r="QP1" s="181" t="s">
        <v>1163</v>
      </c>
      <c r="QQ1" s="181" t="s">
        <v>1165</v>
      </c>
      <c r="QR1" s="181" t="s">
        <v>1167</v>
      </c>
      <c r="QS1" s="181" t="s">
        <v>1169</v>
      </c>
      <c r="QT1" s="190" t="s">
        <v>355</v>
      </c>
      <c r="QU1" s="181" t="s">
        <v>356</v>
      </c>
      <c r="QV1" s="181" t="s">
        <v>1171</v>
      </c>
      <c r="QW1" s="181" t="s">
        <v>1173</v>
      </c>
      <c r="QX1" s="181" t="s">
        <v>1175</v>
      </c>
      <c r="QY1" s="181" t="s">
        <v>1177</v>
      </c>
      <c r="QZ1" s="181" t="s">
        <v>1179</v>
      </c>
      <c r="RA1" s="181" t="s">
        <v>1181</v>
      </c>
      <c r="RB1" s="190" t="s">
        <v>357</v>
      </c>
      <c r="RC1" s="181" t="s">
        <v>1183</v>
      </c>
      <c r="RD1" s="181" t="s">
        <v>358</v>
      </c>
      <c r="RE1" s="190" t="s">
        <v>359</v>
      </c>
      <c r="RF1" s="181" t="s">
        <v>360</v>
      </c>
      <c r="RG1" s="181" t="s">
        <v>1213</v>
      </c>
      <c r="RH1" s="181" t="s">
        <v>1215</v>
      </c>
      <c r="RI1" s="190" t="s">
        <v>361</v>
      </c>
      <c r="RJ1" s="181" t="s">
        <v>362</v>
      </c>
      <c r="RK1" s="181" t="s">
        <v>1217</v>
      </c>
      <c r="RL1" s="181" t="s">
        <v>1218</v>
      </c>
      <c r="RM1" s="181" t="s">
        <v>1219</v>
      </c>
      <c r="RN1" s="181" t="s">
        <v>1220</v>
      </c>
      <c r="RO1" s="181" t="s">
        <v>1222</v>
      </c>
      <c r="RP1" s="181" t="s">
        <v>1223</v>
      </c>
      <c r="RQ1" s="181" t="s">
        <v>1225</v>
      </c>
      <c r="RR1" s="181" t="s">
        <v>1226</v>
      </c>
      <c r="RS1" s="178" t="s">
        <v>357</v>
      </c>
      <c r="RT1" s="190" t="s">
        <v>358</v>
      </c>
      <c r="RU1" s="181" t="s">
        <v>365</v>
      </c>
      <c r="RV1" s="181" t="s">
        <v>1185</v>
      </c>
      <c r="RW1" s="181" t="s">
        <v>1187</v>
      </c>
      <c r="RX1" s="181" t="s">
        <v>1189</v>
      </c>
      <c r="RY1" s="181" t="s">
        <v>1191</v>
      </c>
      <c r="RZ1" s="181" t="s">
        <v>1193</v>
      </c>
      <c r="SA1" s="181" t="s">
        <v>1195</v>
      </c>
      <c r="SB1" s="181" t="s">
        <v>1197</v>
      </c>
      <c r="SC1" s="181" t="s">
        <v>1199</v>
      </c>
      <c r="SD1" s="181" t="s">
        <v>1201</v>
      </c>
      <c r="SE1" s="181" t="s">
        <v>1203</v>
      </c>
      <c r="SF1" s="181" t="s">
        <v>1205</v>
      </c>
      <c r="SG1" s="181" t="s">
        <v>1207</v>
      </c>
      <c r="SH1" s="181" t="s">
        <v>1209</v>
      </c>
      <c r="SI1" s="181" t="s">
        <v>1211</v>
      </c>
      <c r="SJ1" s="178" t="s">
        <v>366</v>
      </c>
      <c r="SK1" s="190" t="s">
        <v>367</v>
      </c>
      <c r="SL1" s="181" t="s">
        <v>368</v>
      </c>
      <c r="SM1" s="181" t="s">
        <v>1228</v>
      </c>
      <c r="SN1" s="181" t="s">
        <v>1230</v>
      </c>
      <c r="SO1" s="181" t="s">
        <v>369</v>
      </c>
      <c r="SP1" s="181" t="s">
        <v>1232</v>
      </c>
      <c r="SQ1" s="181" t="s">
        <v>1234</v>
      </c>
      <c r="SR1" s="181" t="s">
        <v>1236</v>
      </c>
      <c r="SS1" s="181" t="s">
        <v>1238</v>
      </c>
      <c r="ST1" s="190" t="s">
        <v>370</v>
      </c>
      <c r="SU1" s="181" t="s">
        <v>371</v>
      </c>
      <c r="SV1" s="181" t="s">
        <v>1240</v>
      </c>
      <c r="SW1" s="181" t="s">
        <v>1242</v>
      </c>
      <c r="SX1" s="181" t="s">
        <v>1244</v>
      </c>
      <c r="SY1" s="181" t="s">
        <v>1246</v>
      </c>
      <c r="SZ1" s="181" t="s">
        <v>1248</v>
      </c>
      <c r="TA1" s="181" t="s">
        <v>1250</v>
      </c>
      <c r="TB1" s="181" t="s">
        <v>1252</v>
      </c>
      <c r="TC1" s="181" t="s">
        <v>1254</v>
      </c>
      <c r="TD1" s="181" t="s">
        <v>1256</v>
      </c>
      <c r="TE1" s="181" t="s">
        <v>1258</v>
      </c>
      <c r="TF1" s="181" t="s">
        <v>1260</v>
      </c>
      <c r="TG1" s="181" t="s">
        <v>1262</v>
      </c>
      <c r="TH1" s="181" t="s">
        <v>1264</v>
      </c>
      <c r="TI1" s="181" t="s">
        <v>1266</v>
      </c>
      <c r="TJ1" s="181" t="s">
        <v>1268</v>
      </c>
      <c r="TK1" s="178" t="s">
        <v>372</v>
      </c>
      <c r="TL1" s="190" t="s">
        <v>373</v>
      </c>
      <c r="TM1" s="181" t="s">
        <v>374</v>
      </c>
      <c r="TN1" s="181" t="s">
        <v>1270</v>
      </c>
      <c r="TO1" s="181" t="s">
        <v>1272</v>
      </c>
      <c r="TP1" s="181" t="s">
        <v>1274</v>
      </c>
      <c r="TQ1" s="181" t="s">
        <v>1276</v>
      </c>
      <c r="TR1" s="181" t="s">
        <v>1278</v>
      </c>
      <c r="TS1" s="181" t="s">
        <v>375</v>
      </c>
      <c r="TT1" s="181" t="s">
        <v>1280</v>
      </c>
      <c r="TU1" s="181" t="s">
        <v>1282</v>
      </c>
      <c r="TV1" s="181" t="s">
        <v>1284</v>
      </c>
      <c r="TW1" s="181" t="s">
        <v>1286</v>
      </c>
      <c r="TX1" s="181" t="s">
        <v>1288</v>
      </c>
      <c r="TY1" s="181" t="s">
        <v>1290</v>
      </c>
      <c r="TZ1" s="190" t="s">
        <v>376</v>
      </c>
      <c r="UA1" s="181" t="s">
        <v>377</v>
      </c>
      <c r="UB1" s="181" t="s">
        <v>378</v>
      </c>
      <c r="UC1" s="181" t="s">
        <v>1292</v>
      </c>
      <c r="UD1" s="181" t="s">
        <v>1294</v>
      </c>
      <c r="UE1" s="181" t="s">
        <v>1295</v>
      </c>
      <c r="UF1" s="181" t="s">
        <v>1297</v>
      </c>
      <c r="UG1" s="181" t="s">
        <v>1299</v>
      </c>
      <c r="UH1" s="181" t="s">
        <v>1301</v>
      </c>
      <c r="UI1" s="181" t="s">
        <v>1303</v>
      </c>
      <c r="UJ1" s="181" t="s">
        <v>1305</v>
      </c>
      <c r="UK1" s="181" t="s">
        <v>1307</v>
      </c>
      <c r="UL1" s="181" t="s">
        <v>1309</v>
      </c>
      <c r="UM1" s="181" t="s">
        <v>1311</v>
      </c>
      <c r="UN1" s="181" t="s">
        <v>1313</v>
      </c>
      <c r="UO1" s="181" t="s">
        <v>1315</v>
      </c>
      <c r="UP1" s="181" t="s">
        <v>1317</v>
      </c>
      <c r="UQ1" s="181" t="s">
        <v>1319</v>
      </c>
      <c r="UR1" s="181" t="s">
        <v>1321</v>
      </c>
      <c r="US1" s="178" t="s">
        <v>1323</v>
      </c>
      <c r="UT1" s="181" t="s">
        <v>1325</v>
      </c>
      <c r="UU1" s="181" t="s">
        <v>1327</v>
      </c>
      <c r="UV1" s="181" t="s">
        <v>1329</v>
      </c>
      <c r="UW1" s="181" t="s">
        <v>1331</v>
      </c>
      <c r="UX1" s="181" t="s">
        <v>1333</v>
      </c>
      <c r="UY1" s="184"/>
    </row>
    <row r="2" spans="1:571" s="122" customFormat="1" hidden="1" x14ac:dyDescent="0.25">
      <c r="K2" s="160"/>
      <c r="Z2" s="460"/>
      <c r="AB2" s="122" t="s">
        <v>128</v>
      </c>
      <c r="AC2" s="122" t="s">
        <v>129</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1696</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84" t="s">
        <v>392</v>
      </c>
      <c r="L10" s="584"/>
      <c r="M10" s="584"/>
      <c r="N10" s="584"/>
      <c r="O10" s="584"/>
      <c r="P10" s="584"/>
      <c r="Q10" s="584"/>
      <c r="R10" s="584"/>
      <c r="S10" s="584"/>
      <c r="T10" s="584"/>
      <c r="U10" s="584"/>
      <c r="V10" s="584"/>
      <c r="W10" s="584"/>
      <c r="X10" s="584"/>
      <c r="Y10" s="584"/>
      <c r="Z10" s="584"/>
      <c r="AA10" s="584"/>
    </row>
    <row r="11" spans="1:571" ht="79.5" thickBot="1" x14ac:dyDescent="0.3">
      <c r="A11" s="371"/>
      <c r="B11" s="323" t="s">
        <v>132</v>
      </c>
      <c r="C11" s="193" t="s">
        <v>131</v>
      </c>
      <c r="D11" s="194" t="s">
        <v>128</v>
      </c>
      <c r="E11" s="211" t="s">
        <v>1695</v>
      </c>
      <c r="F11" s="194" t="s">
        <v>247</v>
      </c>
      <c r="G11" s="194" t="s">
        <v>459</v>
      </c>
      <c r="H11" s="194" t="s">
        <v>461</v>
      </c>
      <c r="I11" s="211" t="s">
        <v>462</v>
      </c>
      <c r="J11" s="194" t="s">
        <v>460</v>
      </c>
      <c r="K11" s="340" t="s">
        <v>1356</v>
      </c>
      <c r="L11" s="340" t="s">
        <v>1358</v>
      </c>
      <c r="M11" s="340" t="s">
        <v>470</v>
      </c>
      <c r="N11" s="340" t="s">
        <v>1357</v>
      </c>
      <c r="O11" s="340" t="s">
        <v>1359</v>
      </c>
      <c r="P11" s="340" t="s">
        <v>471</v>
      </c>
      <c r="Q11" s="340" t="s">
        <v>1360</v>
      </c>
      <c r="R11" s="340" t="s">
        <v>1361</v>
      </c>
      <c r="S11" s="340" t="s">
        <v>1362</v>
      </c>
      <c r="T11" s="340" t="s">
        <v>1453</v>
      </c>
      <c r="U11" s="340" t="s">
        <v>1363</v>
      </c>
      <c r="V11" s="340" t="s">
        <v>1364</v>
      </c>
      <c r="W11" s="340" t="s">
        <v>1365</v>
      </c>
      <c r="X11" s="340" t="s">
        <v>1366</v>
      </c>
      <c r="Y11" s="340" t="s">
        <v>1367</v>
      </c>
      <c r="Z11" s="340" t="s">
        <v>1475</v>
      </c>
      <c r="AA11" s="340" t="s">
        <v>1510</v>
      </c>
      <c r="AB11" s="339" t="s">
        <v>393</v>
      </c>
      <c r="AC11" s="211" t="s">
        <v>411</v>
      </c>
      <c r="AD11" s="211" t="s">
        <v>394</v>
      </c>
      <c r="AE11" s="211" t="s">
        <v>408</v>
      </c>
      <c r="AF11" s="211" t="s">
        <v>395</v>
      </c>
      <c r="AG11" s="211" t="s">
        <v>396</v>
      </c>
      <c r="AH11" s="211" t="s">
        <v>397</v>
      </c>
      <c r="AI11" s="211" t="s">
        <v>407</v>
      </c>
      <c r="AJ11" s="211" t="s">
        <v>398</v>
      </c>
      <c r="AK11" s="211" t="s">
        <v>399</v>
      </c>
      <c r="AL11" s="211" t="s">
        <v>400</v>
      </c>
      <c r="AM11" s="211" t="s">
        <v>406</v>
      </c>
      <c r="AN11" s="211" t="s">
        <v>401</v>
      </c>
      <c r="AO11" s="211" t="s">
        <v>402</v>
      </c>
      <c r="AP11" s="211" t="s">
        <v>403</v>
      </c>
      <c r="AQ11" s="211" t="s">
        <v>405</v>
      </c>
      <c r="AR11" s="211" t="s">
        <v>404</v>
      </c>
    </row>
    <row r="12" spans="1:571" x14ac:dyDescent="0.25">
      <c r="A12" s="370"/>
      <c r="B12" s="187" t="s">
        <v>250</v>
      </c>
      <c r="C12" s="188" t="s">
        <v>133</v>
      </c>
      <c r="D12" s="189">
        <f>D13+D47+D83+D89+D96</f>
        <v>607500</v>
      </c>
      <c r="E12" s="189">
        <f>E13+E47+E83+E89+E96</f>
        <v>0</v>
      </c>
      <c r="F12" s="189">
        <f t="shared" ref="F12:F106" si="0">D12+E12</f>
        <v>607500</v>
      </c>
      <c r="G12" s="189">
        <f>G13+G47+G83+G89+G96</f>
        <v>0</v>
      </c>
      <c r="H12" s="189">
        <f>F12-G12</f>
        <v>607500</v>
      </c>
      <c r="I12" s="189">
        <f>I13+I47+I83+I89+I96</f>
        <v>0</v>
      </c>
      <c r="J12" s="189">
        <f>F12-I12</f>
        <v>607500</v>
      </c>
      <c r="K12" s="189">
        <f t="shared" ref="K12:AD12" si="1">K13+K47+K83+K89+K96</f>
        <v>0</v>
      </c>
      <c r="L12" s="189">
        <f t="shared" si="1"/>
        <v>0</v>
      </c>
      <c r="M12" s="189">
        <f t="shared" si="1"/>
        <v>594000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13500</v>
      </c>
      <c r="W12" s="189">
        <f t="shared" si="1"/>
        <v>0</v>
      </c>
      <c r="X12" s="189">
        <f t="shared" si="1"/>
        <v>0</v>
      </c>
      <c r="Y12" s="189">
        <f t="shared" ref="Y12:Z12" si="3">Y13+Y47+Y83+Y89+Y96</f>
        <v>0</v>
      </c>
      <c r="Z12" s="189">
        <f t="shared" si="3"/>
        <v>0</v>
      </c>
      <c r="AA12" s="189">
        <f t="shared" si="1"/>
        <v>0</v>
      </c>
      <c r="AB12" s="189">
        <f t="shared" si="1"/>
        <v>589500</v>
      </c>
      <c r="AC12" s="189">
        <f t="shared" si="1"/>
        <v>0</v>
      </c>
      <c r="AD12" s="189">
        <f t="shared" si="1"/>
        <v>0</v>
      </c>
      <c r="AE12" s="189">
        <f>AB12+AC12+AD12</f>
        <v>589500</v>
      </c>
      <c r="AF12" s="189">
        <f>AF13+AF47+AF83+AF89+AF96</f>
        <v>0</v>
      </c>
      <c r="AG12" s="189">
        <f>AG13+AG47+AG83+AG89+AG96</f>
        <v>0</v>
      </c>
      <c r="AH12" s="189">
        <f>AH13+AH47+AH83+AH89+AH96</f>
        <v>0</v>
      </c>
      <c r="AI12" s="189">
        <f>AF12+AG12+AH12</f>
        <v>0</v>
      </c>
      <c r="AJ12" s="189">
        <f>AJ13+AJ47+AJ83+AJ89+AJ96</f>
        <v>18000</v>
      </c>
      <c r="AK12" s="189">
        <f>AK13+AK47+AK83+AK89+AK96</f>
        <v>0</v>
      </c>
      <c r="AL12" s="189">
        <f>AL13+AL47+AL83+AL89+AL96</f>
        <v>0</v>
      </c>
      <c r="AM12" s="189">
        <f>AJ12+AK12+AL12</f>
        <v>18000</v>
      </c>
      <c r="AN12" s="189">
        <f>AN13+AN47+AN83+AN89+AN96</f>
        <v>0</v>
      </c>
      <c r="AO12" s="189">
        <f>AO13+AO47+AO83+AO89+AO96</f>
        <v>0</v>
      </c>
      <c r="AP12" s="189">
        <f>AP13+AP47+AP83+AP89+AP96</f>
        <v>0</v>
      </c>
      <c r="AQ12" s="189">
        <f>AN12+AO12+AP12</f>
        <v>0</v>
      </c>
      <c r="AR12" s="189">
        <f>AE12+AI12+AM12+AQ12</f>
        <v>607500</v>
      </c>
    </row>
    <row r="13" spans="1:571" x14ac:dyDescent="0.25">
      <c r="B13" s="190" t="s">
        <v>251</v>
      </c>
      <c r="C13" s="191" t="s">
        <v>134</v>
      </c>
      <c r="D13" s="192">
        <f>SUM(D14:D46)</f>
        <v>121500</v>
      </c>
      <c r="E13" s="192">
        <f>SUM(E14:E46)</f>
        <v>0</v>
      </c>
      <c r="F13" s="192">
        <f t="shared" si="0"/>
        <v>121500</v>
      </c>
      <c r="G13" s="192">
        <f>SUM(G14:G46)</f>
        <v>0</v>
      </c>
      <c r="H13" s="192">
        <f t="shared" ref="H13:H220" si="4">F13-G13</f>
        <v>121500</v>
      </c>
      <c r="I13" s="192">
        <f>SUM(I14:I46)</f>
        <v>0</v>
      </c>
      <c r="J13" s="192">
        <f t="shared" ref="J13:J220" si="5">F13-I13</f>
        <v>121500</v>
      </c>
      <c r="K13" s="192">
        <f t="shared" ref="K13:AD13" si="6">SUM(K14:K46)</f>
        <v>0</v>
      </c>
      <c r="L13" s="192">
        <f t="shared" si="6"/>
        <v>0</v>
      </c>
      <c r="M13" s="192">
        <f t="shared" si="6"/>
        <v>108000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13500</v>
      </c>
      <c r="W13" s="192">
        <f t="shared" si="6"/>
        <v>0</v>
      </c>
      <c r="X13" s="192">
        <f t="shared" si="6"/>
        <v>0</v>
      </c>
      <c r="Y13" s="192">
        <f t="shared" ref="Y13:Z13" si="8">SUM(Y14:Y46)</f>
        <v>0</v>
      </c>
      <c r="Z13" s="192">
        <f t="shared" si="8"/>
        <v>0</v>
      </c>
      <c r="AA13" s="192">
        <f t="shared" si="6"/>
        <v>0</v>
      </c>
      <c r="AB13" s="192">
        <f t="shared" si="6"/>
        <v>121500</v>
      </c>
      <c r="AC13" s="192">
        <f t="shared" si="6"/>
        <v>0</v>
      </c>
      <c r="AD13" s="192">
        <f t="shared" si="6"/>
        <v>0</v>
      </c>
      <c r="AE13" s="192">
        <f t="shared" ref="AE13:AE220" si="9">AB13+AC13+AD13</f>
        <v>121500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121500</v>
      </c>
    </row>
    <row r="14" spans="1:571" x14ac:dyDescent="0.25">
      <c r="B14" s="181" t="s">
        <v>252</v>
      </c>
      <c r="C14" s="182" t="s">
        <v>135</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495</v>
      </c>
      <c r="C15" s="182" t="s">
        <v>496</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108000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108000</v>
      </c>
      <c r="G15" s="183"/>
      <c r="H15" s="183">
        <f t="shared" si="4"/>
        <v>108000</v>
      </c>
      <c r="I15" s="183"/>
      <c r="J15" s="183">
        <f t="shared" si="5"/>
        <v>108000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108000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108000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108000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108000</v>
      </c>
    </row>
    <row r="16" spans="1:571" x14ac:dyDescent="0.25">
      <c r="B16" s="181" t="s">
        <v>497</v>
      </c>
      <c r="C16" s="182" t="s">
        <v>498</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499</v>
      </c>
      <c r="C17" s="182" t="s">
        <v>500</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501</v>
      </c>
      <c r="C18" s="182" t="s">
        <v>502</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503</v>
      </c>
      <c r="C19" s="182" t="s">
        <v>504</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505</v>
      </c>
      <c r="C20" s="182" t="s">
        <v>506</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253</v>
      </c>
      <c r="C21" s="182" t="s">
        <v>136</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508</v>
      </c>
      <c r="C22" s="182" t="s">
        <v>507</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254</v>
      </c>
      <c r="C23" s="182" t="s">
        <v>137</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510</v>
      </c>
      <c r="C24" s="182" t="s">
        <v>509</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512</v>
      </c>
      <c r="C25" s="182" t="s">
        <v>511</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514</v>
      </c>
      <c r="C26" s="182" t="s">
        <v>513</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255</v>
      </c>
      <c r="C27" s="182" t="s">
        <v>138</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515</v>
      </c>
      <c r="C28" s="182" t="s">
        <v>516</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9000</v>
      </c>
      <c r="G28" s="183"/>
      <c r="H28" s="183">
        <f t="shared" si="15"/>
        <v>9000</v>
      </c>
      <c r="I28" s="183"/>
      <c r="J28" s="183">
        <f t="shared" si="16"/>
        <v>9000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9000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9000</v>
      </c>
    </row>
    <row r="29" spans="2:44" x14ac:dyDescent="0.25">
      <c r="B29" s="181" t="s">
        <v>518</v>
      </c>
      <c r="C29" s="182" t="s">
        <v>517</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4500</v>
      </c>
      <c r="G29" s="183"/>
      <c r="H29" s="183">
        <f t="shared" ref="H29:H30" si="39">F29-G29</f>
        <v>4500</v>
      </c>
      <c r="I29" s="183"/>
      <c r="J29" s="183">
        <f t="shared" ref="J29:J30" si="40">F29-I29</f>
        <v>4500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4500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4500</v>
      </c>
    </row>
    <row r="30" spans="2:44" x14ac:dyDescent="0.25">
      <c r="B30" s="181" t="s">
        <v>256</v>
      </c>
      <c r="C30" s="182" t="s">
        <v>139</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520</v>
      </c>
      <c r="C31" s="182" t="s">
        <v>519</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257</v>
      </c>
      <c r="C32" s="182" t="s">
        <v>140</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521</v>
      </c>
      <c r="C33" s="182" t="s">
        <v>523</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522</v>
      </c>
      <c r="C34" s="182" t="s">
        <v>524</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526</v>
      </c>
      <c r="C35" s="182" t="s">
        <v>525</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273</v>
      </c>
      <c r="C36" s="182" t="s">
        <v>157</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527</v>
      </c>
      <c r="C37" s="182" t="s">
        <v>528</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529</v>
      </c>
      <c r="C38" s="182" t="s">
        <v>530</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531</v>
      </c>
      <c r="C39" s="182" t="s">
        <v>532</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274</v>
      </c>
      <c r="C40" s="182" t="s">
        <v>158</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533</v>
      </c>
      <c r="C41" s="182" t="s">
        <v>534</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535</v>
      </c>
      <c r="C42" s="182" t="s">
        <v>536</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537</v>
      </c>
      <c r="C43" s="182" t="s">
        <v>538</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539</v>
      </c>
      <c r="C44" s="182" t="s">
        <v>540</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249</v>
      </c>
      <c r="C45" s="182" t="s">
        <v>141</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541</v>
      </c>
      <c r="C46" s="182" t="s">
        <v>542</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258</v>
      </c>
      <c r="C47" s="191" t="s">
        <v>142</v>
      </c>
      <c r="D47" s="192">
        <f>SUM(D48:D82)</f>
        <v>486000</v>
      </c>
      <c r="E47" s="192">
        <f>SUM(E48:E82)</f>
        <v>0</v>
      </c>
      <c r="F47" s="192">
        <f t="shared" si="0"/>
        <v>486000</v>
      </c>
      <c r="G47" s="192">
        <f>SUM(G48:G82)</f>
        <v>0</v>
      </c>
      <c r="H47" s="192">
        <f t="shared" si="4"/>
        <v>486000</v>
      </c>
      <c r="I47" s="192">
        <f t="shared" ref="I47:AD47" si="102">SUM(I48:I82)</f>
        <v>0</v>
      </c>
      <c r="J47" s="192">
        <f t="shared" si="102"/>
        <v>486000</v>
      </c>
      <c r="K47" s="192">
        <f t="shared" si="102"/>
        <v>0</v>
      </c>
      <c r="L47" s="192">
        <f t="shared" si="102"/>
        <v>0</v>
      </c>
      <c r="M47" s="192">
        <f t="shared" si="102"/>
        <v>486000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468000</v>
      </c>
      <c r="AC47" s="192">
        <f t="shared" si="102"/>
        <v>0</v>
      </c>
      <c r="AD47" s="192">
        <f t="shared" si="102"/>
        <v>0</v>
      </c>
      <c r="AE47" s="192">
        <f t="shared" si="17"/>
        <v>468000</v>
      </c>
      <c r="AF47" s="192">
        <f>SUM(AF48:AF82)</f>
        <v>0</v>
      </c>
      <c r="AG47" s="192">
        <f>SUM(AG48:AG82)</f>
        <v>0</v>
      </c>
      <c r="AH47" s="192">
        <f>SUM(AH48:AH82)</f>
        <v>0</v>
      </c>
      <c r="AI47" s="192">
        <f t="shared" si="10"/>
        <v>0</v>
      </c>
      <c r="AJ47" s="192">
        <f>SUM(AJ48:AJ82)</f>
        <v>18000</v>
      </c>
      <c r="AK47" s="192">
        <f>SUM(AK48:AK82)</f>
        <v>0</v>
      </c>
      <c r="AL47" s="192">
        <f>SUM(AL48:AL82)</f>
        <v>0</v>
      </c>
      <c r="AM47" s="192">
        <f t="shared" si="11"/>
        <v>18000</v>
      </c>
      <c r="AN47" s="192">
        <f>SUM(AN48:AN82)</f>
        <v>0</v>
      </c>
      <c r="AO47" s="192">
        <f>SUM(AO48:AO82)</f>
        <v>0</v>
      </c>
      <c r="AP47" s="192">
        <f>SUM(AP48:AP82)</f>
        <v>0</v>
      </c>
      <c r="AQ47" s="192">
        <f t="shared" si="12"/>
        <v>0</v>
      </c>
      <c r="AR47" s="192">
        <f t="shared" si="13"/>
        <v>486000</v>
      </c>
    </row>
    <row r="48" spans="2:44" x14ac:dyDescent="0.25">
      <c r="B48" s="181" t="s">
        <v>543</v>
      </c>
      <c r="C48" s="182" t="s">
        <v>544</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259</v>
      </c>
      <c r="C49" s="182" t="s">
        <v>143</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545</v>
      </c>
      <c r="C50" s="182" t="s">
        <v>546</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547</v>
      </c>
      <c r="C51" s="182" t="s">
        <v>548</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260</v>
      </c>
      <c r="C52" s="182" t="s">
        <v>144</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549</v>
      </c>
      <c r="C53" s="182" t="s">
        <v>550</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551</v>
      </c>
      <c r="C54" s="182" t="s">
        <v>517</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261</v>
      </c>
      <c r="C55" s="182" t="s">
        <v>145</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552</v>
      </c>
      <c r="C56" s="182" t="s">
        <v>553</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554</v>
      </c>
      <c r="C57" s="182" t="s">
        <v>524</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555</v>
      </c>
      <c r="C58" s="182" t="s">
        <v>525</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556</v>
      </c>
      <c r="C59" s="182" t="s">
        <v>557</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558</v>
      </c>
      <c r="C60" s="182" t="s">
        <v>559</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560</v>
      </c>
      <c r="C61" s="182" t="s">
        <v>532</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561</v>
      </c>
      <c r="C62" s="182" t="s">
        <v>562</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262</v>
      </c>
      <c r="C63" s="182" t="s">
        <v>146</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563</v>
      </c>
      <c r="C64" s="182" t="s">
        <v>564</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486000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486000</v>
      </c>
      <c r="G64" s="183"/>
      <c r="H64" s="183">
        <f t="shared" ref="H64" si="162">F64-G64</f>
        <v>486000</v>
      </c>
      <c r="I64" s="183"/>
      <c r="J64" s="183">
        <f t="shared" ref="J64" si="163">F64-I64</f>
        <v>486000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486000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468000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468000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18000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486000</v>
      </c>
    </row>
    <row r="65" spans="2:44" x14ac:dyDescent="0.25">
      <c r="B65" s="181" t="s">
        <v>565</v>
      </c>
      <c r="C65" s="182" t="s">
        <v>566</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567</v>
      </c>
      <c r="C66" s="182" t="s">
        <v>568</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569</v>
      </c>
      <c r="C67" s="182" t="s">
        <v>570</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571</v>
      </c>
      <c r="C68" s="182" t="s">
        <v>572</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573</v>
      </c>
      <c r="C69" s="182" t="s">
        <v>574</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575</v>
      </c>
      <c r="C70" s="182" t="s">
        <v>576</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577</v>
      </c>
      <c r="C71" s="182" t="s">
        <v>578</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275</v>
      </c>
      <c r="C72" s="182" t="s">
        <v>159</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579</v>
      </c>
      <c r="C73" s="182" t="s">
        <v>580</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581</v>
      </c>
      <c r="C74" s="182" t="s">
        <v>582</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583</v>
      </c>
      <c r="C75" s="182" t="s">
        <v>584</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585</v>
      </c>
      <c r="C76" s="182" t="s">
        <v>586</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587</v>
      </c>
      <c r="C77" s="182" t="s">
        <v>588</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589</v>
      </c>
      <c r="C78" s="182" t="s">
        <v>590</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591</v>
      </c>
      <c r="C79" s="182" t="s">
        <v>592</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593</v>
      </c>
      <c r="C80" s="182" t="s">
        <v>594</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595</v>
      </c>
      <c r="C81" s="182" t="s">
        <v>596</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597</v>
      </c>
      <c r="C82" s="182" t="s">
        <v>598</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263</v>
      </c>
      <c r="C83" s="191" t="s">
        <v>147</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264</v>
      </c>
      <c r="C84" s="182" t="s">
        <v>148</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599</v>
      </c>
      <c r="C85" s="182" t="s">
        <v>600</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265</v>
      </c>
      <c r="C86" s="182" t="s">
        <v>149</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601</v>
      </c>
      <c r="C87" s="182" t="s">
        <v>602</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603</v>
      </c>
      <c r="C88" s="182" t="s">
        <v>604</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266</v>
      </c>
      <c r="C89" s="191" t="s">
        <v>150</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267</v>
      </c>
      <c r="C90" s="182" t="s">
        <v>151</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605</v>
      </c>
      <c r="C91" s="182" t="s">
        <v>606</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268</v>
      </c>
      <c r="C92" s="182" t="s">
        <v>152</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607</v>
      </c>
      <c r="C93" s="182" t="s">
        <v>608</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609</v>
      </c>
      <c r="C94" s="182" t="s">
        <v>610</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611</v>
      </c>
      <c r="C95" s="182" t="s">
        <v>612</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269</v>
      </c>
      <c r="C96" s="191" t="s">
        <v>153</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617</v>
      </c>
      <c r="C97" s="182" t="s">
        <v>618</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619</v>
      </c>
      <c r="C98" s="182" t="s">
        <v>620</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270</v>
      </c>
      <c r="C99" s="182" t="s">
        <v>154</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613</v>
      </c>
      <c r="C100" s="182" t="s">
        <v>614</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615</v>
      </c>
      <c r="C101" s="182" t="s">
        <v>616</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271</v>
      </c>
      <c r="C102" s="182" t="s">
        <v>155</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621</v>
      </c>
      <c r="C103" s="182" t="s">
        <v>618</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272</v>
      </c>
      <c r="C104" s="182" t="s">
        <v>156</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622</v>
      </c>
      <c r="C105" s="182" t="s">
        <v>620</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276</v>
      </c>
      <c r="C106" s="179" t="s">
        <v>160</v>
      </c>
      <c r="D106" s="180">
        <f>D107+D118+D133+D149+D164+D190+D207+D214</f>
        <v>198000</v>
      </c>
      <c r="E106" s="180">
        <f>E107+E118+E133+E149+E164+E190+E207+E214</f>
        <v>0</v>
      </c>
      <c r="F106" s="180">
        <f t="shared" si="0"/>
        <v>198000</v>
      </c>
      <c r="G106" s="180">
        <f>G107+G118+G133+G149+G164+G190+G207+G214</f>
        <v>0</v>
      </c>
      <c r="H106" s="180">
        <f t="shared" si="4"/>
        <v>198000</v>
      </c>
      <c r="I106" s="180">
        <f>I107+I118+I133+I149+I164+I190+I207+I214</f>
        <v>0</v>
      </c>
      <c r="J106" s="180">
        <f t="shared" si="5"/>
        <v>198000</v>
      </c>
      <c r="K106" s="180">
        <f t="shared" ref="K106:AD106" si="297">K107+K118+K133+K149+K164+K190+K207+K214</f>
        <v>0</v>
      </c>
      <c r="L106" s="180">
        <f t="shared" si="297"/>
        <v>0</v>
      </c>
      <c r="M106" s="180">
        <f t="shared" si="297"/>
        <v>198000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0</v>
      </c>
      <c r="V106" s="180">
        <f t="shared" si="297"/>
        <v>0</v>
      </c>
      <c r="W106" s="180">
        <f t="shared" si="297"/>
        <v>0</v>
      </c>
      <c r="X106" s="180">
        <f t="shared" si="297"/>
        <v>0</v>
      </c>
      <c r="Y106" s="180">
        <f t="shared" ref="Y106:Z106" si="299">Y107+Y118+Y133+Y149+Y164+Y190+Y207+Y214</f>
        <v>0</v>
      </c>
      <c r="Z106" s="180">
        <f t="shared" si="299"/>
        <v>0</v>
      </c>
      <c r="AA106" s="180">
        <f t="shared" si="297"/>
        <v>0</v>
      </c>
      <c r="AB106" s="180">
        <f t="shared" si="297"/>
        <v>0</v>
      </c>
      <c r="AC106" s="180">
        <f t="shared" si="297"/>
        <v>0</v>
      </c>
      <c r="AD106" s="180">
        <f t="shared" si="297"/>
        <v>43162.5</v>
      </c>
      <c r="AE106" s="180">
        <f t="shared" si="9"/>
        <v>43162.5</v>
      </c>
      <c r="AF106" s="180">
        <f>AF107+AF118+AF133+AF149+AF164+AF190+AF207+AF214</f>
        <v>0</v>
      </c>
      <c r="AG106" s="180">
        <f>AG107+AG118+AG133+AG149+AG164+AG190+AG207+AG214</f>
        <v>4000</v>
      </c>
      <c r="AH106" s="180">
        <f>AH107+AH118+AH133+AH149+AH164+AH190+AH207+AH214</f>
        <v>58012.5</v>
      </c>
      <c r="AI106" s="180">
        <f t="shared" si="10"/>
        <v>62012.5</v>
      </c>
      <c r="AJ106" s="180">
        <f>AJ107+AJ118+AJ133+AJ149+AJ164+AJ190+AJ207+AJ214</f>
        <v>0</v>
      </c>
      <c r="AK106" s="180">
        <f>AK107+AK118+AK133+AK149+AK164+AK190+AK207+AK214</f>
        <v>0</v>
      </c>
      <c r="AL106" s="180">
        <f>AL107+AL118+AL133+AL149+AL164+AL190+AL207+AL214</f>
        <v>52912.5</v>
      </c>
      <c r="AM106" s="180">
        <f t="shared" si="11"/>
        <v>52912.5</v>
      </c>
      <c r="AN106" s="180">
        <f>AN107+AN118+AN133+AN149+AN164+AN190+AN207+AN214</f>
        <v>0</v>
      </c>
      <c r="AO106" s="180">
        <f>AO107+AO118+AO133+AO149+AO164+AO190+AO207+AO214</f>
        <v>0</v>
      </c>
      <c r="AP106" s="180">
        <f>AP107+AP118+AP133+AP149+AP164+AP190+AP207+AP214</f>
        <v>39912.5</v>
      </c>
      <c r="AQ106" s="180">
        <f t="shared" si="12"/>
        <v>39912.5</v>
      </c>
      <c r="AR106" s="180">
        <f t="shared" si="13"/>
        <v>198000</v>
      </c>
    </row>
    <row r="107" spans="2:44" x14ac:dyDescent="0.25">
      <c r="B107" s="190" t="s">
        <v>277</v>
      </c>
      <c r="C107" s="191" t="s">
        <v>161</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623</v>
      </c>
      <c r="C108" s="182" t="s">
        <v>123</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624</v>
      </c>
      <c r="C109" s="182" t="s">
        <v>625</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626</v>
      </c>
      <c r="C110" s="182" t="s">
        <v>627</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278</v>
      </c>
      <c r="C111" s="182" t="s">
        <v>162</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628</v>
      </c>
      <c r="C112" s="182" t="s">
        <v>629</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630</v>
      </c>
      <c r="C113" s="182" t="s">
        <v>631</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632</v>
      </c>
      <c r="C114" s="182" t="s">
        <v>633</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634</v>
      </c>
      <c r="C115" s="182" t="s">
        <v>635</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636</v>
      </c>
      <c r="C116" s="182" t="s">
        <v>637</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638</v>
      </c>
      <c r="C117" s="182" t="s">
        <v>639</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279</v>
      </c>
      <c r="C118" s="191" t="s">
        <v>163</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280</v>
      </c>
      <c r="C119" s="182" t="s">
        <v>164</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640</v>
      </c>
      <c r="C120" s="182" t="s">
        <v>641</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281</v>
      </c>
      <c r="C121" s="182" t="s">
        <v>165</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642</v>
      </c>
      <c r="C122" s="182" t="s">
        <v>643</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644</v>
      </c>
      <c r="C123" s="182" t="s">
        <v>645</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646</v>
      </c>
      <c r="C124" s="182" t="s">
        <v>647</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648</v>
      </c>
      <c r="C125" s="182" t="s">
        <v>649</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650</v>
      </c>
      <c r="C126" s="182" t="s">
        <v>651</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652</v>
      </c>
      <c r="C127" s="182" t="s">
        <v>653</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654</v>
      </c>
      <c r="C128" s="182" t="s">
        <v>655</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282</v>
      </c>
      <c r="C129" s="182" t="s">
        <v>166</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656</v>
      </c>
      <c r="C130" s="182" t="s">
        <v>657</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658</v>
      </c>
      <c r="C131" s="182" t="s">
        <v>659</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660</v>
      </c>
      <c r="C132" s="182" t="s">
        <v>661</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283</v>
      </c>
      <c r="C133" s="191" t="s">
        <v>167</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x14ac:dyDescent="0.25">
      <c r="B134" s="181" t="s">
        <v>662</v>
      </c>
      <c r="C134" s="182" t="s">
        <v>663</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284</v>
      </c>
      <c r="C135" s="182" t="s">
        <v>168</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664</v>
      </c>
      <c r="C136" s="182" t="s">
        <v>665</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285</v>
      </c>
      <c r="C137" s="182" t="s">
        <v>169</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666</v>
      </c>
      <c r="C138" s="182" t="s">
        <v>667</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668</v>
      </c>
      <c r="C139" s="182" t="s">
        <v>669</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670</v>
      </c>
      <c r="C140" s="182" t="s">
        <v>671</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672</v>
      </c>
      <c r="C141" s="182" t="s">
        <v>673</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674</v>
      </c>
      <c r="C142" s="182" t="s">
        <v>675</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676</v>
      </c>
      <c r="C143" s="182" t="s">
        <v>677</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678</v>
      </c>
      <c r="C144" s="182" t="s">
        <v>679</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680</v>
      </c>
      <c r="C145" s="182" t="s">
        <v>681</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x14ac:dyDescent="0.25">
      <c r="B146" s="181" t="s">
        <v>682</v>
      </c>
      <c r="C146" s="182" t="s">
        <v>683</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684</v>
      </c>
      <c r="C147" s="182" t="s">
        <v>685</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686</v>
      </c>
      <c r="C148" s="182" t="s">
        <v>687</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286</v>
      </c>
      <c r="C149" s="191" t="s">
        <v>170</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0</v>
      </c>
    </row>
    <row r="150" spans="2:44" x14ac:dyDescent="0.25">
      <c r="B150" s="181" t="s">
        <v>688</v>
      </c>
      <c r="C150" s="182" t="s">
        <v>689</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287</v>
      </c>
      <c r="C151" s="182" t="s">
        <v>171</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690</v>
      </c>
      <c r="C152" s="182" t="s">
        <v>691</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692</v>
      </c>
      <c r="C153" s="182" t="s">
        <v>693</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288</v>
      </c>
      <c r="C154" s="182" t="s">
        <v>172</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694</v>
      </c>
      <c r="C155" s="182" t="s">
        <v>695</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696</v>
      </c>
      <c r="C156" s="182" t="s">
        <v>697</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289</v>
      </c>
      <c r="C157" s="182" t="s">
        <v>173</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698</v>
      </c>
      <c r="C158" s="182" t="s">
        <v>699</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x14ac:dyDescent="0.25">
      <c r="B159" s="181" t="s">
        <v>700</v>
      </c>
      <c r="C159" s="182" t="s">
        <v>701</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702</v>
      </c>
      <c r="C160" s="182" t="s">
        <v>703</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290</v>
      </c>
      <c r="C161" s="182" t="s">
        <v>174</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704</v>
      </c>
      <c r="C162" s="182" t="s">
        <v>705</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706</v>
      </c>
      <c r="C163" s="182" t="s">
        <v>707</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291</v>
      </c>
      <c r="C164" s="191" t="s">
        <v>175</v>
      </c>
      <c r="D164" s="192">
        <f>SUM(D165:D189)</f>
        <v>99350</v>
      </c>
      <c r="E164" s="192">
        <f>SUM(E165:E189)</f>
        <v>0</v>
      </c>
      <c r="F164" s="192">
        <f t="shared" si="300"/>
        <v>99350</v>
      </c>
      <c r="G164" s="192">
        <f>SUM(G165:G189)</f>
        <v>0</v>
      </c>
      <c r="H164" s="192">
        <f t="shared" si="4"/>
        <v>99350</v>
      </c>
      <c r="I164" s="192">
        <f>SUM(I165:I189)</f>
        <v>0</v>
      </c>
      <c r="J164" s="192">
        <f t="shared" si="5"/>
        <v>99350</v>
      </c>
      <c r="K164" s="192">
        <f t="shared" ref="K164:AD164" si="447">SUM(K165:K189)</f>
        <v>0</v>
      </c>
      <c r="L164" s="192">
        <f t="shared" si="447"/>
        <v>0</v>
      </c>
      <c r="M164" s="192">
        <f t="shared" si="447"/>
        <v>99350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0</v>
      </c>
      <c r="AD164" s="192">
        <f t="shared" si="447"/>
        <v>18500</v>
      </c>
      <c r="AE164" s="192">
        <f t="shared" si="9"/>
        <v>18500</v>
      </c>
      <c r="AF164" s="192">
        <f>SUM(AF165:AF189)</f>
        <v>0</v>
      </c>
      <c r="AG164" s="192">
        <f>SUM(AG165:AG189)</f>
        <v>4000</v>
      </c>
      <c r="AH164" s="192">
        <f>SUM(AH165:AH189)</f>
        <v>33350</v>
      </c>
      <c r="AI164" s="192">
        <f t="shared" si="10"/>
        <v>37350</v>
      </c>
      <c r="AJ164" s="192">
        <f>SUM(AJ165:AJ189)</f>
        <v>0</v>
      </c>
      <c r="AK164" s="192">
        <f>SUM(AK165:AK189)</f>
        <v>0</v>
      </c>
      <c r="AL164" s="192">
        <f>SUM(AL165:AL189)</f>
        <v>28250</v>
      </c>
      <c r="AM164" s="192">
        <f t="shared" si="11"/>
        <v>28250</v>
      </c>
      <c r="AN164" s="192">
        <f>SUM(AN165:AN189)</f>
        <v>0</v>
      </c>
      <c r="AO164" s="192">
        <f>SUM(AO165:AO189)</f>
        <v>0</v>
      </c>
      <c r="AP164" s="192">
        <f>SUM(AP165:AP189)</f>
        <v>15250</v>
      </c>
      <c r="AQ164" s="192">
        <f t="shared" si="12"/>
        <v>15250</v>
      </c>
      <c r="AR164" s="192">
        <f t="shared" si="13"/>
        <v>99350</v>
      </c>
    </row>
    <row r="165" spans="2:44" x14ac:dyDescent="0.25">
      <c r="B165" s="181" t="s">
        <v>292</v>
      </c>
      <c r="C165" s="182" t="s">
        <v>176</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708</v>
      </c>
      <c r="C166" s="182" t="s">
        <v>709</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710</v>
      </c>
      <c r="C167" s="182" t="s">
        <v>711</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712</v>
      </c>
      <c r="C168" s="182" t="s">
        <v>713</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714</v>
      </c>
      <c r="C169" s="182" t="s">
        <v>715</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293</v>
      </c>
      <c r="C170" s="182" t="s">
        <v>177</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716</v>
      </c>
      <c r="C171" s="182" t="s">
        <v>717</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99350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99350</v>
      </c>
      <c r="G171" s="183"/>
      <c r="H171" s="183">
        <f t="shared" si="468"/>
        <v>99350</v>
      </c>
      <c r="I171" s="183"/>
      <c r="J171" s="183">
        <f t="shared" si="469"/>
        <v>99350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99350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18500</v>
      </c>
      <c r="AE171" s="183">
        <f t="shared" si="470"/>
        <v>18500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33350</v>
      </c>
      <c r="AI171" s="183">
        <f t="shared" si="471"/>
        <v>37350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28250</v>
      </c>
      <c r="AM171" s="183">
        <f t="shared" si="472"/>
        <v>28250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15250</v>
      </c>
      <c r="AQ171" s="183">
        <f t="shared" si="473"/>
        <v>15250</v>
      </c>
      <c r="AR171" s="183">
        <f t="shared" si="474"/>
        <v>99350</v>
      </c>
    </row>
    <row r="172" spans="2:44" x14ac:dyDescent="0.25">
      <c r="B172" s="181" t="s">
        <v>718</v>
      </c>
      <c r="C172" s="182" t="s">
        <v>719</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720</v>
      </c>
      <c r="C173" s="182" t="s">
        <v>721</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722</v>
      </c>
      <c r="C174" s="182" t="s">
        <v>723</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724</v>
      </c>
      <c r="C175" s="182" t="s">
        <v>725</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294</v>
      </c>
      <c r="C176" s="182" t="s">
        <v>726</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727</v>
      </c>
      <c r="C177" s="182" t="s">
        <v>728</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295</v>
      </c>
      <c r="C178" s="182" t="s">
        <v>729</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730</v>
      </c>
      <c r="C179" s="182" t="s">
        <v>729</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731</v>
      </c>
      <c r="C180" s="182" t="s">
        <v>732</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733</v>
      </c>
      <c r="C181" s="182" t="s">
        <v>734</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296</v>
      </c>
      <c r="C182" s="182" t="s">
        <v>735</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736</v>
      </c>
      <c r="C183" s="182" t="s">
        <v>735</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737</v>
      </c>
      <c r="C184" s="182" t="s">
        <v>738</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739</v>
      </c>
      <c r="C185" s="182" t="s">
        <v>740</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297</v>
      </c>
      <c r="C186" s="182" t="s">
        <v>741</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742</v>
      </c>
      <c r="C187" s="182" t="s">
        <v>743</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744</v>
      </c>
      <c r="C188" s="182" t="s">
        <v>745</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746</v>
      </c>
      <c r="C189" s="182" t="s">
        <v>747</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298</v>
      </c>
      <c r="C190" s="191" t="s">
        <v>178</v>
      </c>
      <c r="D190" s="192">
        <f>D191+D199</f>
        <v>98650</v>
      </c>
      <c r="E190" s="192">
        <f>E191+E199</f>
        <v>0</v>
      </c>
      <c r="F190" s="192">
        <f t="shared" si="300"/>
        <v>98650</v>
      </c>
      <c r="G190" s="192">
        <f>G191+G199</f>
        <v>0</v>
      </c>
      <c r="H190" s="192">
        <f t="shared" si="4"/>
        <v>98650</v>
      </c>
      <c r="I190" s="192">
        <f>I191+I199</f>
        <v>0</v>
      </c>
      <c r="J190" s="192">
        <f t="shared" si="5"/>
        <v>98650</v>
      </c>
      <c r="K190" s="192">
        <f>K191+K199</f>
        <v>0</v>
      </c>
      <c r="L190" s="192">
        <f t="shared" ref="L190:AA190" si="491">L191+L199</f>
        <v>0</v>
      </c>
      <c r="M190" s="192">
        <f t="shared" si="491"/>
        <v>98650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24662.5</v>
      </c>
      <c r="AE190" s="192">
        <f t="shared" si="9"/>
        <v>24662.5</v>
      </c>
      <c r="AF190" s="192">
        <f t="shared" ref="AF190" si="496">AF191+AF199</f>
        <v>0</v>
      </c>
      <c r="AG190" s="192">
        <f t="shared" ref="AG190" si="497">AG191+AG199</f>
        <v>0</v>
      </c>
      <c r="AH190" s="192">
        <f t="shared" ref="AH190" si="498">AH191+AH199</f>
        <v>24662.5</v>
      </c>
      <c r="AI190" s="192">
        <f t="shared" si="10"/>
        <v>24662.5</v>
      </c>
      <c r="AJ190" s="192">
        <f t="shared" ref="AJ190" si="499">AJ191+AJ199</f>
        <v>0</v>
      </c>
      <c r="AK190" s="192">
        <f t="shared" ref="AK190" si="500">AK191+AK199</f>
        <v>0</v>
      </c>
      <c r="AL190" s="192">
        <f t="shared" ref="AL190" si="501">AL191+AL199</f>
        <v>24662.5</v>
      </c>
      <c r="AM190" s="192">
        <f t="shared" si="11"/>
        <v>24662.5</v>
      </c>
      <c r="AN190" s="192">
        <f t="shared" ref="AN190" si="502">AN191+AN199</f>
        <v>0</v>
      </c>
      <c r="AO190" s="192">
        <f t="shared" ref="AO190" si="503">AO191+AO199</f>
        <v>0</v>
      </c>
      <c r="AP190" s="192">
        <f t="shared" ref="AP190" si="504">AP191+AP199</f>
        <v>24662.5</v>
      </c>
      <c r="AQ190" s="192">
        <f t="shared" si="12"/>
        <v>24662.5</v>
      </c>
      <c r="AR190" s="192">
        <f t="shared" si="13"/>
        <v>98650</v>
      </c>
    </row>
    <row r="191" spans="2:44" x14ac:dyDescent="0.25">
      <c r="B191" s="190" t="s">
        <v>299</v>
      </c>
      <c r="C191" s="191" t="s">
        <v>179</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x14ac:dyDescent="0.25">
      <c r="B192" s="181" t="s">
        <v>305</v>
      </c>
      <c r="C192" s="182" t="s">
        <v>185</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748</v>
      </c>
      <c r="C193" s="182" t="s">
        <v>749</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750</v>
      </c>
      <c r="C194" s="182" t="s">
        <v>751</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752</v>
      </c>
      <c r="C195" s="182" t="s">
        <v>753</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754</v>
      </c>
      <c r="C196" s="182" t="s">
        <v>755</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756</v>
      </c>
      <c r="C197" s="182" t="s">
        <v>757</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758</v>
      </c>
      <c r="C198" s="182" t="s">
        <v>759</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300</v>
      </c>
      <c r="C199" s="191" t="s">
        <v>180</v>
      </c>
      <c r="D199" s="192">
        <f>SUM(D200:D206)</f>
        <v>98650</v>
      </c>
      <c r="E199" s="192">
        <f>SUM(E200:E206)</f>
        <v>0</v>
      </c>
      <c r="F199" s="192">
        <f>D199+E199</f>
        <v>98650</v>
      </c>
      <c r="G199" s="192">
        <f t="shared" ref="G199:I199" si="535">SUM(G200:G206)</f>
        <v>0</v>
      </c>
      <c r="H199" s="192">
        <f>F199-G199</f>
        <v>98650</v>
      </c>
      <c r="I199" s="192">
        <f t="shared" si="535"/>
        <v>0</v>
      </c>
      <c r="J199" s="192">
        <f>F199-I199</f>
        <v>98650</v>
      </c>
      <c r="K199" s="192">
        <f t="shared" ref="K199:AP199" si="536">SUM(K200:K206)</f>
        <v>0</v>
      </c>
      <c r="L199" s="192">
        <f t="shared" si="536"/>
        <v>0</v>
      </c>
      <c r="M199" s="192">
        <f t="shared" si="536"/>
        <v>98650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24662.5</v>
      </c>
      <c r="AE199" s="192">
        <f>AB199+AC199+AD199</f>
        <v>24662.5</v>
      </c>
      <c r="AF199" s="192">
        <f t="shared" si="536"/>
        <v>0</v>
      </c>
      <c r="AG199" s="192">
        <f t="shared" si="536"/>
        <v>0</v>
      </c>
      <c r="AH199" s="192">
        <f t="shared" si="536"/>
        <v>24662.5</v>
      </c>
      <c r="AI199" s="192">
        <f>AF199+AG199+AH199</f>
        <v>24662.5</v>
      </c>
      <c r="AJ199" s="192">
        <f t="shared" si="536"/>
        <v>0</v>
      </c>
      <c r="AK199" s="192">
        <f t="shared" si="536"/>
        <v>0</v>
      </c>
      <c r="AL199" s="192">
        <f t="shared" si="536"/>
        <v>24662.5</v>
      </c>
      <c r="AM199" s="192">
        <f>AJ199+AK199+AL199</f>
        <v>24662.5</v>
      </c>
      <c r="AN199" s="192">
        <f t="shared" si="536"/>
        <v>0</v>
      </c>
      <c r="AO199" s="192">
        <f t="shared" si="536"/>
        <v>0</v>
      </c>
      <c r="AP199" s="192">
        <f t="shared" si="536"/>
        <v>24662.5</v>
      </c>
      <c r="AQ199" s="192">
        <f>AN199+AO199+AP199</f>
        <v>24662.5</v>
      </c>
      <c r="AR199" s="192">
        <f>AE199+AI199+AM199+AQ199</f>
        <v>98650</v>
      </c>
    </row>
    <row r="200" spans="2:44" x14ac:dyDescent="0.25">
      <c r="B200" s="181" t="s">
        <v>306</v>
      </c>
      <c r="C200" s="182" t="s">
        <v>186</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98650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98650</v>
      </c>
      <c r="G200" s="183"/>
      <c r="H200" s="183">
        <f t="shared" ref="H200:H206" si="541">F200-G200</f>
        <v>98650</v>
      </c>
      <c r="I200" s="183"/>
      <c r="J200" s="183">
        <f t="shared" ref="J200:J206" si="542">F200-I200</f>
        <v>98650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98650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24662.5</v>
      </c>
      <c r="AE200" s="183">
        <f t="shared" ref="AE200:AE206" si="543">AB200+AC200+AD200</f>
        <v>24662.5</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24662.5</v>
      </c>
      <c r="AI200" s="183">
        <f t="shared" ref="AI200:AI206" si="544">AF200+AG200+AH200</f>
        <v>24662.5</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24662.5</v>
      </c>
      <c r="AM200" s="183">
        <f t="shared" ref="AM200:AM206" si="545">AJ200+AK200+AL200</f>
        <v>24662.5</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24662.5</v>
      </c>
      <c r="AQ200" s="183">
        <f t="shared" ref="AQ200:AQ206" si="546">AN200+AO200+AP200</f>
        <v>24662.5</v>
      </c>
      <c r="AR200" s="183">
        <f t="shared" ref="AR200:AR206" si="547">AE200+AI200+AM200+AQ200</f>
        <v>98650</v>
      </c>
    </row>
    <row r="201" spans="2:44" x14ac:dyDescent="0.25">
      <c r="B201" s="181" t="s">
        <v>760</v>
      </c>
      <c r="C201" s="182" t="s">
        <v>761</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x14ac:dyDescent="0.25">
      <c r="B202" s="181" t="s">
        <v>762</v>
      </c>
      <c r="C202" s="182" t="s">
        <v>761</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763</v>
      </c>
      <c r="C203" s="182" t="s">
        <v>764</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307</v>
      </c>
      <c r="C204" s="182" t="s">
        <v>765</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766</v>
      </c>
      <c r="C205" s="182" t="s">
        <v>765</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767</v>
      </c>
      <c r="C206" s="182" t="s">
        <v>768</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301</v>
      </c>
      <c r="C207" s="191" t="s">
        <v>181</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302</v>
      </c>
      <c r="C208" s="182" t="s">
        <v>182</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769</v>
      </c>
      <c r="C209" s="182" t="s">
        <v>770</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771</v>
      </c>
      <c r="C210" s="182" t="s">
        <v>772</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773</v>
      </c>
      <c r="C211" s="182" t="s">
        <v>774</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775</v>
      </c>
      <c r="C212" s="182" t="s">
        <v>776</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777</v>
      </c>
      <c r="C213" s="182" t="s">
        <v>778</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303</v>
      </c>
      <c r="C214" s="191" t="s">
        <v>183</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304</v>
      </c>
      <c r="C215" s="182" t="s">
        <v>184</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779</v>
      </c>
      <c r="C216" s="182" t="s">
        <v>780</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781</v>
      </c>
      <c r="C217" s="182" t="s">
        <v>782</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783</v>
      </c>
      <c r="C218" s="182" t="s">
        <v>784</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785</v>
      </c>
      <c r="C219" s="182" t="s">
        <v>786</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787</v>
      </c>
      <c r="C220" s="182" t="s">
        <v>788</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789</v>
      </c>
      <c r="C221" s="182" t="s">
        <v>790</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308</v>
      </c>
      <c r="C222" s="179" t="s">
        <v>187</v>
      </c>
      <c r="D222" s="180">
        <f>D223+D235+D243+D260+D267+D312</f>
        <v>524987.0166666666</v>
      </c>
      <c r="E222" s="180">
        <f>E223+E235+E243+E260+E267+E312</f>
        <v>0</v>
      </c>
      <c r="F222" s="180">
        <f t="shared" ref="F222:F382" si="622">D222+E222</f>
        <v>524987.0166666666</v>
      </c>
      <c r="G222" s="180">
        <f>G223+G235+G243+G260+G267+G312</f>
        <v>0</v>
      </c>
      <c r="H222" s="180">
        <f t="shared" ref="H222:H498" si="623">F222-G222</f>
        <v>524987.0166666666</v>
      </c>
      <c r="I222" s="180">
        <f>I223+I235+I243+I260+I267+I312</f>
        <v>0</v>
      </c>
      <c r="J222" s="180">
        <f t="shared" ref="J222:J498" si="624">F222-I222</f>
        <v>524987.0166666666</v>
      </c>
      <c r="K222" s="180">
        <f t="shared" ref="K222:AD222" si="625">K223+K235+K243+K260+K267+K312</f>
        <v>0</v>
      </c>
      <c r="L222" s="180">
        <f t="shared" si="625"/>
        <v>0</v>
      </c>
      <c r="M222" s="180">
        <f t="shared" si="625"/>
        <v>519987.01666666666</v>
      </c>
      <c r="N222" s="180">
        <f t="shared" si="625"/>
        <v>0</v>
      </c>
      <c r="O222" s="180">
        <f t="shared" si="625"/>
        <v>0</v>
      </c>
      <c r="P222" s="180">
        <f t="shared" si="625"/>
        <v>0</v>
      </c>
      <c r="Q222" s="180">
        <f t="shared" si="625"/>
        <v>0</v>
      </c>
      <c r="R222" s="180">
        <f t="shared" si="625"/>
        <v>0</v>
      </c>
      <c r="S222" s="180">
        <f t="shared" si="625"/>
        <v>0</v>
      </c>
      <c r="T222" s="180">
        <f t="shared" ref="T222" si="626">T223+T235+T243+T260+T267+T312</f>
        <v>5000</v>
      </c>
      <c r="U222" s="180">
        <f t="shared" si="625"/>
        <v>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0</v>
      </c>
      <c r="AC222" s="180">
        <f t="shared" si="625"/>
        <v>8000</v>
      </c>
      <c r="AD222" s="180">
        <f t="shared" si="625"/>
        <v>98751.966666666674</v>
      </c>
      <c r="AE222" s="180">
        <f t="shared" ref="AE222:AE498" si="628">AB222+AC222+AD222</f>
        <v>106751.96666666667</v>
      </c>
      <c r="AF222" s="180">
        <f>AF223+AF235+AF243+AF260+AF267+AF312</f>
        <v>0</v>
      </c>
      <c r="AG222" s="180">
        <f>AG223+AG235+AG243+AG260+AG267+AG312</f>
        <v>13863.333333333334</v>
      </c>
      <c r="AH222" s="180">
        <f>AH223+AH235+AH243+AH260+AH267+AH312</f>
        <v>166003.41666666669</v>
      </c>
      <c r="AI222" s="180">
        <f t="shared" ref="AI222:AI498" si="629">AF222+AG222+AH222</f>
        <v>179866.75000000003</v>
      </c>
      <c r="AJ222" s="180">
        <f>AJ223+AJ235+AJ243+AJ260+AJ267+AJ312</f>
        <v>0</v>
      </c>
      <c r="AK222" s="180">
        <f>AK223+AK235+AK243+AK260+AK267+AK312</f>
        <v>0</v>
      </c>
      <c r="AL222" s="180">
        <f>AL223+AL235+AL243+AL260+AL267+AL312</f>
        <v>152367.71666666667</v>
      </c>
      <c r="AM222" s="180">
        <f t="shared" ref="AM222:AM498" si="630">AJ222+AK222+AL222</f>
        <v>152367.71666666667</v>
      </c>
      <c r="AN222" s="180">
        <f>AN223+AN235+AN243+AN260+AN267+AN312</f>
        <v>0</v>
      </c>
      <c r="AO222" s="180">
        <f>AO223+AO235+AO243+AO260+AO267+AO312</f>
        <v>0</v>
      </c>
      <c r="AP222" s="180">
        <f>AP223+AP235+AP243+AP260+AP267+AP312</f>
        <v>86000.583333333328</v>
      </c>
      <c r="AQ222" s="180">
        <f t="shared" ref="AQ222:AQ498" si="631">AN222+AO222+AP222</f>
        <v>86000.583333333328</v>
      </c>
      <c r="AR222" s="180">
        <f t="shared" ref="AR222:AR498" si="632">AE222+AI222+AM222+AQ222</f>
        <v>524987.01666666672</v>
      </c>
    </row>
    <row r="223" spans="2:44" x14ac:dyDescent="0.25">
      <c r="B223" s="190" t="s">
        <v>309</v>
      </c>
      <c r="C223" s="191" t="s">
        <v>188</v>
      </c>
      <c r="D223" s="192">
        <f>SUM(D224:D234)</f>
        <v>289050</v>
      </c>
      <c r="E223" s="192">
        <f>SUM(E224:E234)</f>
        <v>0</v>
      </c>
      <c r="F223" s="192">
        <f t="shared" si="622"/>
        <v>289050</v>
      </c>
      <c r="G223" s="192">
        <f>SUM(G224:G234)</f>
        <v>0</v>
      </c>
      <c r="H223" s="192">
        <f t="shared" si="623"/>
        <v>289050</v>
      </c>
      <c r="I223" s="192">
        <f>SUM(I224:I234)</f>
        <v>0</v>
      </c>
      <c r="J223" s="192">
        <f t="shared" si="624"/>
        <v>289050</v>
      </c>
      <c r="K223" s="192">
        <f t="shared" ref="K223:AD223" si="633">SUM(K224:K234)</f>
        <v>0</v>
      </c>
      <c r="L223" s="192">
        <f t="shared" si="633"/>
        <v>0</v>
      </c>
      <c r="M223" s="192">
        <f t="shared" si="633"/>
        <v>289050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0</v>
      </c>
      <c r="AD223" s="192">
        <f t="shared" si="633"/>
        <v>55500</v>
      </c>
      <c r="AE223" s="192">
        <f t="shared" si="628"/>
        <v>55500</v>
      </c>
      <c r="AF223" s="192">
        <f>SUM(AF224:AF234)</f>
        <v>0</v>
      </c>
      <c r="AG223" s="192">
        <f>SUM(AG224:AG234)</f>
        <v>12000</v>
      </c>
      <c r="AH223" s="192">
        <f>SUM(AH224:AH234)</f>
        <v>91050</v>
      </c>
      <c r="AI223" s="192">
        <f t="shared" si="629"/>
        <v>103050</v>
      </c>
      <c r="AJ223" s="192">
        <f>SUM(AJ224:AJ234)</f>
        <v>0</v>
      </c>
      <c r="AK223" s="192">
        <f>SUM(AK224:AK234)</f>
        <v>0</v>
      </c>
      <c r="AL223" s="192">
        <f>SUM(AL224:AL234)</f>
        <v>84750</v>
      </c>
      <c r="AM223" s="192">
        <f t="shared" si="630"/>
        <v>84750</v>
      </c>
      <c r="AN223" s="192">
        <f>SUM(AN224:AN234)</f>
        <v>0</v>
      </c>
      <c r="AO223" s="192">
        <f>SUM(AO224:AO234)</f>
        <v>0</v>
      </c>
      <c r="AP223" s="192">
        <f>SUM(AP224:AP234)</f>
        <v>45750</v>
      </c>
      <c r="AQ223" s="192">
        <f t="shared" si="631"/>
        <v>45750</v>
      </c>
      <c r="AR223" s="192">
        <f t="shared" si="632"/>
        <v>289050</v>
      </c>
    </row>
    <row r="224" spans="2:44" x14ac:dyDescent="0.25">
      <c r="B224" s="181" t="s">
        <v>310</v>
      </c>
      <c r="C224" s="182" t="s">
        <v>189</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791</v>
      </c>
      <c r="C225" s="182" t="s">
        <v>792</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289050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289050</v>
      </c>
      <c r="G225" s="183"/>
      <c r="H225" s="183">
        <f t="shared" si="623"/>
        <v>289050</v>
      </c>
      <c r="I225" s="183"/>
      <c r="J225" s="183">
        <f t="shared" si="624"/>
        <v>289050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289050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55500</v>
      </c>
      <c r="AE225" s="183">
        <f t="shared" si="628"/>
        <v>55500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91050</v>
      </c>
      <c r="AI225" s="183">
        <f t="shared" si="629"/>
        <v>103050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84750</v>
      </c>
      <c r="AM225" s="183">
        <f t="shared" si="630"/>
        <v>84750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45750</v>
      </c>
      <c r="AQ225" s="183">
        <f t="shared" si="631"/>
        <v>45750</v>
      </c>
      <c r="AR225" s="183">
        <f t="shared" si="632"/>
        <v>289050</v>
      </c>
    </row>
    <row r="226" spans="2:44" x14ac:dyDescent="0.25">
      <c r="B226" s="181" t="s">
        <v>793</v>
      </c>
      <c r="C226" s="182" t="s">
        <v>794</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795</v>
      </c>
      <c r="C227" s="182" t="s">
        <v>796</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797</v>
      </c>
      <c r="C228" s="182" t="s">
        <v>798</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311</v>
      </c>
      <c r="C229" s="182" t="s">
        <v>799</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800</v>
      </c>
      <c r="C230" s="182" t="s">
        <v>801</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328</v>
      </c>
      <c r="C231" s="182" t="s">
        <v>200</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838</v>
      </c>
      <c r="C232" s="182" t="s">
        <v>839</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840</v>
      </c>
      <c r="C233" s="182" t="s">
        <v>841</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842</v>
      </c>
      <c r="C234" s="182" t="s">
        <v>843</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312</v>
      </c>
      <c r="C235" s="191" t="s">
        <v>190</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x14ac:dyDescent="0.25">
      <c r="B236" s="181" t="s">
        <v>802</v>
      </c>
      <c r="C236" s="182" t="s">
        <v>803</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804</v>
      </c>
      <c r="C237" s="182" t="s">
        <v>805</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313</v>
      </c>
      <c r="C238" s="182" t="s">
        <v>806</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807</v>
      </c>
      <c r="C239" s="182" t="s">
        <v>808</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809</v>
      </c>
      <c r="C240" s="182" t="s">
        <v>806</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810</v>
      </c>
      <c r="C241" s="182" t="s">
        <v>811</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812</v>
      </c>
      <c r="C242" s="182" t="s">
        <v>813</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314</v>
      </c>
      <c r="C243" s="191" t="s">
        <v>191</v>
      </c>
      <c r="D243" s="192">
        <f>SUM(D244:D259)</f>
        <v>97883.75</v>
      </c>
      <c r="E243" s="192">
        <f>SUM(E244:E259)</f>
        <v>0</v>
      </c>
      <c r="F243" s="192">
        <f t="shared" si="622"/>
        <v>97883.75</v>
      </c>
      <c r="G243" s="192">
        <f>SUM(G244:G259)</f>
        <v>0</v>
      </c>
      <c r="H243" s="192">
        <f t="shared" si="623"/>
        <v>97883.75</v>
      </c>
      <c r="I243" s="192">
        <f>SUM(I244:I259)</f>
        <v>0</v>
      </c>
      <c r="J243" s="192">
        <f t="shared" si="624"/>
        <v>97883.75</v>
      </c>
      <c r="K243" s="192">
        <f t="shared" ref="K243:AD243" si="689">SUM(K244:K259)</f>
        <v>0</v>
      </c>
      <c r="L243" s="192">
        <f t="shared" si="689"/>
        <v>0</v>
      </c>
      <c r="M243" s="192">
        <f t="shared" si="689"/>
        <v>97883.75</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0</v>
      </c>
      <c r="AD243" s="192">
        <f t="shared" si="689"/>
        <v>10358.5</v>
      </c>
      <c r="AE243" s="192">
        <f t="shared" si="628"/>
        <v>10358.5</v>
      </c>
      <c r="AF243" s="192">
        <f>SUM(AF244:AF259)</f>
        <v>0</v>
      </c>
      <c r="AG243" s="192">
        <f>SUM(AG244:AG259)</f>
        <v>1090</v>
      </c>
      <c r="AH243" s="192">
        <f>SUM(AH244:AH259)</f>
        <v>38189.75</v>
      </c>
      <c r="AI243" s="192">
        <f t="shared" si="629"/>
        <v>39279.75</v>
      </c>
      <c r="AJ243" s="192">
        <f>SUM(AJ244:AJ259)</f>
        <v>0</v>
      </c>
      <c r="AK243" s="192">
        <f>SUM(AK244:AK259)</f>
        <v>0</v>
      </c>
      <c r="AL243" s="192">
        <f>SUM(AL244:AL259)</f>
        <v>37339.25</v>
      </c>
      <c r="AM243" s="192">
        <f t="shared" si="630"/>
        <v>37339.25</v>
      </c>
      <c r="AN243" s="192">
        <f>SUM(AN244:AN259)</f>
        <v>0</v>
      </c>
      <c r="AO243" s="192">
        <f>SUM(AO244:AO259)</f>
        <v>0</v>
      </c>
      <c r="AP243" s="192">
        <f>SUM(AP244:AP259)</f>
        <v>10906.25</v>
      </c>
      <c r="AQ243" s="192">
        <f t="shared" si="631"/>
        <v>10906.25</v>
      </c>
      <c r="AR243" s="192">
        <f t="shared" si="632"/>
        <v>97883.75</v>
      </c>
    </row>
    <row r="244" spans="2:44" x14ac:dyDescent="0.25">
      <c r="B244" s="181" t="s">
        <v>814</v>
      </c>
      <c r="C244" s="182" t="s">
        <v>815</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7830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7830</v>
      </c>
      <c r="G244" s="183"/>
      <c r="H244" s="183">
        <f t="shared" si="623"/>
        <v>7830</v>
      </c>
      <c r="I244" s="183"/>
      <c r="J244" s="183">
        <f t="shared" si="624"/>
        <v>7830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7830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1740</v>
      </c>
      <c r="AE244" s="183">
        <f t="shared" si="628"/>
        <v>1740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2175</v>
      </c>
      <c r="AI244" s="183">
        <f t="shared" si="629"/>
        <v>2175</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1740</v>
      </c>
      <c r="AM244" s="183">
        <f t="shared" si="630"/>
        <v>1740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2175</v>
      </c>
      <c r="AQ244" s="183">
        <f t="shared" si="631"/>
        <v>2175</v>
      </c>
      <c r="AR244" s="183">
        <f t="shared" si="632"/>
        <v>7830</v>
      </c>
    </row>
    <row r="245" spans="2:44" x14ac:dyDescent="0.25">
      <c r="B245" s="181" t="s">
        <v>816</v>
      </c>
      <c r="C245" s="182" t="s">
        <v>817</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818</v>
      </c>
      <c r="C246" s="182" t="s">
        <v>819</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315</v>
      </c>
      <c r="C247" s="182" t="s">
        <v>192</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4114</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4114</v>
      </c>
      <c r="G247" s="183"/>
      <c r="H247" s="183">
        <f t="shared" si="695"/>
        <v>4114</v>
      </c>
      <c r="I247" s="183"/>
      <c r="J247" s="183">
        <f t="shared" si="696"/>
        <v>4114</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4114</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796</v>
      </c>
      <c r="AE247" s="183">
        <f t="shared" si="697"/>
        <v>796</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1185</v>
      </c>
      <c r="AI247" s="183">
        <f t="shared" si="698"/>
        <v>1185</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948</v>
      </c>
      <c r="AM247" s="183">
        <f t="shared" si="699"/>
        <v>948</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1185</v>
      </c>
      <c r="AQ247" s="183">
        <f t="shared" si="700"/>
        <v>1185</v>
      </c>
      <c r="AR247" s="183">
        <f t="shared" si="701"/>
        <v>4114</v>
      </c>
    </row>
    <row r="248" spans="2:44" x14ac:dyDescent="0.25">
      <c r="B248" s="181" t="s">
        <v>820</v>
      </c>
      <c r="C248" s="182" t="s">
        <v>821</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85939.75</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85939.75</v>
      </c>
      <c r="G248" s="183"/>
      <c r="H248" s="183">
        <f t="shared" si="695"/>
        <v>85939.75</v>
      </c>
      <c r="I248" s="183"/>
      <c r="J248" s="183">
        <f t="shared" si="696"/>
        <v>85939.75</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85939.75</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7822.5</v>
      </c>
      <c r="AE248" s="183">
        <f t="shared" si="697"/>
        <v>7822.5</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1090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34829.75</v>
      </c>
      <c r="AI248" s="183">
        <f t="shared" si="698"/>
        <v>35919.75</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34651.25</v>
      </c>
      <c r="AM248" s="183">
        <f t="shared" si="699"/>
        <v>34651.25</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7546.25</v>
      </c>
      <c r="AQ248" s="183">
        <f t="shared" si="700"/>
        <v>7546.25</v>
      </c>
      <c r="AR248" s="183">
        <f t="shared" si="701"/>
        <v>85939.75</v>
      </c>
    </row>
    <row r="249" spans="2:44" x14ac:dyDescent="0.25">
      <c r="B249" s="181" t="s">
        <v>822</v>
      </c>
      <c r="C249" s="182" t="s">
        <v>823</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316</v>
      </c>
      <c r="C250" s="182" t="s">
        <v>193</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824</v>
      </c>
      <c r="C251" s="182" t="s">
        <v>825</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826</v>
      </c>
      <c r="C252" s="182" t="s">
        <v>827</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317</v>
      </c>
      <c r="C253" s="182" t="s">
        <v>194</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828</v>
      </c>
      <c r="C254" s="182" t="s">
        <v>829</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830</v>
      </c>
      <c r="C255" s="182" t="s">
        <v>831</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832</v>
      </c>
      <c r="C256" s="182" t="s">
        <v>833</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834</v>
      </c>
      <c r="C257" s="182" t="s">
        <v>835</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318</v>
      </c>
      <c r="C258" s="182" t="s">
        <v>195</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836</v>
      </c>
      <c r="C259" s="182" t="s">
        <v>837</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319</v>
      </c>
      <c r="C260" s="191" t="s">
        <v>196</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844</v>
      </c>
      <c r="C261" s="182" t="s">
        <v>845</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846</v>
      </c>
      <c r="C262" s="182" t="s">
        <v>847</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320</v>
      </c>
      <c r="C263" s="182" t="s">
        <v>197</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848</v>
      </c>
      <c r="C264" s="182" t="s">
        <v>849</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850</v>
      </c>
      <c r="C265" s="182" t="s">
        <v>851</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852</v>
      </c>
      <c r="C266" s="182" t="s">
        <v>853</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321</v>
      </c>
      <c r="C267" s="191" t="s">
        <v>198</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x14ac:dyDescent="0.25">
      <c r="B268" s="181" t="s">
        <v>854</v>
      </c>
      <c r="C268" s="182" t="s">
        <v>855</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322</v>
      </c>
      <c r="C269" s="182" t="s">
        <v>856</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857</v>
      </c>
      <c r="C270" s="182" t="s">
        <v>858</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859</v>
      </c>
      <c r="C271" s="182" t="s">
        <v>860</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861</v>
      </c>
      <c r="C272" s="182" t="s">
        <v>862</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863</v>
      </c>
      <c r="C273" s="182" t="s">
        <v>864</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865</v>
      </c>
      <c r="C274" s="182" t="s">
        <v>866</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867</v>
      </c>
      <c r="C275" s="182" t="s">
        <v>868</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323</v>
      </c>
      <c r="C276" s="182" t="s">
        <v>869</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870</v>
      </c>
      <c r="C277" s="182" t="s">
        <v>871</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x14ac:dyDescent="0.25">
      <c r="B278" s="181" t="s">
        <v>872</v>
      </c>
      <c r="C278" s="182" t="s">
        <v>873</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874</v>
      </c>
      <c r="C279" s="182" t="s">
        <v>875</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876</v>
      </c>
      <c r="C280" s="182" t="s">
        <v>877</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878</v>
      </c>
      <c r="C281" s="182" t="s">
        <v>879</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880</v>
      </c>
      <c r="C282" s="182" t="s">
        <v>881</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882</v>
      </c>
      <c r="C283" s="182" t="s">
        <v>883</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884</v>
      </c>
      <c r="C284" s="182" t="s">
        <v>885</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324</v>
      </c>
      <c r="C285" s="182" t="s">
        <v>886</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887</v>
      </c>
      <c r="C286" s="182" t="s">
        <v>888</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889</v>
      </c>
      <c r="C287" s="182" t="s">
        <v>890</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891</v>
      </c>
      <c r="C288" s="182" t="s">
        <v>892</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893</v>
      </c>
      <c r="C289" s="182" t="s">
        <v>886</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894</v>
      </c>
      <c r="C290" s="182" t="s">
        <v>895</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896</v>
      </c>
      <c r="C291" s="182" t="s">
        <v>897</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898</v>
      </c>
      <c r="C292" s="182" t="s">
        <v>899</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900</v>
      </c>
      <c r="C293" s="182" t="s">
        <v>901</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902</v>
      </c>
      <c r="C294" s="182" t="s">
        <v>903</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904</v>
      </c>
      <c r="C295" s="182" t="s">
        <v>905</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906</v>
      </c>
      <c r="C296" s="182" t="s">
        <v>907</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x14ac:dyDescent="0.25">
      <c r="B297" s="181" t="s">
        <v>908</v>
      </c>
      <c r="C297" s="182" t="s">
        <v>909</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910</v>
      </c>
      <c r="C298" s="182" t="s">
        <v>911</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912</v>
      </c>
      <c r="C299" s="182" t="s">
        <v>913</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914</v>
      </c>
      <c r="C300" s="182" t="s">
        <v>915</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916</v>
      </c>
      <c r="C301" s="182" t="s">
        <v>917</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918</v>
      </c>
      <c r="C302" s="182" t="s">
        <v>919</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920</v>
      </c>
      <c r="C303" s="182" t="s">
        <v>921</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922</v>
      </c>
      <c r="C304" s="182" t="s">
        <v>923</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924</v>
      </c>
      <c r="C305" s="182" t="s">
        <v>925</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926</v>
      </c>
      <c r="C306" s="182" t="s">
        <v>927</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928</v>
      </c>
      <c r="C307" s="182" t="s">
        <v>929</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930</v>
      </c>
      <c r="C308" s="182" t="s">
        <v>931</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932</v>
      </c>
      <c r="C309" s="182" t="s">
        <v>933</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934</v>
      </c>
      <c r="C310" s="182" t="s">
        <v>935</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936</v>
      </c>
      <c r="C311" s="182" t="s">
        <v>937</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325</v>
      </c>
      <c r="C312" s="191" t="s">
        <v>199</v>
      </c>
      <c r="D312" s="192">
        <f>SUM(D313:D326)</f>
        <v>138053.26666666666</v>
      </c>
      <c r="E312" s="192">
        <f>SUM(E313:E326)</f>
        <v>0</v>
      </c>
      <c r="F312" s="192">
        <f t="shared" si="622"/>
        <v>138053.26666666666</v>
      </c>
      <c r="G312" s="192">
        <f>SUM(G313:G326)</f>
        <v>0</v>
      </c>
      <c r="H312" s="192">
        <f t="shared" si="623"/>
        <v>138053.26666666666</v>
      </c>
      <c r="I312" s="192">
        <f>SUM(I313:I326)</f>
        <v>0</v>
      </c>
      <c r="J312" s="192">
        <f t="shared" si="624"/>
        <v>138053.26666666666</v>
      </c>
      <c r="K312" s="192">
        <f t="shared" ref="K312:AD312" si="744">SUM(K313:K326)</f>
        <v>0</v>
      </c>
      <c r="L312" s="192">
        <f t="shared" si="744"/>
        <v>0</v>
      </c>
      <c r="M312" s="192">
        <f t="shared" si="744"/>
        <v>133053.26666666666</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5000</v>
      </c>
      <c r="U312" s="192">
        <f t="shared" si="744"/>
        <v>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0</v>
      </c>
      <c r="AC312" s="192">
        <f t="shared" si="744"/>
        <v>8000</v>
      </c>
      <c r="AD312" s="192">
        <f t="shared" si="744"/>
        <v>32893.466666666667</v>
      </c>
      <c r="AE312" s="192">
        <f t="shared" si="628"/>
        <v>40893.466666666667</v>
      </c>
      <c r="AF312" s="192">
        <f>SUM(AF313:AF326)</f>
        <v>0</v>
      </c>
      <c r="AG312" s="192">
        <f>SUM(AG313:AG326)</f>
        <v>773.33333333333337</v>
      </c>
      <c r="AH312" s="192">
        <f>SUM(AH313:AH326)</f>
        <v>36763.666666666672</v>
      </c>
      <c r="AI312" s="192">
        <f t="shared" si="629"/>
        <v>37537.000000000007</v>
      </c>
      <c r="AJ312" s="192">
        <f>SUM(AJ313:AJ326)</f>
        <v>0</v>
      </c>
      <c r="AK312" s="192">
        <f>SUM(AK313:AK326)</f>
        <v>0</v>
      </c>
      <c r="AL312" s="192">
        <f>SUM(AL313:AL326)</f>
        <v>30278.466666666667</v>
      </c>
      <c r="AM312" s="192">
        <f t="shared" si="630"/>
        <v>30278.466666666667</v>
      </c>
      <c r="AN312" s="192">
        <f>SUM(AN313:AN326)</f>
        <v>0</v>
      </c>
      <c r="AO312" s="192">
        <f>SUM(AO313:AO326)</f>
        <v>0</v>
      </c>
      <c r="AP312" s="192">
        <f>SUM(AP313:AP326)</f>
        <v>29344.333333333332</v>
      </c>
      <c r="AQ312" s="192">
        <f t="shared" si="631"/>
        <v>29344.333333333332</v>
      </c>
      <c r="AR312" s="192">
        <f t="shared" si="632"/>
        <v>138053.26666666669</v>
      </c>
    </row>
    <row r="313" spans="2:44" x14ac:dyDescent="0.25">
      <c r="B313" s="181" t="s">
        <v>938</v>
      </c>
      <c r="C313" s="182" t="s">
        <v>939</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326</v>
      </c>
      <c r="C314" s="182" t="s">
        <v>940</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1425.6000000000004</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1425.6000000000004</v>
      </c>
      <c r="G314" s="183"/>
      <c r="H314" s="183">
        <f t="shared" si="623"/>
        <v>1425.6000000000004</v>
      </c>
      <c r="I314" s="183"/>
      <c r="J314" s="183">
        <f t="shared" si="624"/>
        <v>1425.6000000000004</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1425.6000000000004</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316.8</v>
      </c>
      <c r="AE314" s="183">
        <f t="shared" si="628"/>
        <v>316.8</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396</v>
      </c>
      <c r="AI314" s="183">
        <f t="shared" si="629"/>
        <v>396</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316.8</v>
      </c>
      <c r="AM314" s="183">
        <f t="shared" si="630"/>
        <v>316.8</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396</v>
      </c>
      <c r="AQ314" s="183">
        <f t="shared" si="631"/>
        <v>396</v>
      </c>
      <c r="AR314" s="183">
        <f t="shared" si="632"/>
        <v>1425.6</v>
      </c>
    </row>
    <row r="315" spans="2:44" x14ac:dyDescent="0.25">
      <c r="B315" s="181" t="s">
        <v>941</v>
      </c>
      <c r="C315" s="182" t="s">
        <v>942</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23627.666666666675</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23627.666666666675</v>
      </c>
      <c r="G315" s="183"/>
      <c r="H315" s="183">
        <f t="shared" si="623"/>
        <v>23627.666666666675</v>
      </c>
      <c r="I315" s="183"/>
      <c r="J315" s="183">
        <f t="shared" si="624"/>
        <v>23627.666666666675</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23627.666666666675</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3576.666666666667</v>
      </c>
      <c r="AE315" s="183">
        <f t="shared" si="628"/>
        <v>3576.666666666667</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773.33333333333337</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8367.6666666666679</v>
      </c>
      <c r="AI315" s="183">
        <f t="shared" si="629"/>
        <v>9141.0000000000018</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7961.666666666667</v>
      </c>
      <c r="AM315" s="183">
        <f t="shared" si="630"/>
        <v>7961.666666666667</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2948.3333333333335</v>
      </c>
      <c r="AQ315" s="183">
        <f t="shared" si="631"/>
        <v>2948.3333333333335</v>
      </c>
      <c r="AR315" s="183">
        <f t="shared" si="632"/>
        <v>23627.666666666668</v>
      </c>
    </row>
    <row r="316" spans="2:44" x14ac:dyDescent="0.25">
      <c r="B316" s="181" t="s">
        <v>943</v>
      </c>
      <c r="C316" s="182" t="s">
        <v>944</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945</v>
      </c>
      <c r="C317" s="182" t="s">
        <v>946</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x14ac:dyDescent="0.25">
      <c r="B318" s="181" t="s">
        <v>947</v>
      </c>
      <c r="C318" s="182" t="s">
        <v>948</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327</v>
      </c>
      <c r="C319" s="182" t="s">
        <v>949</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950</v>
      </c>
      <c r="C320" s="182" t="s">
        <v>951</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952</v>
      </c>
      <c r="C321" s="182" t="s">
        <v>953</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954</v>
      </c>
      <c r="C322" s="182" t="s">
        <v>955</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113000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113000</v>
      </c>
      <c r="G322" s="183"/>
      <c r="H322" s="183">
        <f t="shared" si="758"/>
        <v>113000</v>
      </c>
      <c r="I322" s="183"/>
      <c r="J322" s="183">
        <f t="shared" si="759"/>
        <v>113000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108000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29000</v>
      </c>
      <c r="AE322" s="183">
        <f t="shared" si="760"/>
        <v>37000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v>
      </c>
      <c r="AI322" s="183">
        <f t="shared" si="761"/>
        <v>28000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22000</v>
      </c>
      <c r="AM322" s="183">
        <f t="shared" si="762"/>
        <v>22000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v>
      </c>
      <c r="AQ322" s="183">
        <f t="shared" si="763"/>
        <v>26000</v>
      </c>
      <c r="AR322" s="183">
        <f t="shared" si="764"/>
        <v>113000</v>
      </c>
    </row>
    <row r="323" spans="2:44" x14ac:dyDescent="0.25">
      <c r="B323" s="181" t="s">
        <v>956</v>
      </c>
      <c r="C323" s="182" t="s">
        <v>957</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958</v>
      </c>
      <c r="C324" s="182" t="s">
        <v>959</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960</v>
      </c>
      <c r="C325" s="182" t="s">
        <v>961</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962</v>
      </c>
      <c r="C326" s="182" t="s">
        <v>963</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329</v>
      </c>
      <c r="C327" s="179" t="s">
        <v>201</v>
      </c>
      <c r="D327" s="180">
        <f>D328+D345+D383+D389</f>
        <v>37000</v>
      </c>
      <c r="E327" s="180">
        <f>E328+E345+E383+E389</f>
        <v>0</v>
      </c>
      <c r="F327" s="180">
        <f t="shared" si="622"/>
        <v>37000</v>
      </c>
      <c r="G327" s="180">
        <f>G328+G345+G383+G389</f>
        <v>0</v>
      </c>
      <c r="H327" s="180">
        <f t="shared" si="623"/>
        <v>37000</v>
      </c>
      <c r="I327" s="180">
        <f>I328+I345+I383+I389</f>
        <v>0</v>
      </c>
      <c r="J327" s="180">
        <f t="shared" si="624"/>
        <v>37000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37000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37000</v>
      </c>
      <c r="AE327" s="180">
        <f t="shared" si="628"/>
        <v>37000</v>
      </c>
      <c r="AF327" s="180">
        <f>AF328+AF345+AF383+AF389</f>
        <v>0</v>
      </c>
      <c r="AG327" s="180">
        <f>AG328+AG345+AG383+AG389</f>
        <v>0</v>
      </c>
      <c r="AH327" s="180">
        <f>AH328+AH345+AH383+AH389</f>
        <v>0</v>
      </c>
      <c r="AI327" s="180">
        <f t="shared" si="629"/>
        <v>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37000</v>
      </c>
    </row>
    <row r="328" spans="2:44" x14ac:dyDescent="0.25">
      <c r="B328" s="190" t="s">
        <v>330</v>
      </c>
      <c r="C328" s="191" t="s">
        <v>202</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331</v>
      </c>
      <c r="C329" s="182" t="s">
        <v>203</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345</v>
      </c>
      <c r="C330" s="182" t="s">
        <v>213</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964</v>
      </c>
      <c r="C331" s="182" t="s">
        <v>965</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966</v>
      </c>
      <c r="C332" s="182" t="s">
        <v>967</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968</v>
      </c>
      <c r="C333" s="182" t="s">
        <v>969</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970</v>
      </c>
      <c r="C334" s="182" t="s">
        <v>971</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346</v>
      </c>
      <c r="C335" s="182" t="s">
        <v>214</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972</v>
      </c>
      <c r="C336" s="182" t="s">
        <v>973</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347</v>
      </c>
      <c r="C337" s="182" t="s">
        <v>215</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974</v>
      </c>
      <c r="C338" s="182" t="s">
        <v>975</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332</v>
      </c>
      <c r="C339" s="182" t="s">
        <v>204</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976</v>
      </c>
      <c r="C340" s="182" t="s">
        <v>977</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348</v>
      </c>
      <c r="C341" s="182" t="s">
        <v>216</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978</v>
      </c>
      <c r="C342" s="182" t="s">
        <v>979</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980</v>
      </c>
      <c r="C343" s="182" t="s">
        <v>981</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349</v>
      </c>
      <c r="C344" s="182" t="s">
        <v>217</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333</v>
      </c>
      <c r="C345" s="191" t="s">
        <v>205</v>
      </c>
      <c r="D345" s="192">
        <f>SUM(D346:D382)</f>
        <v>37000</v>
      </c>
      <c r="E345" s="192">
        <f>SUM(E346:E382)</f>
        <v>0</v>
      </c>
      <c r="F345" s="192">
        <f t="shared" si="622"/>
        <v>37000</v>
      </c>
      <c r="G345" s="192">
        <f>SUM(G346:G382)</f>
        <v>0</v>
      </c>
      <c r="H345" s="192">
        <f t="shared" si="623"/>
        <v>37000</v>
      </c>
      <c r="I345" s="192">
        <f>SUM(I346:I382)</f>
        <v>0</v>
      </c>
      <c r="J345" s="192">
        <f t="shared" si="624"/>
        <v>37000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37000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37000</v>
      </c>
      <c r="AE345" s="192">
        <f t="shared" si="628"/>
        <v>37000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37000</v>
      </c>
    </row>
    <row r="346" spans="2:44" x14ac:dyDescent="0.25">
      <c r="B346" s="181" t="s">
        <v>334</v>
      </c>
      <c r="C346" s="182" t="s">
        <v>206</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982</v>
      </c>
      <c r="C347" s="182" t="s">
        <v>983</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984</v>
      </c>
      <c r="C348" s="182" t="s">
        <v>983</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x14ac:dyDescent="0.25">
      <c r="B349" s="181" t="s">
        <v>985</v>
      </c>
      <c r="C349" s="182" t="s">
        <v>986</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8000</v>
      </c>
      <c r="G349" s="183"/>
      <c r="H349" s="183">
        <f t="shared" si="623"/>
        <v>8000</v>
      </c>
      <c r="I349" s="183"/>
      <c r="J349" s="183">
        <f t="shared" si="624"/>
        <v>8000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E349" s="183">
        <f t="shared" si="628"/>
        <v>8000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8000</v>
      </c>
    </row>
    <row r="350" spans="2:44" x14ac:dyDescent="0.25">
      <c r="B350" s="181" t="s">
        <v>987</v>
      </c>
      <c r="C350" s="182" t="s">
        <v>986</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x14ac:dyDescent="0.25">
      <c r="B351" s="181" t="s">
        <v>988</v>
      </c>
      <c r="C351" s="182" t="s">
        <v>989</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990</v>
      </c>
      <c r="C352" s="182" t="s">
        <v>991</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992</v>
      </c>
      <c r="C353" s="182" t="s">
        <v>993</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994</v>
      </c>
      <c r="C354" s="182" t="s">
        <v>995</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996</v>
      </c>
      <c r="C355" s="182" t="s">
        <v>997</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335</v>
      </c>
      <c r="C356" s="182" t="s">
        <v>998</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999</v>
      </c>
      <c r="C357" s="182" t="s">
        <v>998</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15000</v>
      </c>
      <c r="G357" s="183"/>
      <c r="H357" s="183">
        <f t="shared" si="623"/>
        <v>15000</v>
      </c>
      <c r="I357" s="183"/>
      <c r="J357" s="183">
        <f t="shared" si="624"/>
        <v>15000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E357" s="183">
        <f t="shared" si="628"/>
        <v>15000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15000</v>
      </c>
    </row>
    <row r="358" spans="2:44" x14ac:dyDescent="0.25">
      <c r="B358" s="181" t="s">
        <v>1000</v>
      </c>
      <c r="C358" s="182" t="s">
        <v>1001</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1002</v>
      </c>
      <c r="C359" s="182" t="s">
        <v>1003</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336</v>
      </c>
      <c r="C360" s="182" t="s">
        <v>1004</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1005</v>
      </c>
      <c r="C361" s="182" t="s">
        <v>1004</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1006</v>
      </c>
      <c r="C362" s="182" t="s">
        <v>1007</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1008</v>
      </c>
      <c r="C363" s="182" t="s">
        <v>1009</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1010</v>
      </c>
      <c r="C364" s="182" t="s">
        <v>1011</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337</v>
      </c>
      <c r="C365" s="182" t="s">
        <v>1012</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1013</v>
      </c>
      <c r="C366" s="182" t="s">
        <v>1014</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14000</v>
      </c>
      <c r="G366" s="183"/>
      <c r="H366" s="183">
        <f t="shared" si="823"/>
        <v>14000</v>
      </c>
      <c r="I366" s="183"/>
      <c r="J366" s="183">
        <f t="shared" si="824"/>
        <v>14000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14000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v>
      </c>
      <c r="AE366" s="183">
        <f t="shared" si="825"/>
        <v>14000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14000</v>
      </c>
    </row>
    <row r="367" spans="2:44" x14ac:dyDescent="0.25">
      <c r="B367" s="181" t="s">
        <v>1015</v>
      </c>
      <c r="C367" s="182" t="s">
        <v>1016</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1017</v>
      </c>
      <c r="C368" s="182" t="s">
        <v>1018</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1019</v>
      </c>
      <c r="C369" s="182" t="s">
        <v>1020</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338</v>
      </c>
      <c r="C370" s="182" t="s">
        <v>1021</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1022</v>
      </c>
      <c r="C371" s="182" t="s">
        <v>1023</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1024</v>
      </c>
      <c r="C372" s="182" t="s">
        <v>1025</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1026</v>
      </c>
      <c r="C373" s="182" t="s">
        <v>1027</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1028</v>
      </c>
      <c r="C374" s="182" t="s">
        <v>1029</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1030</v>
      </c>
      <c r="C375" s="182" t="s">
        <v>1031</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1032</v>
      </c>
      <c r="C376" s="182" t="s">
        <v>1033</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1034</v>
      </c>
      <c r="C377" s="182" t="s">
        <v>1035</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1036</v>
      </c>
      <c r="C378" s="182" t="s">
        <v>1037</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1038</v>
      </c>
      <c r="C379" s="182" t="s">
        <v>1039</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1040</v>
      </c>
      <c r="C380" s="182" t="s">
        <v>1041</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1042</v>
      </c>
      <c r="C381" s="182" t="s">
        <v>1041</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1043</v>
      </c>
      <c r="C382" s="182" t="s">
        <v>1044</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339</v>
      </c>
      <c r="C383" s="191" t="s">
        <v>207</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340</v>
      </c>
      <c r="C384" s="182" t="s">
        <v>208</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1045</v>
      </c>
      <c r="C385" s="182" t="s">
        <v>1046</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1047</v>
      </c>
      <c r="C386" s="182" t="s">
        <v>1048</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1049</v>
      </c>
      <c r="C387" s="182" t="s">
        <v>1371</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1051</v>
      </c>
      <c r="C388" s="182" t="s">
        <v>1050</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341</v>
      </c>
      <c r="C389" s="191" t="s">
        <v>209</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342</v>
      </c>
      <c r="C390" s="182" t="s">
        <v>210</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1052</v>
      </c>
      <c r="C391" s="182" t="s">
        <v>1053</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343</v>
      </c>
      <c r="C392" s="182" t="s">
        <v>211</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1054</v>
      </c>
      <c r="C393" s="182" t="s">
        <v>1055</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1056</v>
      </c>
      <c r="C394" s="182" t="s">
        <v>1057</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344</v>
      </c>
      <c r="C395" s="182" t="s">
        <v>212</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1058</v>
      </c>
      <c r="C396" s="182" t="s">
        <v>1059</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350</v>
      </c>
      <c r="C397" s="179" t="s">
        <v>218</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351</v>
      </c>
      <c r="C398" s="191" t="s">
        <v>219</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352</v>
      </c>
      <c r="C399" s="182" t="s">
        <v>220</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1061</v>
      </c>
      <c r="C400" s="182" t="s">
        <v>1062</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1063</v>
      </c>
      <c r="C401" s="182" t="s">
        <v>1064</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353</v>
      </c>
      <c r="C402" s="182" t="s">
        <v>221</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363</v>
      </c>
      <c r="C403" s="182" t="s">
        <v>230</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1065</v>
      </c>
      <c r="C404" s="182" t="s">
        <v>1066</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1067</v>
      </c>
      <c r="C405" s="182" t="s">
        <v>1068</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1069</v>
      </c>
      <c r="C406" s="182" t="s">
        <v>1070</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1071</v>
      </c>
      <c r="C407" s="182" t="s">
        <v>1072</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1073</v>
      </c>
      <c r="C408" s="182" t="s">
        <v>1074</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1075</v>
      </c>
      <c r="C409" s="182" t="s">
        <v>1076</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1077</v>
      </c>
      <c r="C410" s="182" t="s">
        <v>1078</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1079</v>
      </c>
      <c r="C411" s="182" t="s">
        <v>1080</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1081</v>
      </c>
      <c r="C412" s="182" t="s">
        <v>1082</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1083</v>
      </c>
      <c r="C413" s="182" t="s">
        <v>1084</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1085</v>
      </c>
      <c r="C414" s="182" t="s">
        <v>1086</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1087</v>
      </c>
      <c r="C415" s="182" t="s">
        <v>1088</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1089</v>
      </c>
      <c r="C416" s="182" t="s">
        <v>1090</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1091</v>
      </c>
      <c r="C417" s="182" t="s">
        <v>1092</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1093</v>
      </c>
      <c r="C418" s="182" t="s">
        <v>1094</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1095</v>
      </c>
      <c r="C419" s="182" t="s">
        <v>1096</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1097</v>
      </c>
      <c r="C420" s="182" t="s">
        <v>1098</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1099</v>
      </c>
      <c r="C421" s="182" t="s">
        <v>1100</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1101</v>
      </c>
      <c r="C422" s="182" t="s">
        <v>1102</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1103</v>
      </c>
      <c r="C423" s="182" t="s">
        <v>1104</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1105</v>
      </c>
      <c r="C424" s="182" t="s">
        <v>1106</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1107</v>
      </c>
      <c r="C425" s="182" t="s">
        <v>1108</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364</v>
      </c>
      <c r="C426" s="182" t="s">
        <v>1109</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1110</v>
      </c>
      <c r="C427" s="182" t="s">
        <v>1111</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1112</v>
      </c>
      <c r="C428" s="182" t="s">
        <v>1102</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1113</v>
      </c>
      <c r="C429" s="182" t="s">
        <v>1114</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1115</v>
      </c>
      <c r="C430" s="182" t="s">
        <v>1116</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1117</v>
      </c>
      <c r="C431" s="182" t="s">
        <v>1118</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1119</v>
      </c>
      <c r="C432" s="182" t="s">
        <v>1120</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1121</v>
      </c>
      <c r="C433" s="182" t="s">
        <v>1122</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1123</v>
      </c>
      <c r="C434" s="182" t="s">
        <v>1124</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1125</v>
      </c>
      <c r="C435" s="182" t="s">
        <v>1126</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1127</v>
      </c>
      <c r="C436" s="182" t="s">
        <v>1128</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1129</v>
      </c>
      <c r="C437" s="182" t="s">
        <v>1130</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1131</v>
      </c>
      <c r="C438" s="182" t="s">
        <v>1132</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1133</v>
      </c>
      <c r="C439" s="182" t="s">
        <v>1134</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1135</v>
      </c>
      <c r="C440" s="182" t="s">
        <v>1136</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1137</v>
      </c>
      <c r="C441" s="182" t="s">
        <v>1138</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1139</v>
      </c>
      <c r="C442" s="182" t="s">
        <v>1140</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1141</v>
      </c>
      <c r="C443" s="182" t="s">
        <v>1142</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1143</v>
      </c>
      <c r="C444" s="182" t="s">
        <v>1144</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1145</v>
      </c>
      <c r="C445" s="182" t="s">
        <v>1146</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1147</v>
      </c>
      <c r="C446" s="182" t="s">
        <v>1148</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1149</v>
      </c>
      <c r="C447" s="182" t="s">
        <v>1150</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1151</v>
      </c>
      <c r="C448" s="182" t="s">
        <v>1152</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1153</v>
      </c>
      <c r="C449" s="182" t="s">
        <v>1154</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1155</v>
      </c>
      <c r="C450" s="182" t="s">
        <v>1156</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1157</v>
      </c>
      <c r="C451" s="182" t="s">
        <v>1158</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1159</v>
      </c>
      <c r="C452" s="182" t="s">
        <v>1160</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354</v>
      </c>
      <c r="C453" s="182" t="s">
        <v>222</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1161</v>
      </c>
      <c r="C454" s="182" t="s">
        <v>1162</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1163</v>
      </c>
      <c r="C455" s="182" t="s">
        <v>1164</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1165</v>
      </c>
      <c r="C456" s="182" t="s">
        <v>1166</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1167</v>
      </c>
      <c r="C457" s="182" t="s">
        <v>1168</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1169</v>
      </c>
      <c r="C458" s="182" t="s">
        <v>1170</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355</v>
      </c>
      <c r="C459" s="191" t="s">
        <v>223</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356</v>
      </c>
      <c r="C460" s="182" t="s">
        <v>224</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1171</v>
      </c>
      <c r="C461" s="182" t="s">
        <v>1172</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1173</v>
      </c>
      <c r="C462" s="182" t="s">
        <v>1174</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1175</v>
      </c>
      <c r="C463" s="182" t="s">
        <v>1176</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1177</v>
      </c>
      <c r="C464" s="182" t="s">
        <v>1178</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1179</v>
      </c>
      <c r="C465" s="182" t="s">
        <v>1180</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1181</v>
      </c>
      <c r="C466" s="182" t="s">
        <v>1182</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357</v>
      </c>
      <c r="C467" s="191" t="s">
        <v>225</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1183</v>
      </c>
      <c r="C468" s="182" t="s">
        <v>1184</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358</v>
      </c>
      <c r="C469" s="182" t="s">
        <v>226</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365</v>
      </c>
      <c r="C470" s="182" t="s">
        <v>231</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1185</v>
      </c>
      <c r="C471" s="182" t="s">
        <v>1186</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1187</v>
      </c>
      <c r="C472" s="182" t="s">
        <v>1188</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1189</v>
      </c>
      <c r="C473" s="182" t="s">
        <v>1190</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1191</v>
      </c>
      <c r="C474" s="182" t="s">
        <v>1192</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1193</v>
      </c>
      <c r="C475" s="182" t="s">
        <v>1194</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1195</v>
      </c>
      <c r="C476" s="182" t="s">
        <v>1196</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1197</v>
      </c>
      <c r="C477" s="182" t="s">
        <v>1198</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1199</v>
      </c>
      <c r="C478" s="182" t="s">
        <v>1200</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1201</v>
      </c>
      <c r="C479" s="182" t="s">
        <v>1202</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1203</v>
      </c>
      <c r="C480" s="182" t="s">
        <v>1204</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1205</v>
      </c>
      <c r="C481" s="182" t="s">
        <v>1206</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1207</v>
      </c>
      <c r="C482" s="182" t="s">
        <v>1208</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1209</v>
      </c>
      <c r="C483" s="182" t="s">
        <v>1210</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1211</v>
      </c>
      <c r="C484" s="182" t="s">
        <v>1212</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359</v>
      </c>
      <c r="C485" s="191" t="s">
        <v>227</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360</v>
      </c>
      <c r="C486" s="182" t="s">
        <v>228</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1213</v>
      </c>
      <c r="C487" s="182" t="s">
        <v>1214</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1215</v>
      </c>
      <c r="C488" s="182" t="s">
        <v>1216</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361</v>
      </c>
      <c r="C489" s="191" t="s">
        <v>229</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362</v>
      </c>
      <c r="C490" s="182" t="s">
        <v>224</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1217</v>
      </c>
      <c r="C491" s="182" t="s">
        <v>1172</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1218</v>
      </c>
      <c r="C492" s="182" t="s">
        <v>1174</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1219</v>
      </c>
      <c r="C493" s="182" t="s">
        <v>1178</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1220</v>
      </c>
      <c r="C494" s="182" t="s">
        <v>1221</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1222</v>
      </c>
      <c r="C495" s="182" t="s">
        <v>1182</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1223</v>
      </c>
      <c r="C496" s="182" t="s">
        <v>1224</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1225</v>
      </c>
      <c r="C497" s="182" t="s">
        <v>1184</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1226</v>
      </c>
      <c r="C498" s="182" t="s">
        <v>1227</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366</v>
      </c>
      <c r="C499" s="179" t="s">
        <v>232</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367</v>
      </c>
      <c r="C500" s="191" t="s">
        <v>233</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368</v>
      </c>
      <c r="C501" s="182" t="s">
        <v>234</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1228</v>
      </c>
      <c r="C502" s="182" t="s">
        <v>1229</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1230</v>
      </c>
      <c r="C503" s="182" t="s">
        <v>1231</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369</v>
      </c>
      <c r="C504" s="182" t="s">
        <v>235</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1232</v>
      </c>
      <c r="C505" s="182" t="s">
        <v>1233</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1234</v>
      </c>
      <c r="C506" s="182" t="s">
        <v>1235</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1236</v>
      </c>
      <c r="C507" s="182" t="s">
        <v>1237</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1238</v>
      </c>
      <c r="C508" s="182" t="s">
        <v>1239</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370</v>
      </c>
      <c r="C509" s="191" t="s">
        <v>236</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371</v>
      </c>
      <c r="C510" s="182" t="s">
        <v>237</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1240</v>
      </c>
      <c r="C511" s="182" t="s">
        <v>1241</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1242</v>
      </c>
      <c r="C512" s="182" t="s">
        <v>1243</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1244</v>
      </c>
      <c r="C513" s="182" t="s">
        <v>1245</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1246</v>
      </c>
      <c r="C514" s="182" t="s">
        <v>1247</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1248</v>
      </c>
      <c r="C515" s="182" t="s">
        <v>1249</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1250</v>
      </c>
      <c r="C516" s="182" t="s">
        <v>1251</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1252</v>
      </c>
      <c r="C517" s="182" t="s">
        <v>1253</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1254</v>
      </c>
      <c r="C518" s="182" t="s">
        <v>1255</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1256</v>
      </c>
      <c r="C519" s="182" t="s">
        <v>1257</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1258</v>
      </c>
      <c r="C520" s="182" t="s">
        <v>1259</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1260</v>
      </c>
      <c r="C521" s="182" t="s">
        <v>1261</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1262</v>
      </c>
      <c r="C522" s="182" t="s">
        <v>1263</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1264</v>
      </c>
      <c r="C523" s="182" t="s">
        <v>1265</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1266</v>
      </c>
      <c r="C524" s="182" t="s">
        <v>1267</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1268</v>
      </c>
      <c r="C525" s="182" t="s">
        <v>1269</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372</v>
      </c>
      <c r="C526" s="179" t="s">
        <v>238</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373</v>
      </c>
      <c r="C527" s="191" t="s">
        <v>239</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374</v>
      </c>
      <c r="C528" s="182" t="s">
        <v>240</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1270</v>
      </c>
      <c r="C529" s="182" t="s">
        <v>1271</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1272</v>
      </c>
      <c r="C530" s="182" t="s">
        <v>1273</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1274</v>
      </c>
      <c r="C531" s="182" t="s">
        <v>1275</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1276</v>
      </c>
      <c r="C532" s="182" t="s">
        <v>1277</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1278</v>
      </c>
      <c r="C533" s="182" t="s">
        <v>1279</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375</v>
      </c>
      <c r="C534" s="182" t="s">
        <v>241</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1280</v>
      </c>
      <c r="C535" s="182" t="s">
        <v>1281</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1282</v>
      </c>
      <c r="C536" s="182" t="s">
        <v>1283</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1284</v>
      </c>
      <c r="C537" s="182" t="s">
        <v>1285</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1286</v>
      </c>
      <c r="C538" s="182" t="s">
        <v>1287</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1288</v>
      </c>
      <c r="C539" s="182" t="s">
        <v>1289</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1290</v>
      </c>
      <c r="C540" s="182" t="s">
        <v>1291</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376</v>
      </c>
      <c r="C541" s="191" t="s">
        <v>242</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377</v>
      </c>
      <c r="C542" s="182" t="s">
        <v>243</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378</v>
      </c>
      <c r="C543" s="182" t="s">
        <v>244</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1292</v>
      </c>
      <c r="C544" s="182" t="s">
        <v>1293</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1294</v>
      </c>
      <c r="C545" s="182" t="s">
        <v>511</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1295</v>
      </c>
      <c r="C546" s="182" t="s">
        <v>1296</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1297</v>
      </c>
      <c r="C547" s="182" t="s">
        <v>1298</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1299</v>
      </c>
      <c r="C548" s="182" t="s">
        <v>1300</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1301</v>
      </c>
      <c r="C549" s="182" t="s">
        <v>1302</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1303</v>
      </c>
      <c r="C550" s="182" t="s">
        <v>1304</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1305</v>
      </c>
      <c r="C551" s="182" t="s">
        <v>1306</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1307</v>
      </c>
      <c r="C552" s="182" t="s">
        <v>1308</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1309</v>
      </c>
      <c r="C553" s="182" t="s">
        <v>1310</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1311</v>
      </c>
      <c r="C554" s="182" t="s">
        <v>1312</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1313</v>
      </c>
      <c r="C555" s="182" t="s">
        <v>1314</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1315</v>
      </c>
      <c r="C556" s="182" t="s">
        <v>1316</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1317</v>
      </c>
      <c r="C557" s="182" t="s">
        <v>1318</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1319</v>
      </c>
      <c r="C558" s="182" t="s">
        <v>1320</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1321</v>
      </c>
      <c r="C559" s="182" t="s">
        <v>1322</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1323</v>
      </c>
      <c r="C560" s="179" t="s">
        <v>1324</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1325</v>
      </c>
      <c r="C561" s="182" t="s">
        <v>1326</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1327</v>
      </c>
      <c r="C562" s="182" t="s">
        <v>1328</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1329</v>
      </c>
      <c r="C563" s="182" t="s">
        <v>1330</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1331</v>
      </c>
      <c r="C564" s="182" t="s">
        <v>1332</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1333</v>
      </c>
      <c r="C565" s="182" t="s">
        <v>1334</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245</v>
      </c>
      <c r="D566" s="186">
        <f>D12+D106+D222+D327+D397+D499+D526+D560</f>
        <v>1367487.0166666666</v>
      </c>
      <c r="E566" s="186">
        <f>E12+E106+E222+E327+E397+E499+E526+E560</f>
        <v>0</v>
      </c>
      <c r="F566" s="186">
        <f t="shared" si="1050"/>
        <v>1367487.0166666666</v>
      </c>
      <c r="G566" s="186">
        <f>G12+G106+G222+G327+G397+G499+G526+G560</f>
        <v>0</v>
      </c>
      <c r="H566" s="186">
        <f t="shared" si="1052"/>
        <v>1367487.0166666666</v>
      </c>
      <c r="I566" s="186">
        <f>I12+I106+I222+I327+I397+I499+I526+I560</f>
        <v>0</v>
      </c>
      <c r="J566" s="186">
        <f t="shared" si="1053"/>
        <v>1367487.0166666666</v>
      </c>
      <c r="K566" s="186">
        <f t="shared" ref="K566:AD566" si="1209">K12+K106+K222+K327+K397+K499+K526+K560</f>
        <v>0</v>
      </c>
      <c r="L566" s="186">
        <f t="shared" si="1209"/>
        <v>0</v>
      </c>
      <c r="M566" s="186">
        <f t="shared" si="1209"/>
        <v>1311987.0166666666</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42000</v>
      </c>
      <c r="U566" s="186">
        <f t="shared" si="1209"/>
        <v>0</v>
      </c>
      <c r="V566" s="186">
        <f t="shared" si="1209"/>
        <v>13500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589500</v>
      </c>
      <c r="AC566" s="186">
        <f t="shared" si="1209"/>
        <v>8000</v>
      </c>
      <c r="AD566" s="186">
        <f t="shared" si="1209"/>
        <v>178914.46666666667</v>
      </c>
      <c r="AE566" s="186">
        <f t="shared" si="1059"/>
        <v>776414.46666666667</v>
      </c>
      <c r="AF566" s="186">
        <f t="shared" ref="AF566:AH566" si="1214">AF12+AF106+AF222+AF327+AF397+AF499+AF526+AF560</f>
        <v>0</v>
      </c>
      <c r="AG566" s="186">
        <f t="shared" si="1214"/>
        <v>17863.333333333336</v>
      </c>
      <c r="AH566" s="186">
        <f t="shared" si="1214"/>
        <v>224015.91666666669</v>
      </c>
      <c r="AI566" s="186">
        <f t="shared" si="1060"/>
        <v>241879.25000000003</v>
      </c>
      <c r="AJ566" s="186">
        <f t="shared" ref="AJ566:AL566" si="1215">AJ12+AJ106+AJ222+AJ327+AJ397+AJ499+AJ526+AJ560</f>
        <v>18000</v>
      </c>
      <c r="AK566" s="186">
        <f t="shared" si="1215"/>
        <v>0</v>
      </c>
      <c r="AL566" s="186">
        <f t="shared" si="1215"/>
        <v>205280.21666666667</v>
      </c>
      <c r="AM566" s="186">
        <f t="shared" si="1061"/>
        <v>223280.21666666667</v>
      </c>
      <c r="AN566" s="186">
        <f t="shared" ref="AN566:AP566" si="1216">AN12+AN106+AN222+AN327+AN397+AN499+AN526+AN560</f>
        <v>0</v>
      </c>
      <c r="AO566" s="186">
        <f t="shared" si="1216"/>
        <v>0</v>
      </c>
      <c r="AP566" s="186">
        <f t="shared" si="1216"/>
        <v>125913.08333333333</v>
      </c>
      <c r="AQ566" s="186">
        <f t="shared" si="1062"/>
        <v>125913.08333333333</v>
      </c>
      <c r="AR566" s="186">
        <f t="shared" si="1063"/>
        <v>1367487.0166666666</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636"/>
  <sheetViews>
    <sheetView showGridLines="0" topLeftCell="D67" zoomScale="90" zoomScaleNormal="90" workbookViewId="0">
      <selection activeCell="H641" sqref="H641"/>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5" t="s">
        <v>1356</v>
      </c>
      <c r="B2" s="125" t="s">
        <v>1358</v>
      </c>
      <c r="C2" s="125" t="s">
        <v>470</v>
      </c>
      <c r="D2" s="125" t="s">
        <v>1357</v>
      </c>
      <c r="E2" s="125" t="s">
        <v>1359</v>
      </c>
      <c r="F2" s="125" t="s">
        <v>471</v>
      </c>
      <c r="G2" s="125" t="s">
        <v>1360</v>
      </c>
      <c r="H2" s="125" t="s">
        <v>1361</v>
      </c>
      <c r="I2" s="125" t="s">
        <v>1362</v>
      </c>
      <c r="J2" s="125" t="s">
        <v>1453</v>
      </c>
      <c r="K2" s="125" t="s">
        <v>1363</v>
      </c>
      <c r="L2" s="125" t="s">
        <v>1364</v>
      </c>
      <c r="M2" s="125" t="s">
        <v>1365</v>
      </c>
      <c r="N2" s="125" t="s">
        <v>1366</v>
      </c>
      <c r="O2" s="125" t="s">
        <v>1367</v>
      </c>
      <c r="P2" s="122" t="s">
        <v>1475</v>
      </c>
      <c r="Q2" s="122" t="s">
        <v>1510</v>
      </c>
      <c r="S2" s="455" t="str">
        <f>+Presupuesto!D11</f>
        <v>Recurrente</v>
      </c>
      <c r="T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s="122" customFormat="1" hidden="1" x14ac:dyDescent="0.25">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60" customHeight="1" x14ac:dyDescent="0.25">
      <c r="C5" s="195" t="s">
        <v>248</v>
      </c>
      <c r="D5" s="456">
        <f>SUMIF(C:C,$C$10,D:D)</f>
        <v>494967.41666666663</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17863.333333333332</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391</v>
      </c>
      <c r="D13" s="365" t="str">
        <f>'3. Vinculación Univ. Sociedad'!F11</f>
        <v>3.2.3.1</v>
      </c>
      <c r="E13" s="93"/>
      <c r="F13" s="93"/>
      <c r="G13" s="93"/>
      <c r="H13" s="76"/>
      <c r="I13" s="76"/>
      <c r="J13" s="76"/>
      <c r="K13" s="112"/>
      <c r="N13" s="153"/>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Realizar la Capacitacion de Inducción  a los alumnos que ingresan al CJG, a realizar la Practica Profesional Supervisada.</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ht="15.75" thickBot="1" x14ac:dyDescent="0.3">
      <c r="B17" s="93"/>
      <c r="C17" s="327" t="s">
        <v>47</v>
      </c>
      <c r="D17" s="585">
        <v>80</v>
      </c>
      <c r="E17" s="328"/>
      <c r="F17" s="115">
        <v>30000</v>
      </c>
      <c r="G17" s="329">
        <f t="shared" ref="G17:G25" si="0">E17*F17</f>
        <v>0</v>
      </c>
      <c r="H17" s="330" t="s">
        <v>128</v>
      </c>
      <c r="I17" s="116" t="s">
        <v>698</v>
      </c>
      <c r="J17" s="116" t="str">
        <f>VLOOKUP(I17,Presupuesto!$B$11:$C$566,2,0)</f>
        <v>SERVICIOS DE CAPACITACION.</v>
      </c>
      <c r="K17" s="331" t="s">
        <v>470</v>
      </c>
      <c r="L17" s="116" t="s">
        <v>396</v>
      </c>
      <c r="N17" s="153"/>
    </row>
    <row r="18" spans="2:14" ht="15.75" thickBot="1" x14ac:dyDescent="0.3">
      <c r="B18" s="93"/>
      <c r="C18" s="99" t="s">
        <v>48</v>
      </c>
      <c r="D18" s="586"/>
      <c r="E18" s="200">
        <f>D17</f>
        <v>80</v>
      </c>
      <c r="F18" s="100">
        <v>50</v>
      </c>
      <c r="G18" s="97">
        <f t="shared" si="0"/>
        <v>4000</v>
      </c>
      <c r="H18" s="161" t="s">
        <v>128</v>
      </c>
      <c r="I18" s="98" t="s">
        <v>716</v>
      </c>
      <c r="J18" s="98" t="str">
        <f>VLOOKUP(I18,Presupuesto!$B$11:$C$566,2,0)</f>
        <v>SERVICIOS DE IMPRENTA PUBLIC.Y REPRODUCCION</v>
      </c>
      <c r="K18" s="98" t="str">
        <f t="shared" ref="K18:K26" si="1">$K$17</f>
        <v>Vinculación Universidad-Sociedad</v>
      </c>
      <c r="L18" s="116" t="s">
        <v>396</v>
      </c>
      <c r="N18" s="153"/>
    </row>
    <row r="19" spans="2:14" ht="15.75" thickBot="1" x14ac:dyDescent="0.3">
      <c r="B19" s="93"/>
      <c r="C19" s="99" t="s">
        <v>49</v>
      </c>
      <c r="D19" s="586"/>
      <c r="E19" s="200">
        <f>D17</f>
        <v>80</v>
      </c>
      <c r="F19" s="100">
        <v>150</v>
      </c>
      <c r="G19" s="97">
        <f t="shared" si="0"/>
        <v>12000</v>
      </c>
      <c r="H19" s="161" t="s">
        <v>128</v>
      </c>
      <c r="I19" s="98" t="s">
        <v>791</v>
      </c>
      <c r="J19" s="98" t="str">
        <f>VLOOKUP(I19,Presupuesto!$B$11:$C$566,2,0)</f>
        <v>ALIMENTOS B EBIDAS PARA PERSONAS</v>
      </c>
      <c r="K19" s="98" t="str">
        <f t="shared" si="1"/>
        <v>Vinculación Universidad-Sociedad</v>
      </c>
      <c r="L19" s="116" t="s">
        <v>396</v>
      </c>
      <c r="N19" s="153"/>
    </row>
    <row r="20" spans="2:14" ht="15.75" thickBot="1" x14ac:dyDescent="0.3">
      <c r="B20" s="93"/>
      <c r="C20" s="99" t="s">
        <v>50</v>
      </c>
      <c r="D20" s="586"/>
      <c r="E20" s="151">
        <v>0</v>
      </c>
      <c r="F20" s="118">
        <v>10000</v>
      </c>
      <c r="G20" s="97">
        <f t="shared" si="0"/>
        <v>0</v>
      </c>
      <c r="H20" s="161" t="s">
        <v>128</v>
      </c>
      <c r="I20" s="322" t="s">
        <v>299</v>
      </c>
      <c r="J20" s="98" t="str">
        <f>VLOOKUP(I20,Presupuesto!$B$11:$C$566,2,0)</f>
        <v>PASAJES (26100-00)</v>
      </c>
      <c r="K20" s="98" t="str">
        <f t="shared" si="1"/>
        <v>Vinculación Universidad-Sociedad</v>
      </c>
      <c r="L20" s="116" t="s">
        <v>396</v>
      </c>
      <c r="N20" s="153"/>
    </row>
    <row r="21" spans="2:14" ht="15.75" thickBot="1" x14ac:dyDescent="0.3">
      <c r="B21" s="93"/>
      <c r="C21" s="99" t="s">
        <v>416</v>
      </c>
      <c r="D21" s="586"/>
      <c r="E21" s="151">
        <v>3</v>
      </c>
      <c r="F21" s="118">
        <v>250</v>
      </c>
      <c r="G21" s="97">
        <f t="shared" si="0"/>
        <v>750</v>
      </c>
      <c r="H21" s="161" t="s">
        <v>128</v>
      </c>
      <c r="I21" s="98" t="s">
        <v>820</v>
      </c>
      <c r="J21" s="98" t="str">
        <f>VLOOKUP(I21,Presupuesto!$B$11:$C$566,2,0)</f>
        <v>PRODUCTOS PAPEL Y CARTON</v>
      </c>
      <c r="K21" s="98" t="str">
        <f t="shared" si="1"/>
        <v>Vinculación Universidad-Sociedad</v>
      </c>
      <c r="L21" s="116" t="s">
        <v>396</v>
      </c>
      <c r="N21" s="153"/>
    </row>
    <row r="22" spans="2:14" ht="15.75" thickBot="1" x14ac:dyDescent="0.3">
      <c r="B22" s="93"/>
      <c r="C22" s="99" t="s">
        <v>51</v>
      </c>
      <c r="D22" s="586"/>
      <c r="E22" s="200">
        <f>(D17*25)/500</f>
        <v>4</v>
      </c>
      <c r="F22" s="100">
        <v>85</v>
      </c>
      <c r="G22" s="97">
        <f t="shared" si="0"/>
        <v>340</v>
      </c>
      <c r="H22" s="161" t="s">
        <v>128</v>
      </c>
      <c r="I22" s="98" t="s">
        <v>820</v>
      </c>
      <c r="J22" s="98" t="str">
        <f>VLOOKUP(I22,Presupuesto!$B$11:$C$566,2,0)</f>
        <v>PRODUCTOS PAPEL Y CARTON</v>
      </c>
      <c r="K22" s="98" t="str">
        <f t="shared" si="1"/>
        <v>Vinculación Universidad-Sociedad</v>
      </c>
      <c r="L22" s="116" t="s">
        <v>396</v>
      </c>
      <c r="N22" s="153"/>
    </row>
    <row r="23" spans="2:14" ht="15.75" thickBot="1" x14ac:dyDescent="0.3">
      <c r="B23" s="93"/>
      <c r="C23" s="99" t="s">
        <v>122</v>
      </c>
      <c r="D23" s="586"/>
      <c r="E23" s="200">
        <f>D17/12</f>
        <v>6.666666666666667</v>
      </c>
      <c r="F23" s="100">
        <v>36</v>
      </c>
      <c r="G23" s="97">
        <f t="shared" si="0"/>
        <v>240</v>
      </c>
      <c r="H23" s="161" t="s">
        <v>128</v>
      </c>
      <c r="I23" s="98" t="s">
        <v>941</v>
      </c>
      <c r="J23" s="98" t="str">
        <f>VLOOKUP(I23,Presupuesto!$B$11:$C$566,2,0)</f>
        <v>UTILES DE ESCRITORIO, OFICINA Y ENSE¥ANZA</v>
      </c>
      <c r="K23" s="98" t="str">
        <f t="shared" si="1"/>
        <v>Vinculación Universidad-Sociedad</v>
      </c>
      <c r="L23" s="116" t="s">
        <v>396</v>
      </c>
      <c r="N23" s="153"/>
    </row>
    <row r="24" spans="2:14" ht="15.75" thickBot="1" x14ac:dyDescent="0.3">
      <c r="B24" s="93"/>
      <c r="C24" s="99" t="s">
        <v>34</v>
      </c>
      <c r="D24" s="586"/>
      <c r="E24" s="200">
        <f>D17/12</f>
        <v>6.666666666666667</v>
      </c>
      <c r="F24" s="100">
        <v>80</v>
      </c>
      <c r="G24" s="97">
        <f t="shared" si="0"/>
        <v>533.33333333333337</v>
      </c>
      <c r="H24" s="161" t="s">
        <v>128</v>
      </c>
      <c r="I24" s="98" t="s">
        <v>941</v>
      </c>
      <c r="J24" s="98" t="str">
        <f>VLOOKUP(I24,Presupuesto!$B$11:$C$566,2,0)</f>
        <v>UTILES DE ESCRITORIO, OFICINA Y ENSE¥ANZA</v>
      </c>
      <c r="K24" s="98" t="str">
        <f t="shared" si="1"/>
        <v>Vinculación Universidad-Sociedad</v>
      </c>
      <c r="L24" s="116" t="s">
        <v>396</v>
      </c>
      <c r="N24" s="153"/>
    </row>
    <row r="25" spans="2:14" ht="15.75" thickBot="1" x14ac:dyDescent="0.3">
      <c r="B25" s="93"/>
      <c r="C25" s="109" t="s">
        <v>52</v>
      </c>
      <c r="D25" s="586"/>
      <c r="E25" s="212">
        <v>0</v>
      </c>
      <c r="F25" s="119">
        <v>25</v>
      </c>
      <c r="G25" s="97">
        <f t="shared" si="0"/>
        <v>0</v>
      </c>
      <c r="H25" s="161" t="s">
        <v>128</v>
      </c>
      <c r="I25" s="98" t="s">
        <v>941</v>
      </c>
      <c r="J25" s="98" t="str">
        <f>VLOOKUP(I25,Presupuesto!$B$11:$C$566,2,0)</f>
        <v>UTILES DE ESCRITORIO, OFICINA Y ENSE¥ANZA</v>
      </c>
      <c r="K25" s="98" t="str">
        <f t="shared" si="1"/>
        <v>Vinculación Universidad-Sociedad</v>
      </c>
      <c r="L25" s="116" t="s">
        <v>396</v>
      </c>
      <c r="N25" s="153"/>
    </row>
    <row r="26" spans="2:14" ht="15.75" thickBot="1" x14ac:dyDescent="0.3">
      <c r="B26" s="93"/>
      <c r="C26" s="216" t="s">
        <v>431</v>
      </c>
      <c r="D26" s="217">
        <v>0</v>
      </c>
      <c r="E26" s="332">
        <v>0</v>
      </c>
      <c r="F26" s="104">
        <f>HLOOKUP(C26,$AH$2:$BU$3,2,0)</f>
        <v>1750</v>
      </c>
      <c r="G26" s="105">
        <f>D26*E26*F26</f>
        <v>0</v>
      </c>
      <c r="H26" s="161" t="s">
        <v>128</v>
      </c>
      <c r="I26" s="333" t="s">
        <v>300</v>
      </c>
      <c r="J26" s="106" t="str">
        <f>VLOOKUP(I26,Presupuesto!$B$11:$C$566,2,0)</f>
        <v>VIATICOS (26200-00)</v>
      </c>
      <c r="K26" s="334" t="str">
        <f t="shared" si="1"/>
        <v>Vinculación Universidad-Sociedad</v>
      </c>
      <c r="L26" s="116" t="s">
        <v>396</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17863.333333333332</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391</v>
      </c>
      <c r="D32" s="365" t="str">
        <f>'3. Vinculación Univ. Sociedad'!F11</f>
        <v>3.2.3.1</v>
      </c>
      <c r="E32" s="93"/>
      <c r="F32" s="93"/>
      <c r="G32" s="93"/>
      <c r="H32" s="76"/>
      <c r="I32" s="76"/>
      <c r="J32" s="76"/>
      <c r="K32" s="112"/>
    </row>
    <row r="33" spans="3:12" ht="18.75" x14ac:dyDescent="0.25">
      <c r="C33" s="210"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Realizar la Capacitacion de Inducción  a los alumnos que ingresan al CJG, a realizar la Practica Profesional Supervisada.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130</v>
      </c>
      <c r="I35" s="128" t="s">
        <v>46</v>
      </c>
      <c r="J35" s="128" t="s">
        <v>131</v>
      </c>
      <c r="K35" s="128" t="s">
        <v>409</v>
      </c>
      <c r="L35" s="128" t="s">
        <v>410</v>
      </c>
    </row>
    <row r="36" spans="3:12" ht="15.75" thickBot="1" x14ac:dyDescent="0.3">
      <c r="C36" s="327" t="s">
        <v>47</v>
      </c>
      <c r="D36" s="585">
        <v>80</v>
      </c>
      <c r="E36" s="328"/>
      <c r="F36" s="115">
        <v>30000</v>
      </c>
      <c r="G36" s="329">
        <f t="shared" ref="G36:G44" si="2">E36*F36</f>
        <v>0</v>
      </c>
      <c r="H36" s="330" t="s">
        <v>128</v>
      </c>
      <c r="I36" s="116" t="s">
        <v>698</v>
      </c>
      <c r="J36" s="116" t="str">
        <f>VLOOKUP(I36,Presupuesto!$B$11:$C$566,2,0)</f>
        <v>SERVICIOS DE CAPACITACION.</v>
      </c>
      <c r="K36" s="331" t="s">
        <v>470</v>
      </c>
      <c r="L36" s="116" t="s">
        <v>397</v>
      </c>
    </row>
    <row r="37" spans="3:12" ht="15.75" thickBot="1" x14ac:dyDescent="0.3">
      <c r="C37" s="99" t="s">
        <v>48</v>
      </c>
      <c r="D37" s="586"/>
      <c r="E37" s="200">
        <f>D36</f>
        <v>80</v>
      </c>
      <c r="F37" s="100">
        <v>50</v>
      </c>
      <c r="G37" s="97">
        <f t="shared" si="2"/>
        <v>4000</v>
      </c>
      <c r="H37" s="330" t="s">
        <v>128</v>
      </c>
      <c r="I37" s="98" t="s">
        <v>716</v>
      </c>
      <c r="J37" s="98" t="str">
        <f>VLOOKUP(I37,Presupuesto!$B$11:$C$566,2,0)</f>
        <v>SERVICIOS DE IMPRENTA PUBLIC.Y REPRODUCCION</v>
      </c>
      <c r="K37" s="98" t="str">
        <f>$K$36</f>
        <v>Vinculación Universidad-Sociedad</v>
      </c>
      <c r="L37" s="116" t="s">
        <v>397</v>
      </c>
    </row>
    <row r="38" spans="3:12" ht="15.75" thickBot="1" x14ac:dyDescent="0.3">
      <c r="C38" s="99" t="s">
        <v>49</v>
      </c>
      <c r="D38" s="586"/>
      <c r="E38" s="200">
        <f>D36</f>
        <v>80</v>
      </c>
      <c r="F38" s="100">
        <v>150</v>
      </c>
      <c r="G38" s="97">
        <f t="shared" si="2"/>
        <v>12000</v>
      </c>
      <c r="H38" s="330" t="s">
        <v>128</v>
      </c>
      <c r="I38" s="98" t="s">
        <v>791</v>
      </c>
      <c r="J38" s="98" t="str">
        <f>VLOOKUP(I38,Presupuesto!$B$11:$C$566,2,0)</f>
        <v>ALIMENTOS B EBIDAS PARA PERSONAS</v>
      </c>
      <c r="K38" s="98" t="str">
        <f t="shared" ref="K38:K45" si="3">$K$36</f>
        <v>Vinculación Universidad-Sociedad</v>
      </c>
      <c r="L38" s="116" t="s">
        <v>397</v>
      </c>
    </row>
    <row r="39" spans="3:12" ht="15.75" thickBot="1" x14ac:dyDescent="0.3">
      <c r="C39" s="99" t="s">
        <v>50</v>
      </c>
      <c r="D39" s="586"/>
      <c r="E39" s="151">
        <v>0</v>
      </c>
      <c r="F39" s="118">
        <v>10000</v>
      </c>
      <c r="G39" s="97">
        <f t="shared" si="2"/>
        <v>0</v>
      </c>
      <c r="H39" s="330" t="s">
        <v>128</v>
      </c>
      <c r="I39" s="322" t="s">
        <v>299</v>
      </c>
      <c r="J39" s="98" t="str">
        <f>VLOOKUP(I39,Presupuesto!$B$11:$C$566,2,0)</f>
        <v>PASAJES (26100-00)</v>
      </c>
      <c r="K39" s="98" t="str">
        <f t="shared" si="3"/>
        <v>Vinculación Universidad-Sociedad</v>
      </c>
      <c r="L39" s="116" t="s">
        <v>397</v>
      </c>
    </row>
    <row r="40" spans="3:12" ht="15.75" thickBot="1" x14ac:dyDescent="0.3">
      <c r="C40" s="99" t="s">
        <v>416</v>
      </c>
      <c r="D40" s="586"/>
      <c r="E40" s="151">
        <v>3</v>
      </c>
      <c r="F40" s="118">
        <v>250</v>
      </c>
      <c r="G40" s="97">
        <f t="shared" si="2"/>
        <v>750</v>
      </c>
      <c r="H40" s="330" t="s">
        <v>128</v>
      </c>
      <c r="I40" s="98" t="s">
        <v>820</v>
      </c>
      <c r="J40" s="98" t="str">
        <f>VLOOKUP(I40,Presupuesto!$B$11:$C$566,2,0)</f>
        <v>PRODUCTOS PAPEL Y CARTON</v>
      </c>
      <c r="K40" s="98" t="str">
        <f t="shared" si="3"/>
        <v>Vinculación Universidad-Sociedad</v>
      </c>
      <c r="L40" s="116" t="s">
        <v>397</v>
      </c>
    </row>
    <row r="41" spans="3:12" ht="15.75" thickBot="1" x14ac:dyDescent="0.3">
      <c r="C41" s="99" t="s">
        <v>51</v>
      </c>
      <c r="D41" s="586"/>
      <c r="E41" s="200">
        <f>(D36*25)/500</f>
        <v>4</v>
      </c>
      <c r="F41" s="100">
        <v>85</v>
      </c>
      <c r="G41" s="97">
        <f t="shared" si="2"/>
        <v>340</v>
      </c>
      <c r="H41" s="330" t="s">
        <v>128</v>
      </c>
      <c r="I41" s="98" t="s">
        <v>820</v>
      </c>
      <c r="J41" s="98" t="str">
        <f>VLOOKUP(I41,Presupuesto!$B$11:$C$566,2,0)</f>
        <v>PRODUCTOS PAPEL Y CARTON</v>
      </c>
      <c r="K41" s="98" t="str">
        <f t="shared" si="3"/>
        <v>Vinculación Universidad-Sociedad</v>
      </c>
      <c r="L41" s="116" t="s">
        <v>397</v>
      </c>
    </row>
    <row r="42" spans="3:12" ht="15.75" thickBot="1" x14ac:dyDescent="0.3">
      <c r="C42" s="99" t="s">
        <v>122</v>
      </c>
      <c r="D42" s="586"/>
      <c r="E42" s="200">
        <f>D36/12</f>
        <v>6.666666666666667</v>
      </c>
      <c r="F42" s="100">
        <v>36</v>
      </c>
      <c r="G42" s="97">
        <f t="shared" si="2"/>
        <v>240</v>
      </c>
      <c r="H42" s="330" t="s">
        <v>128</v>
      </c>
      <c r="I42" s="98" t="s">
        <v>941</v>
      </c>
      <c r="J42" s="98" t="str">
        <f>VLOOKUP(I42,Presupuesto!$B$11:$C$566,2,0)</f>
        <v>UTILES DE ESCRITORIO, OFICINA Y ENSE¥ANZA</v>
      </c>
      <c r="K42" s="98" t="str">
        <f t="shared" si="3"/>
        <v>Vinculación Universidad-Sociedad</v>
      </c>
      <c r="L42" s="116" t="s">
        <v>397</v>
      </c>
    </row>
    <row r="43" spans="3:12" ht="15.75" thickBot="1" x14ac:dyDescent="0.3">
      <c r="C43" s="99" t="s">
        <v>34</v>
      </c>
      <c r="D43" s="586"/>
      <c r="E43" s="200">
        <f>D36/12</f>
        <v>6.666666666666667</v>
      </c>
      <c r="F43" s="100">
        <v>80</v>
      </c>
      <c r="G43" s="97">
        <f t="shared" si="2"/>
        <v>533.33333333333337</v>
      </c>
      <c r="H43" s="330" t="s">
        <v>128</v>
      </c>
      <c r="I43" s="98" t="s">
        <v>941</v>
      </c>
      <c r="J43" s="98" t="str">
        <f>VLOOKUP(I43,Presupuesto!$B$11:$C$566,2,0)</f>
        <v>UTILES DE ESCRITORIO, OFICINA Y ENSE¥ANZA</v>
      </c>
      <c r="K43" s="98" t="str">
        <f t="shared" si="3"/>
        <v>Vinculación Universidad-Sociedad</v>
      </c>
      <c r="L43" s="116" t="s">
        <v>397</v>
      </c>
    </row>
    <row r="44" spans="3:12" ht="15.75" thickBot="1" x14ac:dyDescent="0.3">
      <c r="C44" s="109" t="s">
        <v>52</v>
      </c>
      <c r="D44" s="586"/>
      <c r="E44" s="212">
        <v>0</v>
      </c>
      <c r="F44" s="119">
        <v>25</v>
      </c>
      <c r="G44" s="97">
        <f t="shared" si="2"/>
        <v>0</v>
      </c>
      <c r="H44" s="330" t="s">
        <v>128</v>
      </c>
      <c r="I44" s="98" t="s">
        <v>941</v>
      </c>
      <c r="J44" s="98" t="str">
        <f>VLOOKUP(I44,Presupuesto!$B$11:$C$566,2,0)</f>
        <v>UTILES DE ESCRITORIO, OFICINA Y ENSE¥ANZA</v>
      </c>
      <c r="K44" s="98" t="str">
        <f t="shared" si="3"/>
        <v>Vinculación Universidad-Sociedad</v>
      </c>
      <c r="L44" s="116" t="s">
        <v>397</v>
      </c>
    </row>
    <row r="45" spans="3:12" ht="15.75" thickBot="1" x14ac:dyDescent="0.3">
      <c r="C45" s="216" t="s">
        <v>429</v>
      </c>
      <c r="D45" s="217">
        <v>0</v>
      </c>
      <c r="E45" s="332">
        <v>0</v>
      </c>
      <c r="F45" s="104">
        <f>HLOOKUP(C45,$AH$2:$BU$3,2,0)</f>
        <v>1150</v>
      </c>
      <c r="G45" s="105">
        <f>D45*E45*F45</f>
        <v>0</v>
      </c>
      <c r="H45" s="330" t="s">
        <v>128</v>
      </c>
      <c r="I45" s="333" t="s">
        <v>300</v>
      </c>
      <c r="J45" s="106" t="str">
        <f>VLOOKUP(I45,Presupuesto!$B$11:$C$566,2,0)</f>
        <v>VIATICOS (26200-00)</v>
      </c>
      <c r="K45" s="334" t="str">
        <f t="shared" si="3"/>
        <v>Vinculación Universidad-Sociedad</v>
      </c>
      <c r="L45" s="116" t="s">
        <v>397</v>
      </c>
    </row>
    <row r="47" spans="3:12" ht="15.75" thickBot="1" x14ac:dyDescent="0.3"/>
    <row r="48" spans="3:12" ht="15.75" thickBot="1" x14ac:dyDescent="0.3">
      <c r="C48" s="29" t="s">
        <v>43</v>
      </c>
      <c r="D48" s="30">
        <f>SUM(G55:G64)</f>
        <v>17863.333333333332</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391</v>
      </c>
      <c r="D51" s="365" t="str">
        <f>'3. Vinculación Univ. Sociedad'!F11</f>
        <v>3.2.3.1</v>
      </c>
      <c r="E51" s="93"/>
      <c r="F51" s="93"/>
      <c r="G51" s="93"/>
      <c r="H51" s="76"/>
      <c r="I51" s="76"/>
      <c r="J51" s="76"/>
      <c r="K51" s="112"/>
    </row>
    <row r="52" spans="3:12" ht="18.75" x14ac:dyDescent="0.25">
      <c r="C52" s="210"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Realizar la Capacitacion de Inducción  a los alumnos que ingresan al CJG, a realizar la Practica Profesional Supervisada.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130</v>
      </c>
      <c r="I54" s="128" t="s">
        <v>46</v>
      </c>
      <c r="J54" s="128" t="s">
        <v>131</v>
      </c>
      <c r="K54" s="128" t="s">
        <v>409</v>
      </c>
      <c r="L54" s="128" t="s">
        <v>410</v>
      </c>
    </row>
    <row r="55" spans="3:12" ht="15.75" thickBot="1" x14ac:dyDescent="0.3">
      <c r="C55" s="327" t="s">
        <v>47</v>
      </c>
      <c r="D55" s="585">
        <v>80</v>
      </c>
      <c r="E55" s="328"/>
      <c r="F55" s="115">
        <v>30000</v>
      </c>
      <c r="G55" s="329">
        <f t="shared" ref="G55:G63" si="4">E55*F55</f>
        <v>0</v>
      </c>
      <c r="H55" s="330" t="s">
        <v>128</v>
      </c>
      <c r="I55" s="116" t="s">
        <v>698</v>
      </c>
      <c r="J55" s="116" t="str">
        <f>VLOOKUP(I55,Presupuesto!$B$11:$C$566,2,0)</f>
        <v>SERVICIOS DE CAPACITACION.</v>
      </c>
      <c r="K55" s="331" t="s">
        <v>470</v>
      </c>
      <c r="L55" s="116" t="s">
        <v>400</v>
      </c>
    </row>
    <row r="56" spans="3:12" ht="15.75" thickBot="1" x14ac:dyDescent="0.3">
      <c r="C56" s="99" t="s">
        <v>48</v>
      </c>
      <c r="D56" s="586"/>
      <c r="E56" s="200">
        <f>D55</f>
        <v>80</v>
      </c>
      <c r="F56" s="100">
        <v>50</v>
      </c>
      <c r="G56" s="97">
        <f t="shared" si="4"/>
        <v>4000</v>
      </c>
      <c r="H56" s="330" t="s">
        <v>128</v>
      </c>
      <c r="I56" s="98" t="s">
        <v>716</v>
      </c>
      <c r="J56" s="98" t="str">
        <f>VLOOKUP(I56,Presupuesto!$B$11:$C$566,2,0)</f>
        <v>SERVICIOS DE IMPRENTA PUBLIC.Y REPRODUCCION</v>
      </c>
      <c r="K56" s="98" t="str">
        <f t="shared" ref="K56:K57" si="5">$K$55</f>
        <v>Vinculación Universidad-Sociedad</v>
      </c>
      <c r="L56" s="116" t="s">
        <v>400</v>
      </c>
    </row>
    <row r="57" spans="3:12" ht="15.75" thickBot="1" x14ac:dyDescent="0.3">
      <c r="C57" s="99" t="s">
        <v>49</v>
      </c>
      <c r="D57" s="586"/>
      <c r="E57" s="200">
        <f>D55</f>
        <v>80</v>
      </c>
      <c r="F57" s="100">
        <v>150</v>
      </c>
      <c r="G57" s="97">
        <f t="shared" si="4"/>
        <v>12000</v>
      </c>
      <c r="H57" s="330" t="s">
        <v>128</v>
      </c>
      <c r="I57" s="98" t="s">
        <v>791</v>
      </c>
      <c r="J57" s="98" t="str">
        <f>VLOOKUP(I57,Presupuesto!$B$11:$C$566,2,0)</f>
        <v>ALIMENTOS B EBIDAS PARA PERSONAS</v>
      </c>
      <c r="K57" s="98" t="str">
        <f t="shared" si="5"/>
        <v>Vinculación Universidad-Sociedad</v>
      </c>
      <c r="L57" s="116" t="s">
        <v>400</v>
      </c>
    </row>
    <row r="58" spans="3:12" ht="15.75" thickBot="1" x14ac:dyDescent="0.3">
      <c r="C58" s="99" t="s">
        <v>50</v>
      </c>
      <c r="D58" s="586"/>
      <c r="E58" s="151">
        <v>0</v>
      </c>
      <c r="F58" s="118">
        <v>10000</v>
      </c>
      <c r="G58" s="97">
        <f t="shared" si="4"/>
        <v>0</v>
      </c>
      <c r="H58" s="330" t="s">
        <v>128</v>
      </c>
      <c r="I58" s="322" t="s">
        <v>299</v>
      </c>
      <c r="J58" s="98" t="str">
        <f>VLOOKUP(I58,Presupuesto!$B$11:$C$566,2,0)</f>
        <v>PASAJES (26100-00)</v>
      </c>
      <c r="K58" s="98" t="str">
        <f>$K$55</f>
        <v>Vinculación Universidad-Sociedad</v>
      </c>
      <c r="L58" s="116" t="s">
        <v>400</v>
      </c>
    </row>
    <row r="59" spans="3:12" ht="15.75" thickBot="1" x14ac:dyDescent="0.3">
      <c r="C59" s="99" t="s">
        <v>416</v>
      </c>
      <c r="D59" s="586"/>
      <c r="E59" s="151">
        <v>3</v>
      </c>
      <c r="F59" s="118">
        <v>250</v>
      </c>
      <c r="G59" s="97">
        <f t="shared" si="4"/>
        <v>750</v>
      </c>
      <c r="H59" s="330" t="s">
        <v>128</v>
      </c>
      <c r="I59" s="98" t="s">
        <v>820</v>
      </c>
      <c r="J59" s="98" t="str">
        <f>VLOOKUP(I59,Presupuesto!$B$11:$C$566,2,0)</f>
        <v>PRODUCTOS PAPEL Y CARTON</v>
      </c>
      <c r="K59" s="98" t="str">
        <f t="shared" ref="K59:K64" si="6">$K$55</f>
        <v>Vinculación Universidad-Sociedad</v>
      </c>
      <c r="L59" s="116" t="s">
        <v>400</v>
      </c>
    </row>
    <row r="60" spans="3:12" ht="15.75" thickBot="1" x14ac:dyDescent="0.3">
      <c r="C60" s="99" t="s">
        <v>51</v>
      </c>
      <c r="D60" s="586"/>
      <c r="E60" s="200">
        <f>(D55*25)/500</f>
        <v>4</v>
      </c>
      <c r="F60" s="100">
        <v>85</v>
      </c>
      <c r="G60" s="97">
        <f t="shared" si="4"/>
        <v>340</v>
      </c>
      <c r="H60" s="330" t="s">
        <v>128</v>
      </c>
      <c r="I60" s="98" t="s">
        <v>820</v>
      </c>
      <c r="J60" s="98" t="str">
        <f>VLOOKUP(I60,Presupuesto!$B$11:$C$566,2,0)</f>
        <v>PRODUCTOS PAPEL Y CARTON</v>
      </c>
      <c r="K60" s="98" t="str">
        <f t="shared" si="6"/>
        <v>Vinculación Universidad-Sociedad</v>
      </c>
      <c r="L60" s="116" t="s">
        <v>400</v>
      </c>
    </row>
    <row r="61" spans="3:12" ht="15.75" thickBot="1" x14ac:dyDescent="0.3">
      <c r="C61" s="99" t="s">
        <v>122</v>
      </c>
      <c r="D61" s="586"/>
      <c r="E61" s="200">
        <f>D55/12</f>
        <v>6.666666666666667</v>
      </c>
      <c r="F61" s="100">
        <v>36</v>
      </c>
      <c r="G61" s="97">
        <f t="shared" si="4"/>
        <v>240</v>
      </c>
      <c r="H61" s="330" t="s">
        <v>128</v>
      </c>
      <c r="I61" s="98" t="s">
        <v>941</v>
      </c>
      <c r="J61" s="98" t="str">
        <f>VLOOKUP(I61,Presupuesto!$B$11:$C$566,2,0)</f>
        <v>UTILES DE ESCRITORIO, OFICINA Y ENSE¥ANZA</v>
      </c>
      <c r="K61" s="98" t="str">
        <f t="shared" si="6"/>
        <v>Vinculación Universidad-Sociedad</v>
      </c>
      <c r="L61" s="116" t="s">
        <v>400</v>
      </c>
    </row>
    <row r="62" spans="3:12" ht="15.75" thickBot="1" x14ac:dyDescent="0.3">
      <c r="C62" s="99" t="s">
        <v>34</v>
      </c>
      <c r="D62" s="586"/>
      <c r="E62" s="200">
        <f>D55/12</f>
        <v>6.666666666666667</v>
      </c>
      <c r="F62" s="100">
        <v>80</v>
      </c>
      <c r="G62" s="97">
        <f t="shared" si="4"/>
        <v>533.33333333333337</v>
      </c>
      <c r="H62" s="330" t="s">
        <v>128</v>
      </c>
      <c r="I62" s="98" t="s">
        <v>941</v>
      </c>
      <c r="J62" s="98" t="str">
        <f>VLOOKUP(I62,Presupuesto!$B$11:$C$566,2,0)</f>
        <v>UTILES DE ESCRITORIO, OFICINA Y ENSE¥ANZA</v>
      </c>
      <c r="K62" s="98" t="str">
        <f t="shared" si="6"/>
        <v>Vinculación Universidad-Sociedad</v>
      </c>
      <c r="L62" s="116" t="s">
        <v>400</v>
      </c>
    </row>
    <row r="63" spans="3:12" ht="15.75" thickBot="1" x14ac:dyDescent="0.3">
      <c r="C63" s="109" t="s">
        <v>52</v>
      </c>
      <c r="D63" s="586"/>
      <c r="E63" s="212">
        <v>0</v>
      </c>
      <c r="F63" s="119">
        <v>25</v>
      </c>
      <c r="G63" s="97">
        <f t="shared" si="4"/>
        <v>0</v>
      </c>
      <c r="H63" s="330" t="s">
        <v>128</v>
      </c>
      <c r="I63" s="98" t="s">
        <v>941</v>
      </c>
      <c r="J63" s="98" t="str">
        <f>VLOOKUP(I63,Presupuesto!$B$11:$C$566,2,0)</f>
        <v>UTILES DE ESCRITORIO, OFICINA Y ENSE¥ANZA</v>
      </c>
      <c r="K63" s="98" t="str">
        <f t="shared" si="6"/>
        <v>Vinculación Universidad-Sociedad</v>
      </c>
      <c r="L63" s="116" t="s">
        <v>400</v>
      </c>
    </row>
    <row r="64" spans="3:12" ht="15.75" thickBot="1" x14ac:dyDescent="0.3">
      <c r="C64" s="216" t="s">
        <v>429</v>
      </c>
      <c r="D64" s="217">
        <v>0</v>
      </c>
      <c r="E64" s="332">
        <v>0</v>
      </c>
      <c r="F64" s="104">
        <f>HLOOKUP(C64,$AH$2:$BU$3,2,0)</f>
        <v>1150</v>
      </c>
      <c r="G64" s="105">
        <f>D64*E64*F64</f>
        <v>0</v>
      </c>
      <c r="H64" s="330" t="s">
        <v>128</v>
      </c>
      <c r="I64" s="333" t="s">
        <v>300</v>
      </c>
      <c r="J64" s="106" t="str">
        <f>VLOOKUP(I64,Presupuesto!$B$11:$C$566,2,0)</f>
        <v>VIATICOS (26200-00)</v>
      </c>
      <c r="K64" s="334" t="str">
        <f t="shared" si="6"/>
        <v>Vinculación Universidad-Sociedad</v>
      </c>
      <c r="L64" s="116" t="s">
        <v>400</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18613.333333333332</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391</v>
      </c>
      <c r="D70" s="365" t="str">
        <f>'3. Vinculación Univ. Sociedad'!F12</f>
        <v>3.2.3.2</v>
      </c>
      <c r="E70" s="93"/>
      <c r="F70" s="93"/>
      <c r="G70" s="93"/>
      <c r="H70" s="76"/>
      <c r="I70" s="76"/>
      <c r="J70" s="76"/>
      <c r="K70" s="112"/>
    </row>
    <row r="71" spans="3:12" ht="18.75" x14ac:dyDescent="0.25">
      <c r="C71" s="210"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Impartir  Capacitación en Materia Legal</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130</v>
      </c>
      <c r="I73" s="128" t="s">
        <v>46</v>
      </c>
      <c r="J73" s="128" t="s">
        <v>131</v>
      </c>
      <c r="K73" s="128" t="s">
        <v>409</v>
      </c>
      <c r="L73" s="128" t="s">
        <v>410</v>
      </c>
    </row>
    <row r="74" spans="3:12" ht="15.75" thickBot="1" x14ac:dyDescent="0.3">
      <c r="C74" s="327" t="s">
        <v>47</v>
      </c>
      <c r="D74" s="585">
        <v>80</v>
      </c>
      <c r="E74" s="328"/>
      <c r="F74" s="115">
        <v>30000</v>
      </c>
      <c r="G74" s="329">
        <f t="shared" ref="G74:G82" si="7">E74*F74</f>
        <v>0</v>
      </c>
      <c r="H74" s="330" t="s">
        <v>128</v>
      </c>
      <c r="I74" s="116" t="s">
        <v>698</v>
      </c>
      <c r="J74" s="116" t="str">
        <f>VLOOKUP(I74,Presupuesto!$B$11:$C$566,2,0)</f>
        <v>SERVICIOS DE CAPACITACION.</v>
      </c>
      <c r="K74" s="331" t="s">
        <v>470</v>
      </c>
      <c r="L74" s="116" t="s">
        <v>394</v>
      </c>
    </row>
    <row r="75" spans="3:12" ht="15.75" thickBot="1" x14ac:dyDescent="0.3">
      <c r="C75" s="99" t="s">
        <v>48</v>
      </c>
      <c r="D75" s="586"/>
      <c r="E75" s="200">
        <f>D74</f>
        <v>80</v>
      </c>
      <c r="F75" s="100">
        <v>50</v>
      </c>
      <c r="G75" s="97">
        <f t="shared" si="7"/>
        <v>4000</v>
      </c>
      <c r="H75" s="330" t="s">
        <v>128</v>
      </c>
      <c r="I75" s="98" t="s">
        <v>716</v>
      </c>
      <c r="J75" s="98" t="str">
        <f>VLOOKUP(I75,Presupuesto!$B$11:$C$566,2,0)</f>
        <v>SERVICIOS DE IMPRENTA PUBLIC.Y REPRODUCCION</v>
      </c>
      <c r="K75" s="98" t="str">
        <f>$K$74</f>
        <v>Vinculación Universidad-Sociedad</v>
      </c>
      <c r="L75" s="116" t="s">
        <v>394</v>
      </c>
    </row>
    <row r="76" spans="3:12" ht="15.75" thickBot="1" x14ac:dyDescent="0.3">
      <c r="C76" s="99" t="s">
        <v>49</v>
      </c>
      <c r="D76" s="586"/>
      <c r="E76" s="200">
        <f>D74</f>
        <v>80</v>
      </c>
      <c r="F76" s="100">
        <v>150</v>
      </c>
      <c r="G76" s="97">
        <f t="shared" si="7"/>
        <v>12000</v>
      </c>
      <c r="H76" s="330" t="s">
        <v>128</v>
      </c>
      <c r="I76" s="98" t="s">
        <v>791</v>
      </c>
      <c r="J76" s="98" t="str">
        <f>VLOOKUP(I76,Presupuesto!$B$11:$C$566,2,0)</f>
        <v>ALIMENTOS B EBIDAS PARA PERSONAS</v>
      </c>
      <c r="K76" s="98" t="str">
        <f t="shared" ref="K76:K83" si="8">$K$74</f>
        <v>Vinculación Universidad-Sociedad</v>
      </c>
      <c r="L76" s="116" t="s">
        <v>394</v>
      </c>
    </row>
    <row r="77" spans="3:12" ht="15.75" thickBot="1" x14ac:dyDescent="0.3">
      <c r="C77" s="99" t="s">
        <v>50</v>
      </c>
      <c r="D77" s="586"/>
      <c r="E77" s="151">
        <v>0</v>
      </c>
      <c r="F77" s="118">
        <v>10000</v>
      </c>
      <c r="G77" s="97">
        <f t="shared" si="7"/>
        <v>0</v>
      </c>
      <c r="H77" s="330" t="s">
        <v>128</v>
      </c>
      <c r="I77" s="322" t="s">
        <v>299</v>
      </c>
      <c r="J77" s="98" t="str">
        <f>VLOOKUP(I77,Presupuesto!$B$11:$C$566,2,0)</f>
        <v>PASAJES (26100-00)</v>
      </c>
      <c r="K77" s="98" t="str">
        <f t="shared" si="8"/>
        <v>Vinculación Universidad-Sociedad</v>
      </c>
      <c r="L77" s="116" t="s">
        <v>394</v>
      </c>
    </row>
    <row r="78" spans="3:12" ht="15.75" thickBot="1" x14ac:dyDescent="0.3">
      <c r="C78" s="99" t="s">
        <v>416</v>
      </c>
      <c r="D78" s="586"/>
      <c r="E78" s="151">
        <v>6</v>
      </c>
      <c r="F78" s="118">
        <v>250</v>
      </c>
      <c r="G78" s="97">
        <f t="shared" si="7"/>
        <v>1500</v>
      </c>
      <c r="H78" s="330" t="s">
        <v>128</v>
      </c>
      <c r="I78" s="98" t="s">
        <v>820</v>
      </c>
      <c r="J78" s="98" t="str">
        <f>VLOOKUP(I78,Presupuesto!$B$11:$C$566,2,0)</f>
        <v>PRODUCTOS PAPEL Y CARTON</v>
      </c>
      <c r="K78" s="98" t="str">
        <f t="shared" si="8"/>
        <v>Vinculación Universidad-Sociedad</v>
      </c>
      <c r="L78" s="116" t="s">
        <v>394</v>
      </c>
    </row>
    <row r="79" spans="3:12" ht="15.75" thickBot="1" x14ac:dyDescent="0.3">
      <c r="C79" s="99" t="s">
        <v>51</v>
      </c>
      <c r="D79" s="586"/>
      <c r="E79" s="200">
        <f>(D74*25)/500</f>
        <v>4</v>
      </c>
      <c r="F79" s="100">
        <v>85</v>
      </c>
      <c r="G79" s="97">
        <f t="shared" si="7"/>
        <v>340</v>
      </c>
      <c r="H79" s="330" t="s">
        <v>128</v>
      </c>
      <c r="I79" s="98" t="s">
        <v>820</v>
      </c>
      <c r="J79" s="98" t="str">
        <f>VLOOKUP(I79,Presupuesto!$B$11:$C$566,2,0)</f>
        <v>PRODUCTOS PAPEL Y CARTON</v>
      </c>
      <c r="K79" s="98" t="str">
        <f t="shared" si="8"/>
        <v>Vinculación Universidad-Sociedad</v>
      </c>
      <c r="L79" s="116" t="s">
        <v>394</v>
      </c>
    </row>
    <row r="80" spans="3:12" ht="15.75" thickBot="1" x14ac:dyDescent="0.3">
      <c r="C80" s="99" t="s">
        <v>122</v>
      </c>
      <c r="D80" s="586"/>
      <c r="E80" s="200">
        <f>D74/12</f>
        <v>6.666666666666667</v>
      </c>
      <c r="F80" s="100">
        <v>36</v>
      </c>
      <c r="G80" s="97">
        <f t="shared" si="7"/>
        <v>240</v>
      </c>
      <c r="H80" s="330" t="s">
        <v>128</v>
      </c>
      <c r="I80" s="98" t="s">
        <v>941</v>
      </c>
      <c r="J80" s="98" t="str">
        <f>VLOOKUP(I80,Presupuesto!$B$11:$C$566,2,0)</f>
        <v>UTILES DE ESCRITORIO, OFICINA Y ENSE¥ANZA</v>
      </c>
      <c r="K80" s="98" t="str">
        <f t="shared" si="8"/>
        <v>Vinculación Universidad-Sociedad</v>
      </c>
      <c r="L80" s="116" t="s">
        <v>394</v>
      </c>
    </row>
    <row r="81" spans="3:12" ht="15.75" thickBot="1" x14ac:dyDescent="0.3">
      <c r="C81" s="99" t="s">
        <v>34</v>
      </c>
      <c r="D81" s="586"/>
      <c r="E81" s="200">
        <f>D74/12</f>
        <v>6.666666666666667</v>
      </c>
      <c r="F81" s="100">
        <v>80</v>
      </c>
      <c r="G81" s="97">
        <f t="shared" si="7"/>
        <v>533.33333333333337</v>
      </c>
      <c r="H81" s="330" t="s">
        <v>128</v>
      </c>
      <c r="I81" s="98" t="s">
        <v>941</v>
      </c>
      <c r="J81" s="98" t="str">
        <f>VLOOKUP(I81,Presupuesto!$B$11:$C$566,2,0)</f>
        <v>UTILES DE ESCRITORIO, OFICINA Y ENSE¥ANZA</v>
      </c>
      <c r="K81" s="98" t="str">
        <f t="shared" si="8"/>
        <v>Vinculación Universidad-Sociedad</v>
      </c>
      <c r="L81" s="116" t="s">
        <v>394</v>
      </c>
    </row>
    <row r="82" spans="3:12" ht="15.75" thickBot="1" x14ac:dyDescent="0.3">
      <c r="C82" s="109" t="s">
        <v>52</v>
      </c>
      <c r="D82" s="586"/>
      <c r="E82" s="212">
        <v>0</v>
      </c>
      <c r="F82" s="119">
        <v>25</v>
      </c>
      <c r="G82" s="97">
        <f t="shared" si="7"/>
        <v>0</v>
      </c>
      <c r="H82" s="330" t="s">
        <v>128</v>
      </c>
      <c r="I82" s="98" t="s">
        <v>941</v>
      </c>
      <c r="J82" s="98" t="str">
        <f>VLOOKUP(I82,Presupuesto!$B$11:$C$566,2,0)</f>
        <v>UTILES DE ESCRITORIO, OFICINA Y ENSE¥ANZA</v>
      </c>
      <c r="K82" s="98" t="str">
        <f t="shared" si="8"/>
        <v>Vinculación Universidad-Sociedad</v>
      </c>
      <c r="L82" s="116" t="s">
        <v>394</v>
      </c>
    </row>
    <row r="83" spans="3:12" ht="15.75" thickBot="1" x14ac:dyDescent="0.3">
      <c r="C83" s="216" t="s">
        <v>429</v>
      </c>
      <c r="D83" s="217">
        <v>0</v>
      </c>
      <c r="E83" s="332">
        <v>0</v>
      </c>
      <c r="F83" s="104">
        <f>HLOOKUP(C83,$AH$2:$BU$3,2,0)</f>
        <v>1150</v>
      </c>
      <c r="G83" s="105">
        <f>D83*E83*F83</f>
        <v>0</v>
      </c>
      <c r="H83" s="330" t="s">
        <v>128</v>
      </c>
      <c r="I83" s="333" t="s">
        <v>300</v>
      </c>
      <c r="J83" s="106" t="str">
        <f>VLOOKUP(I83,Presupuesto!$B$11:$C$566,2,0)</f>
        <v>VIATICOS (26200-00)</v>
      </c>
      <c r="K83" s="334" t="str">
        <f t="shared" si="8"/>
        <v>Vinculación Universidad-Sociedad</v>
      </c>
      <c r="L83" s="116" t="s">
        <v>394</v>
      </c>
    </row>
    <row r="85" spans="3:12" ht="15.75" thickBot="1" x14ac:dyDescent="0.3"/>
    <row r="86" spans="3:12" ht="15.75" thickBot="1" x14ac:dyDescent="0.3">
      <c r="C86" s="29" t="s">
        <v>43</v>
      </c>
      <c r="D86" s="30">
        <f>SUM(G93:G102)</f>
        <v>18613.333333333332</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391</v>
      </c>
      <c r="D89" s="365" t="str">
        <f>'3. Vinculación Univ. Sociedad'!F12</f>
        <v>3.2.3.2</v>
      </c>
      <c r="E89" s="93"/>
      <c r="F89" s="93"/>
      <c r="G89" s="93"/>
      <c r="H89" s="76"/>
      <c r="I89" s="76"/>
      <c r="J89" s="76"/>
      <c r="K89" s="112"/>
    </row>
    <row r="90" spans="3:12" ht="18.75" x14ac:dyDescent="0.25">
      <c r="C90" s="210"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Impartir  Capacitación en Materia Legal</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130</v>
      </c>
      <c r="I92" s="128" t="s">
        <v>46</v>
      </c>
      <c r="J92" s="128" t="s">
        <v>131</v>
      </c>
      <c r="K92" s="128" t="s">
        <v>409</v>
      </c>
      <c r="L92" s="128" t="s">
        <v>410</v>
      </c>
    </row>
    <row r="93" spans="3:12" ht="15.75" thickBot="1" x14ac:dyDescent="0.3">
      <c r="C93" s="327" t="s">
        <v>47</v>
      </c>
      <c r="D93" s="585">
        <v>80</v>
      </c>
      <c r="E93" s="328"/>
      <c r="F93" s="115">
        <v>30000</v>
      </c>
      <c r="G93" s="329">
        <f t="shared" ref="G93:G101" si="9">E93*F93</f>
        <v>0</v>
      </c>
      <c r="H93" s="330" t="s">
        <v>128</v>
      </c>
      <c r="I93" s="116" t="s">
        <v>698</v>
      </c>
      <c r="J93" s="116" t="str">
        <f>VLOOKUP(I93,Presupuesto!$B$11:$C$566,2,0)</f>
        <v>SERVICIOS DE CAPACITACION.</v>
      </c>
      <c r="K93" s="331" t="s">
        <v>470</v>
      </c>
      <c r="L93" s="116" t="s">
        <v>397</v>
      </c>
    </row>
    <row r="94" spans="3:12" ht="15.75" thickBot="1" x14ac:dyDescent="0.3">
      <c r="C94" s="99" t="s">
        <v>48</v>
      </c>
      <c r="D94" s="586"/>
      <c r="E94" s="200">
        <f>D93</f>
        <v>80</v>
      </c>
      <c r="F94" s="100">
        <v>50</v>
      </c>
      <c r="G94" s="97">
        <f t="shared" si="9"/>
        <v>4000</v>
      </c>
      <c r="H94" s="330" t="s">
        <v>128</v>
      </c>
      <c r="I94" s="98" t="s">
        <v>716</v>
      </c>
      <c r="J94" s="98" t="str">
        <f>VLOOKUP(I94,Presupuesto!$B$11:$C$566,2,0)</f>
        <v>SERVICIOS DE IMPRENTA PUBLIC.Y REPRODUCCION</v>
      </c>
      <c r="K94" s="98" t="str">
        <f>$K$93</f>
        <v>Vinculación Universidad-Sociedad</v>
      </c>
      <c r="L94" s="116" t="s">
        <v>397</v>
      </c>
    </row>
    <row r="95" spans="3:12" ht="15.75" thickBot="1" x14ac:dyDescent="0.3">
      <c r="C95" s="99" t="s">
        <v>49</v>
      </c>
      <c r="D95" s="586"/>
      <c r="E95" s="200">
        <f>D93</f>
        <v>80</v>
      </c>
      <c r="F95" s="100">
        <v>150</v>
      </c>
      <c r="G95" s="97">
        <f t="shared" si="9"/>
        <v>12000</v>
      </c>
      <c r="H95" s="330" t="s">
        <v>128</v>
      </c>
      <c r="I95" s="98" t="s">
        <v>791</v>
      </c>
      <c r="J95" s="98" t="str">
        <f>VLOOKUP(I95,Presupuesto!$B$11:$C$566,2,0)</f>
        <v>ALIMENTOS B EBIDAS PARA PERSONAS</v>
      </c>
      <c r="K95" s="98" t="str">
        <f t="shared" ref="K95:K102" si="10">$K$93</f>
        <v>Vinculación Universidad-Sociedad</v>
      </c>
      <c r="L95" s="116" t="s">
        <v>397</v>
      </c>
    </row>
    <row r="96" spans="3:12" ht="15.75" thickBot="1" x14ac:dyDescent="0.3">
      <c r="C96" s="99" t="s">
        <v>50</v>
      </c>
      <c r="D96" s="586"/>
      <c r="E96" s="151">
        <v>0</v>
      </c>
      <c r="F96" s="118">
        <v>10000</v>
      </c>
      <c r="G96" s="97">
        <f t="shared" si="9"/>
        <v>0</v>
      </c>
      <c r="H96" s="330" t="s">
        <v>128</v>
      </c>
      <c r="I96" s="322" t="s">
        <v>299</v>
      </c>
      <c r="J96" s="98" t="str">
        <f>VLOOKUP(I96,Presupuesto!$B$11:$C$566,2,0)</f>
        <v>PASAJES (26100-00)</v>
      </c>
      <c r="K96" s="98" t="str">
        <f t="shared" si="10"/>
        <v>Vinculación Universidad-Sociedad</v>
      </c>
      <c r="L96" s="116" t="s">
        <v>397</v>
      </c>
    </row>
    <row r="97" spans="3:12" ht="15.75" thickBot="1" x14ac:dyDescent="0.3">
      <c r="C97" s="99" t="s">
        <v>416</v>
      </c>
      <c r="D97" s="586"/>
      <c r="E97" s="151">
        <v>6</v>
      </c>
      <c r="F97" s="118">
        <v>250</v>
      </c>
      <c r="G97" s="97">
        <f t="shared" si="9"/>
        <v>1500</v>
      </c>
      <c r="H97" s="330" t="s">
        <v>128</v>
      </c>
      <c r="I97" s="98" t="s">
        <v>820</v>
      </c>
      <c r="J97" s="98" t="str">
        <f>VLOOKUP(I97,Presupuesto!$B$11:$C$566,2,0)</f>
        <v>PRODUCTOS PAPEL Y CARTON</v>
      </c>
      <c r="K97" s="98" t="str">
        <f t="shared" si="10"/>
        <v>Vinculación Universidad-Sociedad</v>
      </c>
      <c r="L97" s="116" t="s">
        <v>397</v>
      </c>
    </row>
    <row r="98" spans="3:12" ht="15.75" thickBot="1" x14ac:dyDescent="0.3">
      <c r="C98" s="99" t="s">
        <v>51</v>
      </c>
      <c r="D98" s="586"/>
      <c r="E98" s="200">
        <f>(D93*25)/500</f>
        <v>4</v>
      </c>
      <c r="F98" s="100">
        <v>85</v>
      </c>
      <c r="G98" s="97">
        <f t="shared" si="9"/>
        <v>340</v>
      </c>
      <c r="H98" s="330" t="s">
        <v>128</v>
      </c>
      <c r="I98" s="98" t="s">
        <v>820</v>
      </c>
      <c r="J98" s="98" t="str">
        <f>VLOOKUP(I98,Presupuesto!$B$11:$C$566,2,0)</f>
        <v>PRODUCTOS PAPEL Y CARTON</v>
      </c>
      <c r="K98" s="98" t="str">
        <f t="shared" si="10"/>
        <v>Vinculación Universidad-Sociedad</v>
      </c>
      <c r="L98" s="116" t="s">
        <v>397</v>
      </c>
    </row>
    <row r="99" spans="3:12" ht="15.75" thickBot="1" x14ac:dyDescent="0.3">
      <c r="C99" s="99" t="s">
        <v>122</v>
      </c>
      <c r="D99" s="586"/>
      <c r="E99" s="200">
        <f>D93/12</f>
        <v>6.666666666666667</v>
      </c>
      <c r="F99" s="100">
        <v>36</v>
      </c>
      <c r="G99" s="97">
        <f t="shared" si="9"/>
        <v>240</v>
      </c>
      <c r="H99" s="330" t="s">
        <v>128</v>
      </c>
      <c r="I99" s="98" t="s">
        <v>941</v>
      </c>
      <c r="J99" s="98" t="str">
        <f>VLOOKUP(I99,Presupuesto!$B$11:$C$566,2,0)</f>
        <v>UTILES DE ESCRITORIO, OFICINA Y ENSE¥ANZA</v>
      </c>
      <c r="K99" s="98" t="str">
        <f t="shared" si="10"/>
        <v>Vinculación Universidad-Sociedad</v>
      </c>
      <c r="L99" s="116" t="s">
        <v>397</v>
      </c>
    </row>
    <row r="100" spans="3:12" ht="15.75" thickBot="1" x14ac:dyDescent="0.3">
      <c r="C100" s="99" t="s">
        <v>34</v>
      </c>
      <c r="D100" s="586"/>
      <c r="E100" s="200">
        <f>D93/12</f>
        <v>6.666666666666667</v>
      </c>
      <c r="F100" s="100">
        <v>80</v>
      </c>
      <c r="G100" s="97">
        <f t="shared" si="9"/>
        <v>533.33333333333337</v>
      </c>
      <c r="H100" s="330" t="s">
        <v>128</v>
      </c>
      <c r="I100" s="98" t="s">
        <v>941</v>
      </c>
      <c r="J100" s="98" t="str">
        <f>VLOOKUP(I100,Presupuesto!$B$11:$C$566,2,0)</f>
        <v>UTILES DE ESCRITORIO, OFICINA Y ENSE¥ANZA</v>
      </c>
      <c r="K100" s="98" t="str">
        <f t="shared" si="10"/>
        <v>Vinculación Universidad-Sociedad</v>
      </c>
      <c r="L100" s="116" t="s">
        <v>397</v>
      </c>
    </row>
    <row r="101" spans="3:12" ht="15.75" thickBot="1" x14ac:dyDescent="0.3">
      <c r="C101" s="109" t="s">
        <v>52</v>
      </c>
      <c r="D101" s="586"/>
      <c r="E101" s="212">
        <v>0</v>
      </c>
      <c r="F101" s="119">
        <v>25</v>
      </c>
      <c r="G101" s="97">
        <f t="shared" si="9"/>
        <v>0</v>
      </c>
      <c r="H101" s="330" t="s">
        <v>128</v>
      </c>
      <c r="I101" s="98" t="s">
        <v>941</v>
      </c>
      <c r="J101" s="98" t="str">
        <f>VLOOKUP(I101,Presupuesto!$B$11:$C$566,2,0)</f>
        <v>UTILES DE ESCRITORIO, OFICINA Y ENSE¥ANZA</v>
      </c>
      <c r="K101" s="98" t="str">
        <f t="shared" si="10"/>
        <v>Vinculación Universidad-Sociedad</v>
      </c>
      <c r="L101" s="116" t="s">
        <v>397</v>
      </c>
    </row>
    <row r="102" spans="3:12" ht="15.75" thickBot="1" x14ac:dyDescent="0.3">
      <c r="C102" s="216" t="s">
        <v>429</v>
      </c>
      <c r="D102" s="217">
        <v>0</v>
      </c>
      <c r="E102" s="332">
        <v>0</v>
      </c>
      <c r="F102" s="104">
        <f>HLOOKUP(C102,$AH$2:$BU$3,2,0)</f>
        <v>1150</v>
      </c>
      <c r="G102" s="105">
        <f>D102*E102*F102</f>
        <v>0</v>
      </c>
      <c r="H102" s="330" t="s">
        <v>128</v>
      </c>
      <c r="I102" s="333" t="s">
        <v>300</v>
      </c>
      <c r="J102" s="106" t="str">
        <f>VLOOKUP(I102,Presupuesto!$B$11:$C$566,2,0)</f>
        <v>VIATICOS (26200-00)</v>
      </c>
      <c r="K102" s="334" t="str">
        <f t="shared" si="10"/>
        <v>Vinculación Universidad-Sociedad</v>
      </c>
      <c r="L102" s="116" t="s">
        <v>397</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18613.333333333332</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391</v>
      </c>
      <c r="D108" s="365" t="str">
        <f>'3. Vinculación Univ. Sociedad'!F12</f>
        <v>3.2.3.2</v>
      </c>
      <c r="E108" s="93"/>
      <c r="F108" s="93"/>
      <c r="G108" s="93"/>
      <c r="H108" s="76"/>
      <c r="I108" s="76"/>
      <c r="J108" s="76"/>
      <c r="K108" s="112"/>
    </row>
    <row r="109" spans="3:12" ht="18.75" x14ac:dyDescent="0.25">
      <c r="C109" s="210" t="str">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Impartir  Capacitación en Materia Legal</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130</v>
      </c>
      <c r="I111" s="128" t="s">
        <v>46</v>
      </c>
      <c r="J111" s="128" t="s">
        <v>131</v>
      </c>
      <c r="K111" s="128" t="s">
        <v>409</v>
      </c>
      <c r="L111" s="128" t="s">
        <v>410</v>
      </c>
    </row>
    <row r="112" spans="3:12" ht="15.75" thickBot="1" x14ac:dyDescent="0.3">
      <c r="C112" s="327" t="s">
        <v>47</v>
      </c>
      <c r="D112" s="585">
        <v>80</v>
      </c>
      <c r="E112" s="328"/>
      <c r="F112" s="115">
        <v>30000</v>
      </c>
      <c r="G112" s="329">
        <f t="shared" ref="G112:G120" si="11">E112*F112</f>
        <v>0</v>
      </c>
      <c r="H112" s="330" t="s">
        <v>128</v>
      </c>
      <c r="I112" s="116" t="s">
        <v>698</v>
      </c>
      <c r="J112" s="116" t="str">
        <f>VLOOKUP(I112,Presupuesto!$B$11:$C$566,2,0)</f>
        <v>SERVICIOS DE CAPACITACION.</v>
      </c>
      <c r="K112" s="331" t="s">
        <v>470</v>
      </c>
      <c r="L112" s="116" t="s">
        <v>400</v>
      </c>
    </row>
    <row r="113" spans="3:12" ht="15.75" thickBot="1" x14ac:dyDescent="0.3">
      <c r="C113" s="99" t="s">
        <v>48</v>
      </c>
      <c r="D113" s="586"/>
      <c r="E113" s="200">
        <f>D112</f>
        <v>80</v>
      </c>
      <c r="F113" s="100">
        <v>50</v>
      </c>
      <c r="G113" s="97">
        <f t="shared" si="11"/>
        <v>4000</v>
      </c>
      <c r="H113" s="330" t="s">
        <v>128</v>
      </c>
      <c r="I113" s="98" t="s">
        <v>716</v>
      </c>
      <c r="J113" s="98" t="str">
        <f>VLOOKUP(I113,Presupuesto!$B$11:$C$566,2,0)</f>
        <v>SERVICIOS DE IMPRENTA PUBLIC.Y REPRODUCCION</v>
      </c>
      <c r="K113" s="98" t="str">
        <f>$K$112</f>
        <v>Vinculación Universidad-Sociedad</v>
      </c>
      <c r="L113" s="116" t="s">
        <v>400</v>
      </c>
    </row>
    <row r="114" spans="3:12" ht="15.75" thickBot="1" x14ac:dyDescent="0.3">
      <c r="C114" s="99" t="s">
        <v>49</v>
      </c>
      <c r="D114" s="586"/>
      <c r="E114" s="200">
        <f>D112</f>
        <v>80</v>
      </c>
      <c r="F114" s="100">
        <v>150</v>
      </c>
      <c r="G114" s="97">
        <f t="shared" si="11"/>
        <v>12000</v>
      </c>
      <c r="H114" s="330" t="s">
        <v>128</v>
      </c>
      <c r="I114" s="98" t="s">
        <v>791</v>
      </c>
      <c r="J114" s="98" t="str">
        <f>VLOOKUP(I114,Presupuesto!$B$11:$C$566,2,0)</f>
        <v>ALIMENTOS B EBIDAS PARA PERSONAS</v>
      </c>
      <c r="K114" s="98" t="str">
        <f t="shared" ref="K114:K121" si="12">$K$112</f>
        <v>Vinculación Universidad-Sociedad</v>
      </c>
      <c r="L114" s="116" t="s">
        <v>400</v>
      </c>
    </row>
    <row r="115" spans="3:12" ht="15.75" thickBot="1" x14ac:dyDescent="0.3">
      <c r="C115" s="99" t="s">
        <v>50</v>
      </c>
      <c r="D115" s="586"/>
      <c r="E115" s="151">
        <v>0</v>
      </c>
      <c r="F115" s="118">
        <v>10000</v>
      </c>
      <c r="G115" s="97">
        <f t="shared" si="11"/>
        <v>0</v>
      </c>
      <c r="H115" s="330" t="s">
        <v>128</v>
      </c>
      <c r="I115" s="322" t="s">
        <v>299</v>
      </c>
      <c r="J115" s="98" t="str">
        <f>VLOOKUP(I115,Presupuesto!$B$11:$C$566,2,0)</f>
        <v>PASAJES (26100-00)</v>
      </c>
      <c r="K115" s="98" t="str">
        <f t="shared" si="12"/>
        <v>Vinculación Universidad-Sociedad</v>
      </c>
      <c r="L115" s="116" t="s">
        <v>400</v>
      </c>
    </row>
    <row r="116" spans="3:12" ht="15.75" thickBot="1" x14ac:dyDescent="0.3">
      <c r="C116" s="99" t="s">
        <v>416</v>
      </c>
      <c r="D116" s="586"/>
      <c r="E116" s="151">
        <v>6</v>
      </c>
      <c r="F116" s="118">
        <v>250</v>
      </c>
      <c r="G116" s="97">
        <f t="shared" si="11"/>
        <v>1500</v>
      </c>
      <c r="H116" s="330" t="s">
        <v>128</v>
      </c>
      <c r="I116" s="98" t="s">
        <v>820</v>
      </c>
      <c r="J116" s="98" t="str">
        <f>VLOOKUP(I116,Presupuesto!$B$11:$C$566,2,0)</f>
        <v>PRODUCTOS PAPEL Y CARTON</v>
      </c>
      <c r="K116" s="98" t="str">
        <f t="shared" si="12"/>
        <v>Vinculación Universidad-Sociedad</v>
      </c>
      <c r="L116" s="116" t="s">
        <v>400</v>
      </c>
    </row>
    <row r="117" spans="3:12" ht="15.75" thickBot="1" x14ac:dyDescent="0.3">
      <c r="C117" s="99" t="s">
        <v>51</v>
      </c>
      <c r="D117" s="586"/>
      <c r="E117" s="200">
        <f>(D112*25)/500</f>
        <v>4</v>
      </c>
      <c r="F117" s="100">
        <v>85</v>
      </c>
      <c r="G117" s="97">
        <f t="shared" si="11"/>
        <v>340</v>
      </c>
      <c r="H117" s="330" t="s">
        <v>128</v>
      </c>
      <c r="I117" s="98" t="s">
        <v>820</v>
      </c>
      <c r="J117" s="98" t="str">
        <f>VLOOKUP(I117,Presupuesto!$B$11:$C$566,2,0)</f>
        <v>PRODUCTOS PAPEL Y CARTON</v>
      </c>
      <c r="K117" s="98" t="str">
        <f t="shared" si="12"/>
        <v>Vinculación Universidad-Sociedad</v>
      </c>
      <c r="L117" s="116" t="s">
        <v>400</v>
      </c>
    </row>
    <row r="118" spans="3:12" ht="15.75" thickBot="1" x14ac:dyDescent="0.3">
      <c r="C118" s="99" t="s">
        <v>122</v>
      </c>
      <c r="D118" s="586"/>
      <c r="E118" s="200">
        <f>D112/12</f>
        <v>6.666666666666667</v>
      </c>
      <c r="F118" s="100">
        <v>36</v>
      </c>
      <c r="G118" s="97">
        <f t="shared" si="11"/>
        <v>240</v>
      </c>
      <c r="H118" s="330" t="s">
        <v>128</v>
      </c>
      <c r="I118" s="98" t="s">
        <v>941</v>
      </c>
      <c r="J118" s="98" t="str">
        <f>VLOOKUP(I118,Presupuesto!$B$11:$C$566,2,0)</f>
        <v>UTILES DE ESCRITORIO, OFICINA Y ENSE¥ANZA</v>
      </c>
      <c r="K118" s="98" t="str">
        <f t="shared" si="12"/>
        <v>Vinculación Universidad-Sociedad</v>
      </c>
      <c r="L118" s="116" t="s">
        <v>400</v>
      </c>
    </row>
    <row r="119" spans="3:12" ht="15.75" thickBot="1" x14ac:dyDescent="0.3">
      <c r="C119" s="99" t="s">
        <v>34</v>
      </c>
      <c r="D119" s="586"/>
      <c r="E119" s="200">
        <f>D112/12</f>
        <v>6.666666666666667</v>
      </c>
      <c r="F119" s="100">
        <v>80</v>
      </c>
      <c r="G119" s="97">
        <f t="shared" si="11"/>
        <v>533.33333333333337</v>
      </c>
      <c r="H119" s="330" t="s">
        <v>128</v>
      </c>
      <c r="I119" s="98" t="s">
        <v>941</v>
      </c>
      <c r="J119" s="98" t="str">
        <f>VLOOKUP(I119,Presupuesto!$B$11:$C$566,2,0)</f>
        <v>UTILES DE ESCRITORIO, OFICINA Y ENSE¥ANZA</v>
      </c>
      <c r="K119" s="98" t="str">
        <f t="shared" si="12"/>
        <v>Vinculación Universidad-Sociedad</v>
      </c>
      <c r="L119" s="116" t="s">
        <v>400</v>
      </c>
    </row>
    <row r="120" spans="3:12" ht="15.75" thickBot="1" x14ac:dyDescent="0.3">
      <c r="C120" s="109" t="s">
        <v>52</v>
      </c>
      <c r="D120" s="586"/>
      <c r="E120" s="212">
        <v>0</v>
      </c>
      <c r="F120" s="119">
        <v>25</v>
      </c>
      <c r="G120" s="97">
        <f t="shared" si="11"/>
        <v>0</v>
      </c>
      <c r="H120" s="330" t="s">
        <v>128</v>
      </c>
      <c r="I120" s="98" t="s">
        <v>941</v>
      </c>
      <c r="J120" s="98" t="str">
        <f>VLOOKUP(I120,Presupuesto!$B$11:$C$566,2,0)</f>
        <v>UTILES DE ESCRITORIO, OFICINA Y ENSE¥ANZA</v>
      </c>
      <c r="K120" s="98" t="str">
        <f t="shared" si="12"/>
        <v>Vinculación Universidad-Sociedad</v>
      </c>
      <c r="L120" s="116" t="s">
        <v>400</v>
      </c>
    </row>
    <row r="121" spans="3:12" ht="15.75" thickBot="1" x14ac:dyDescent="0.3">
      <c r="C121" s="216" t="s">
        <v>429</v>
      </c>
      <c r="D121" s="217">
        <v>0</v>
      </c>
      <c r="E121" s="332">
        <v>0</v>
      </c>
      <c r="F121" s="104">
        <f>HLOOKUP(C121,$AH$2:$BU$3,2,0)</f>
        <v>1150</v>
      </c>
      <c r="G121" s="105">
        <f>D121*E121*F121</f>
        <v>0</v>
      </c>
      <c r="H121" s="330" t="s">
        <v>128</v>
      </c>
      <c r="I121" s="333" t="s">
        <v>300</v>
      </c>
      <c r="J121" s="106" t="str">
        <f>VLOOKUP(I121,Presupuesto!$B$11:$C$566,2,0)</f>
        <v>VIATICOS (26200-00)</v>
      </c>
      <c r="K121" s="334" t="str">
        <f t="shared" si="12"/>
        <v>Vinculación Universidad-Sociedad</v>
      </c>
      <c r="L121" s="116" t="s">
        <v>400</v>
      </c>
    </row>
    <row r="123" spans="3:12" ht="15.75" thickBot="1" x14ac:dyDescent="0.3"/>
    <row r="124" spans="3:12" ht="15.75" thickBot="1" x14ac:dyDescent="0.3">
      <c r="C124" s="29" t="s">
        <v>43</v>
      </c>
      <c r="D124" s="30">
        <f>SUM(G131:G140)</f>
        <v>18613.333333333332</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391</v>
      </c>
      <c r="D127" s="365" t="str">
        <f>'3. Vinculación Univ. Sociedad'!F12</f>
        <v>3.2.3.2</v>
      </c>
      <c r="E127" s="93"/>
      <c r="F127" s="93"/>
      <c r="G127" s="93"/>
      <c r="H127" s="76"/>
      <c r="I127" s="76"/>
      <c r="J127" s="76"/>
      <c r="K127" s="112"/>
    </row>
    <row r="128" spans="3:12" ht="18.75" x14ac:dyDescent="0.25">
      <c r="C128" s="210" t="str">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Impartir  Capacitación en Materia Legal</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130</v>
      </c>
      <c r="I130" s="128" t="s">
        <v>46</v>
      </c>
      <c r="J130" s="128" t="s">
        <v>131</v>
      </c>
      <c r="K130" s="128" t="s">
        <v>409</v>
      </c>
      <c r="L130" s="128" t="s">
        <v>410</v>
      </c>
    </row>
    <row r="131" spans="3:12" ht="15.75" thickBot="1" x14ac:dyDescent="0.3">
      <c r="C131" s="327" t="s">
        <v>47</v>
      </c>
      <c r="D131" s="585">
        <v>80</v>
      </c>
      <c r="E131" s="328"/>
      <c r="F131" s="115">
        <v>30000</v>
      </c>
      <c r="G131" s="329">
        <f t="shared" ref="G131:G139" si="13">E131*F131</f>
        <v>0</v>
      </c>
      <c r="H131" s="330" t="s">
        <v>128</v>
      </c>
      <c r="I131" s="116" t="s">
        <v>698</v>
      </c>
      <c r="J131" s="116" t="str">
        <f>VLOOKUP(I131,Presupuesto!$B$11:$C$566,2,0)</f>
        <v>SERVICIOS DE CAPACITACION.</v>
      </c>
      <c r="K131" s="331" t="s">
        <v>470</v>
      </c>
      <c r="L131" s="116" t="s">
        <v>403</v>
      </c>
    </row>
    <row r="132" spans="3:12" ht="15.75" thickBot="1" x14ac:dyDescent="0.3">
      <c r="C132" s="99" t="s">
        <v>48</v>
      </c>
      <c r="D132" s="586"/>
      <c r="E132" s="200">
        <f>D131</f>
        <v>80</v>
      </c>
      <c r="F132" s="100">
        <v>50</v>
      </c>
      <c r="G132" s="97">
        <f t="shared" si="13"/>
        <v>4000</v>
      </c>
      <c r="H132" s="330" t="s">
        <v>128</v>
      </c>
      <c r="I132" s="98" t="s">
        <v>716</v>
      </c>
      <c r="J132" s="98" t="str">
        <f>VLOOKUP(I132,Presupuesto!$B$11:$C$566,2,0)</f>
        <v>SERVICIOS DE IMPRENTA PUBLIC.Y REPRODUCCION</v>
      </c>
      <c r="K132" s="98" t="str">
        <f>$K$131</f>
        <v>Vinculación Universidad-Sociedad</v>
      </c>
      <c r="L132" s="116" t="s">
        <v>403</v>
      </c>
    </row>
    <row r="133" spans="3:12" ht="15.75" thickBot="1" x14ac:dyDescent="0.3">
      <c r="C133" s="99" t="s">
        <v>49</v>
      </c>
      <c r="D133" s="586"/>
      <c r="E133" s="200">
        <f>D131</f>
        <v>80</v>
      </c>
      <c r="F133" s="100">
        <v>150</v>
      </c>
      <c r="G133" s="97">
        <f t="shared" si="13"/>
        <v>12000</v>
      </c>
      <c r="H133" s="330" t="s">
        <v>128</v>
      </c>
      <c r="I133" s="98" t="s">
        <v>791</v>
      </c>
      <c r="J133" s="98" t="str">
        <f>VLOOKUP(I133,Presupuesto!$B$11:$C$566,2,0)</f>
        <v>ALIMENTOS B EBIDAS PARA PERSONAS</v>
      </c>
      <c r="K133" s="98" t="str">
        <f t="shared" ref="K133:K140" si="14">$K$131</f>
        <v>Vinculación Universidad-Sociedad</v>
      </c>
      <c r="L133" s="116" t="s">
        <v>403</v>
      </c>
    </row>
    <row r="134" spans="3:12" ht="15.75" thickBot="1" x14ac:dyDescent="0.3">
      <c r="C134" s="99" t="s">
        <v>50</v>
      </c>
      <c r="D134" s="586"/>
      <c r="E134" s="151">
        <v>0</v>
      </c>
      <c r="F134" s="118">
        <v>10000</v>
      </c>
      <c r="G134" s="97">
        <f t="shared" si="13"/>
        <v>0</v>
      </c>
      <c r="H134" s="330" t="s">
        <v>128</v>
      </c>
      <c r="I134" s="322" t="s">
        <v>299</v>
      </c>
      <c r="J134" s="98" t="str">
        <f>VLOOKUP(I134,Presupuesto!$B$11:$C$566,2,0)</f>
        <v>PASAJES (26100-00)</v>
      </c>
      <c r="K134" s="98" t="str">
        <f t="shared" si="14"/>
        <v>Vinculación Universidad-Sociedad</v>
      </c>
      <c r="L134" s="116" t="s">
        <v>403</v>
      </c>
    </row>
    <row r="135" spans="3:12" ht="15.75" thickBot="1" x14ac:dyDescent="0.3">
      <c r="C135" s="99" t="s">
        <v>416</v>
      </c>
      <c r="D135" s="586"/>
      <c r="E135" s="151">
        <v>6</v>
      </c>
      <c r="F135" s="118">
        <v>250</v>
      </c>
      <c r="G135" s="97">
        <f t="shared" si="13"/>
        <v>1500</v>
      </c>
      <c r="H135" s="330" t="s">
        <v>128</v>
      </c>
      <c r="I135" s="98" t="s">
        <v>820</v>
      </c>
      <c r="J135" s="98" t="str">
        <f>VLOOKUP(I135,Presupuesto!$B$11:$C$566,2,0)</f>
        <v>PRODUCTOS PAPEL Y CARTON</v>
      </c>
      <c r="K135" s="98" t="str">
        <f t="shared" si="14"/>
        <v>Vinculación Universidad-Sociedad</v>
      </c>
      <c r="L135" s="116" t="s">
        <v>403</v>
      </c>
    </row>
    <row r="136" spans="3:12" ht="15.75" thickBot="1" x14ac:dyDescent="0.3">
      <c r="C136" s="99" t="s">
        <v>51</v>
      </c>
      <c r="D136" s="586"/>
      <c r="E136" s="200">
        <f>(D131*25)/500</f>
        <v>4</v>
      </c>
      <c r="F136" s="100">
        <v>85</v>
      </c>
      <c r="G136" s="97">
        <f t="shared" si="13"/>
        <v>340</v>
      </c>
      <c r="H136" s="330" t="s">
        <v>128</v>
      </c>
      <c r="I136" s="98" t="s">
        <v>820</v>
      </c>
      <c r="J136" s="98" t="str">
        <f>VLOOKUP(I136,Presupuesto!$B$11:$C$566,2,0)</f>
        <v>PRODUCTOS PAPEL Y CARTON</v>
      </c>
      <c r="K136" s="98" t="str">
        <f t="shared" si="14"/>
        <v>Vinculación Universidad-Sociedad</v>
      </c>
      <c r="L136" s="116" t="s">
        <v>403</v>
      </c>
    </row>
    <row r="137" spans="3:12" ht="15.75" thickBot="1" x14ac:dyDescent="0.3">
      <c r="C137" s="99" t="s">
        <v>122</v>
      </c>
      <c r="D137" s="586"/>
      <c r="E137" s="200">
        <f>D131/12</f>
        <v>6.666666666666667</v>
      </c>
      <c r="F137" s="100">
        <v>36</v>
      </c>
      <c r="G137" s="97">
        <f t="shared" si="13"/>
        <v>240</v>
      </c>
      <c r="H137" s="330" t="s">
        <v>128</v>
      </c>
      <c r="I137" s="98" t="s">
        <v>941</v>
      </c>
      <c r="J137" s="98" t="str">
        <f>VLOOKUP(I137,Presupuesto!$B$11:$C$566,2,0)</f>
        <v>UTILES DE ESCRITORIO, OFICINA Y ENSE¥ANZA</v>
      </c>
      <c r="K137" s="98" t="str">
        <f t="shared" si="14"/>
        <v>Vinculación Universidad-Sociedad</v>
      </c>
      <c r="L137" s="116" t="s">
        <v>403</v>
      </c>
    </row>
    <row r="138" spans="3:12" ht="15.75" thickBot="1" x14ac:dyDescent="0.3">
      <c r="C138" s="99" t="s">
        <v>34</v>
      </c>
      <c r="D138" s="586"/>
      <c r="E138" s="200">
        <f>D131/12</f>
        <v>6.666666666666667</v>
      </c>
      <c r="F138" s="100">
        <v>80</v>
      </c>
      <c r="G138" s="97">
        <f t="shared" si="13"/>
        <v>533.33333333333337</v>
      </c>
      <c r="H138" s="330" t="s">
        <v>128</v>
      </c>
      <c r="I138" s="98" t="s">
        <v>941</v>
      </c>
      <c r="J138" s="98" t="str">
        <f>VLOOKUP(I138,Presupuesto!$B$11:$C$566,2,0)</f>
        <v>UTILES DE ESCRITORIO, OFICINA Y ENSE¥ANZA</v>
      </c>
      <c r="K138" s="98" t="str">
        <f t="shared" si="14"/>
        <v>Vinculación Universidad-Sociedad</v>
      </c>
      <c r="L138" s="116" t="s">
        <v>403</v>
      </c>
    </row>
    <row r="139" spans="3:12" ht="15.75" thickBot="1" x14ac:dyDescent="0.3">
      <c r="C139" s="109" t="s">
        <v>52</v>
      </c>
      <c r="D139" s="586"/>
      <c r="E139" s="212">
        <v>0</v>
      </c>
      <c r="F139" s="119">
        <v>25</v>
      </c>
      <c r="G139" s="97">
        <f t="shared" si="13"/>
        <v>0</v>
      </c>
      <c r="H139" s="330" t="s">
        <v>128</v>
      </c>
      <c r="I139" s="98" t="s">
        <v>941</v>
      </c>
      <c r="J139" s="98" t="str">
        <f>VLOOKUP(I139,Presupuesto!$B$11:$C$566,2,0)</f>
        <v>UTILES DE ESCRITORIO, OFICINA Y ENSE¥ANZA</v>
      </c>
      <c r="K139" s="98" t="str">
        <f t="shared" si="14"/>
        <v>Vinculación Universidad-Sociedad</v>
      </c>
      <c r="L139" s="116" t="s">
        <v>403</v>
      </c>
    </row>
    <row r="140" spans="3:12" ht="15.75" thickBot="1" x14ac:dyDescent="0.3">
      <c r="C140" s="216" t="s">
        <v>429</v>
      </c>
      <c r="D140" s="217">
        <v>0</v>
      </c>
      <c r="E140" s="332">
        <v>0</v>
      </c>
      <c r="F140" s="104">
        <f>HLOOKUP(C140,$AH$2:$BU$3,2,0)</f>
        <v>1150</v>
      </c>
      <c r="G140" s="105">
        <f>D140*E140*F140</f>
        <v>0</v>
      </c>
      <c r="H140" s="330" t="s">
        <v>128</v>
      </c>
      <c r="I140" s="333" t="s">
        <v>300</v>
      </c>
      <c r="J140" s="106" t="str">
        <f>VLOOKUP(I140,Presupuesto!$B$11:$C$566,2,0)</f>
        <v>VIATICOS (26200-00)</v>
      </c>
      <c r="K140" s="334" t="str">
        <f t="shared" si="14"/>
        <v>Vinculación Universidad-Sociedad</v>
      </c>
      <c r="L140" s="116" t="s">
        <v>403</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21641.666666666668</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391</v>
      </c>
      <c r="D146" s="365" t="str">
        <f>'3. Vinculación Univ. Sociedad'!F13</f>
        <v>3.2.3.3</v>
      </c>
      <c r="E146" s="93"/>
      <c r="F146" s="93"/>
      <c r="G146" s="93"/>
      <c r="H146" s="76"/>
      <c r="I146" s="76"/>
      <c r="J146" s="76"/>
      <c r="K146" s="112"/>
    </row>
    <row r="147" spans="3:12" ht="18.75" x14ac:dyDescent="0.25">
      <c r="C147" s="210" t="str">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Desarrollar Capacitacion en Materia de Medios de Conciliación en la UNAH- VS</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130</v>
      </c>
      <c r="I149" s="128" t="s">
        <v>46</v>
      </c>
      <c r="J149" s="128" t="s">
        <v>131</v>
      </c>
      <c r="K149" s="128" t="s">
        <v>409</v>
      </c>
      <c r="L149" s="128" t="s">
        <v>410</v>
      </c>
    </row>
    <row r="150" spans="3:12" ht="15.75" thickBot="1" x14ac:dyDescent="0.3">
      <c r="C150" s="327" t="s">
        <v>47</v>
      </c>
      <c r="D150" s="585">
        <v>100</v>
      </c>
      <c r="E150" s="328"/>
      <c r="F150" s="115">
        <v>30000</v>
      </c>
      <c r="G150" s="329">
        <f t="shared" ref="G150:G158" si="15">E150*F150</f>
        <v>0</v>
      </c>
      <c r="H150" s="330" t="s">
        <v>128</v>
      </c>
      <c r="I150" s="116" t="s">
        <v>698</v>
      </c>
      <c r="J150" s="116" t="str">
        <f>VLOOKUP(I150,Presupuesto!$B$11:$C$566,2,0)</f>
        <v>SERVICIOS DE CAPACITACION.</v>
      </c>
      <c r="K150" s="331" t="s">
        <v>470</v>
      </c>
      <c r="L150" s="116" t="s">
        <v>394</v>
      </c>
    </row>
    <row r="151" spans="3:12" ht="15.75" thickBot="1" x14ac:dyDescent="0.3">
      <c r="C151" s="99" t="s">
        <v>48</v>
      </c>
      <c r="D151" s="586"/>
      <c r="E151" s="200">
        <f>D150</f>
        <v>100</v>
      </c>
      <c r="F151" s="100">
        <v>50</v>
      </c>
      <c r="G151" s="97">
        <f t="shared" si="15"/>
        <v>5000</v>
      </c>
      <c r="H151" s="330" t="s">
        <v>128</v>
      </c>
      <c r="I151" s="98" t="s">
        <v>716</v>
      </c>
      <c r="J151" s="98" t="str">
        <f>VLOOKUP(I151,Presupuesto!$B$11:$C$566,2,0)</f>
        <v>SERVICIOS DE IMPRENTA PUBLIC.Y REPRODUCCION</v>
      </c>
      <c r="K151" s="98" t="str">
        <f>$K$150</f>
        <v>Vinculación Universidad-Sociedad</v>
      </c>
      <c r="L151" s="116" t="s">
        <v>394</v>
      </c>
    </row>
    <row r="152" spans="3:12" ht="15.75" thickBot="1" x14ac:dyDescent="0.3">
      <c r="C152" s="99" t="s">
        <v>49</v>
      </c>
      <c r="D152" s="586"/>
      <c r="E152" s="200">
        <f>D150</f>
        <v>100</v>
      </c>
      <c r="F152" s="100">
        <v>150</v>
      </c>
      <c r="G152" s="97">
        <f t="shared" si="15"/>
        <v>15000</v>
      </c>
      <c r="H152" s="330" t="s">
        <v>128</v>
      </c>
      <c r="I152" s="98" t="s">
        <v>791</v>
      </c>
      <c r="J152" s="98" t="str">
        <f>VLOOKUP(I152,Presupuesto!$B$11:$C$566,2,0)</f>
        <v>ALIMENTOS B EBIDAS PARA PERSONAS</v>
      </c>
      <c r="K152" s="98" t="str">
        <f t="shared" ref="K152:K159" si="16">$K$150</f>
        <v>Vinculación Universidad-Sociedad</v>
      </c>
      <c r="L152" s="116" t="s">
        <v>394</v>
      </c>
    </row>
    <row r="153" spans="3:12" ht="15.75" thickBot="1" x14ac:dyDescent="0.3">
      <c r="C153" s="99" t="s">
        <v>50</v>
      </c>
      <c r="D153" s="586"/>
      <c r="E153" s="151">
        <v>0</v>
      </c>
      <c r="F153" s="118">
        <v>10000</v>
      </c>
      <c r="G153" s="97">
        <f t="shared" si="15"/>
        <v>0</v>
      </c>
      <c r="H153" s="330" t="s">
        <v>128</v>
      </c>
      <c r="I153" s="322" t="s">
        <v>299</v>
      </c>
      <c r="J153" s="98" t="str">
        <f>VLOOKUP(I153,Presupuesto!$B$11:$C$566,2,0)</f>
        <v>PASAJES (26100-00)</v>
      </c>
      <c r="K153" s="98" t="str">
        <f t="shared" si="16"/>
        <v>Vinculación Universidad-Sociedad</v>
      </c>
      <c r="L153" s="116" t="s">
        <v>394</v>
      </c>
    </row>
    <row r="154" spans="3:12" ht="15.75" thickBot="1" x14ac:dyDescent="0.3">
      <c r="C154" s="99" t="s">
        <v>416</v>
      </c>
      <c r="D154" s="586"/>
      <c r="E154" s="151">
        <v>1</v>
      </c>
      <c r="F154" s="118">
        <v>250</v>
      </c>
      <c r="G154" s="97">
        <f t="shared" si="15"/>
        <v>250</v>
      </c>
      <c r="H154" s="330" t="s">
        <v>128</v>
      </c>
      <c r="I154" s="98" t="s">
        <v>820</v>
      </c>
      <c r="J154" s="98" t="str">
        <f>VLOOKUP(I154,Presupuesto!$B$11:$C$566,2,0)</f>
        <v>PRODUCTOS PAPEL Y CARTON</v>
      </c>
      <c r="K154" s="98" t="str">
        <f t="shared" si="16"/>
        <v>Vinculación Universidad-Sociedad</v>
      </c>
      <c r="L154" s="116" t="s">
        <v>394</v>
      </c>
    </row>
    <row r="155" spans="3:12" ht="15.75" thickBot="1" x14ac:dyDescent="0.3">
      <c r="C155" s="99" t="s">
        <v>51</v>
      </c>
      <c r="D155" s="586"/>
      <c r="E155" s="200">
        <f>(D150*25)/500</f>
        <v>5</v>
      </c>
      <c r="F155" s="100">
        <v>85</v>
      </c>
      <c r="G155" s="97">
        <f t="shared" si="15"/>
        <v>425</v>
      </c>
      <c r="H155" s="330" t="s">
        <v>128</v>
      </c>
      <c r="I155" s="98" t="s">
        <v>820</v>
      </c>
      <c r="J155" s="98" t="str">
        <f>VLOOKUP(I155,Presupuesto!$B$11:$C$566,2,0)</f>
        <v>PRODUCTOS PAPEL Y CARTON</v>
      </c>
      <c r="K155" s="98" t="str">
        <f t="shared" si="16"/>
        <v>Vinculación Universidad-Sociedad</v>
      </c>
      <c r="L155" s="116" t="s">
        <v>394</v>
      </c>
    </row>
    <row r="156" spans="3:12" ht="15.75" thickBot="1" x14ac:dyDescent="0.3">
      <c r="C156" s="99" t="s">
        <v>122</v>
      </c>
      <c r="D156" s="586"/>
      <c r="E156" s="200">
        <f>D150/12</f>
        <v>8.3333333333333339</v>
      </c>
      <c r="F156" s="100">
        <v>36</v>
      </c>
      <c r="G156" s="97">
        <f t="shared" si="15"/>
        <v>300</v>
      </c>
      <c r="H156" s="330" t="s">
        <v>128</v>
      </c>
      <c r="I156" s="98" t="s">
        <v>941</v>
      </c>
      <c r="J156" s="98" t="str">
        <f>VLOOKUP(I156,Presupuesto!$B$11:$C$566,2,0)</f>
        <v>UTILES DE ESCRITORIO, OFICINA Y ENSE¥ANZA</v>
      </c>
      <c r="K156" s="98" t="str">
        <f t="shared" si="16"/>
        <v>Vinculación Universidad-Sociedad</v>
      </c>
      <c r="L156" s="116" t="s">
        <v>394</v>
      </c>
    </row>
    <row r="157" spans="3:12" ht="15.75" thickBot="1" x14ac:dyDescent="0.3">
      <c r="C157" s="99" t="s">
        <v>34</v>
      </c>
      <c r="D157" s="586"/>
      <c r="E157" s="200">
        <f>D150/12</f>
        <v>8.3333333333333339</v>
      </c>
      <c r="F157" s="100">
        <v>80</v>
      </c>
      <c r="G157" s="97">
        <f t="shared" si="15"/>
        <v>666.66666666666674</v>
      </c>
      <c r="H157" s="330" t="s">
        <v>128</v>
      </c>
      <c r="I157" s="98" t="s">
        <v>941</v>
      </c>
      <c r="J157" s="98" t="str">
        <f>VLOOKUP(I157,Presupuesto!$B$11:$C$566,2,0)</f>
        <v>UTILES DE ESCRITORIO, OFICINA Y ENSE¥ANZA</v>
      </c>
      <c r="K157" s="98" t="str">
        <f t="shared" si="16"/>
        <v>Vinculación Universidad-Sociedad</v>
      </c>
      <c r="L157" s="116" t="s">
        <v>394</v>
      </c>
    </row>
    <row r="158" spans="3:12" ht="15.75" thickBot="1" x14ac:dyDescent="0.3">
      <c r="C158" s="109" t="s">
        <v>52</v>
      </c>
      <c r="D158" s="586"/>
      <c r="E158" s="212">
        <v>0</v>
      </c>
      <c r="F158" s="119">
        <v>25</v>
      </c>
      <c r="G158" s="97">
        <f t="shared" si="15"/>
        <v>0</v>
      </c>
      <c r="H158" s="330" t="s">
        <v>128</v>
      </c>
      <c r="I158" s="98" t="s">
        <v>941</v>
      </c>
      <c r="J158" s="98" t="str">
        <f>VLOOKUP(I158,Presupuesto!$B$11:$C$566,2,0)</f>
        <v>UTILES DE ESCRITORIO, OFICINA Y ENSE¥ANZA</v>
      </c>
      <c r="K158" s="98" t="str">
        <f t="shared" si="16"/>
        <v>Vinculación Universidad-Sociedad</v>
      </c>
      <c r="L158" s="116" t="s">
        <v>394</v>
      </c>
    </row>
    <row r="159" spans="3:12" ht="15.75" thickBot="1" x14ac:dyDescent="0.3">
      <c r="C159" s="216" t="s">
        <v>429</v>
      </c>
      <c r="D159" s="217">
        <v>0</v>
      </c>
      <c r="E159" s="332">
        <v>0</v>
      </c>
      <c r="F159" s="104">
        <f>HLOOKUP(C159,$AH$2:$BU$3,2,0)</f>
        <v>1150</v>
      </c>
      <c r="G159" s="105">
        <f>D159*E159*F159</f>
        <v>0</v>
      </c>
      <c r="H159" s="330" t="s">
        <v>128</v>
      </c>
      <c r="I159" s="333" t="s">
        <v>300</v>
      </c>
      <c r="J159" s="106" t="str">
        <f>VLOOKUP(I159,Presupuesto!$B$11:$C$566,2,0)</f>
        <v>VIATICOS (26200-00)</v>
      </c>
      <c r="K159" s="334" t="str">
        <f t="shared" si="16"/>
        <v>Vinculación Universidad-Sociedad</v>
      </c>
      <c r="L159" s="116" t="s">
        <v>394</v>
      </c>
    </row>
    <row r="160" spans="3:12" x14ac:dyDescent="0.25">
      <c r="C160" s="93"/>
      <c r="E160" s="112"/>
      <c r="F160" s="112"/>
      <c r="G160" s="112"/>
      <c r="H160" s="174"/>
      <c r="I160" s="112"/>
      <c r="J160" s="112"/>
      <c r="K160" s="112"/>
    </row>
    <row r="161" spans="3:12" ht="15.75" thickBot="1" x14ac:dyDescent="0.3"/>
    <row r="162" spans="3:12" ht="15.75" thickBot="1" x14ac:dyDescent="0.3">
      <c r="C162" s="29" t="s">
        <v>43</v>
      </c>
      <c r="D162" s="30">
        <f>SUM(G169:G178)</f>
        <v>21641.666666666668</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391</v>
      </c>
      <c r="D165" s="365" t="str">
        <f>'3. Vinculación Univ. Sociedad'!F13</f>
        <v>3.2.3.3</v>
      </c>
      <c r="E165" s="93"/>
      <c r="F165" s="93"/>
      <c r="G165" s="93"/>
      <c r="H165" s="76"/>
      <c r="I165" s="76"/>
      <c r="J165" s="76"/>
      <c r="K165" s="112"/>
    </row>
    <row r="166" spans="3:12" ht="18.75" x14ac:dyDescent="0.25">
      <c r="C166" s="210" t="str">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Desarrollar Capacitacion en Materia de Medios de Conciliación en la UNAH- VS</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130</v>
      </c>
      <c r="I168" s="128" t="s">
        <v>46</v>
      </c>
      <c r="J168" s="128" t="s">
        <v>131</v>
      </c>
      <c r="K168" s="128" t="s">
        <v>409</v>
      </c>
      <c r="L168" s="128" t="s">
        <v>410</v>
      </c>
    </row>
    <row r="169" spans="3:12" ht="15.75" thickBot="1" x14ac:dyDescent="0.3">
      <c r="C169" s="327" t="s">
        <v>47</v>
      </c>
      <c r="D169" s="585">
        <v>100</v>
      </c>
      <c r="E169" s="328"/>
      <c r="F169" s="115">
        <v>30000</v>
      </c>
      <c r="G169" s="329">
        <f t="shared" ref="G169:G177" si="17">E169*F169</f>
        <v>0</v>
      </c>
      <c r="H169" s="330" t="s">
        <v>128</v>
      </c>
      <c r="I169" s="116" t="s">
        <v>698</v>
      </c>
      <c r="J169" s="116" t="str">
        <f>VLOOKUP(I169,Presupuesto!$B$11:$C$566,2,0)</f>
        <v>SERVICIOS DE CAPACITACION.</v>
      </c>
      <c r="K169" s="331" t="s">
        <v>470</v>
      </c>
      <c r="L169" s="116" t="s">
        <v>400</v>
      </c>
    </row>
    <row r="170" spans="3:12" ht="15.75" thickBot="1" x14ac:dyDescent="0.3">
      <c r="C170" s="99" t="s">
        <v>48</v>
      </c>
      <c r="D170" s="586"/>
      <c r="E170" s="200">
        <f>D169</f>
        <v>100</v>
      </c>
      <c r="F170" s="100">
        <v>50</v>
      </c>
      <c r="G170" s="97">
        <f t="shared" si="17"/>
        <v>5000</v>
      </c>
      <c r="H170" s="330" t="s">
        <v>128</v>
      </c>
      <c r="I170" s="98" t="s">
        <v>716</v>
      </c>
      <c r="J170" s="98" t="str">
        <f>VLOOKUP(I170,Presupuesto!$B$11:$C$566,2,0)</f>
        <v>SERVICIOS DE IMPRENTA PUBLIC.Y REPRODUCCION</v>
      </c>
      <c r="K170" s="98" t="str">
        <f>$K$169</f>
        <v>Vinculación Universidad-Sociedad</v>
      </c>
      <c r="L170" s="116" t="s">
        <v>400</v>
      </c>
    </row>
    <row r="171" spans="3:12" ht="15.75" thickBot="1" x14ac:dyDescent="0.3">
      <c r="C171" s="99" t="s">
        <v>49</v>
      </c>
      <c r="D171" s="586"/>
      <c r="E171" s="200">
        <f>D169</f>
        <v>100</v>
      </c>
      <c r="F171" s="100">
        <v>150</v>
      </c>
      <c r="G171" s="97">
        <f t="shared" si="17"/>
        <v>15000</v>
      </c>
      <c r="H171" s="330" t="s">
        <v>128</v>
      </c>
      <c r="I171" s="98" t="s">
        <v>791</v>
      </c>
      <c r="J171" s="98" t="str">
        <f>VLOOKUP(I171,Presupuesto!$B$11:$C$566,2,0)</f>
        <v>ALIMENTOS B EBIDAS PARA PERSONAS</v>
      </c>
      <c r="K171" s="98" t="str">
        <f t="shared" ref="K171:K178" si="18">$K$169</f>
        <v>Vinculación Universidad-Sociedad</v>
      </c>
      <c r="L171" s="116" t="s">
        <v>400</v>
      </c>
    </row>
    <row r="172" spans="3:12" ht="15.75" thickBot="1" x14ac:dyDescent="0.3">
      <c r="C172" s="99" t="s">
        <v>50</v>
      </c>
      <c r="D172" s="586"/>
      <c r="E172" s="151">
        <v>0</v>
      </c>
      <c r="F172" s="118">
        <v>10000</v>
      </c>
      <c r="G172" s="97">
        <f t="shared" si="17"/>
        <v>0</v>
      </c>
      <c r="H172" s="330" t="s">
        <v>128</v>
      </c>
      <c r="I172" s="322" t="s">
        <v>299</v>
      </c>
      <c r="J172" s="98" t="str">
        <f>VLOOKUP(I172,Presupuesto!$B$11:$C$566,2,0)</f>
        <v>PASAJES (26100-00)</v>
      </c>
      <c r="K172" s="98" t="str">
        <f t="shared" si="18"/>
        <v>Vinculación Universidad-Sociedad</v>
      </c>
      <c r="L172" s="116" t="s">
        <v>400</v>
      </c>
    </row>
    <row r="173" spans="3:12" ht="15.75" thickBot="1" x14ac:dyDescent="0.3">
      <c r="C173" s="99" t="s">
        <v>416</v>
      </c>
      <c r="D173" s="586"/>
      <c r="E173" s="151">
        <v>1</v>
      </c>
      <c r="F173" s="118">
        <v>250</v>
      </c>
      <c r="G173" s="97">
        <f t="shared" si="17"/>
        <v>250</v>
      </c>
      <c r="H173" s="330" t="s">
        <v>128</v>
      </c>
      <c r="I173" s="98" t="s">
        <v>820</v>
      </c>
      <c r="J173" s="98" t="str">
        <f>VLOOKUP(I173,Presupuesto!$B$11:$C$566,2,0)</f>
        <v>PRODUCTOS PAPEL Y CARTON</v>
      </c>
      <c r="K173" s="98" t="str">
        <f t="shared" si="18"/>
        <v>Vinculación Universidad-Sociedad</v>
      </c>
      <c r="L173" s="116" t="s">
        <v>400</v>
      </c>
    </row>
    <row r="174" spans="3:12" ht="15.75" thickBot="1" x14ac:dyDescent="0.3">
      <c r="C174" s="99" t="s">
        <v>51</v>
      </c>
      <c r="D174" s="586"/>
      <c r="E174" s="200">
        <f>(D169*25)/500</f>
        <v>5</v>
      </c>
      <c r="F174" s="100">
        <v>85</v>
      </c>
      <c r="G174" s="97">
        <f t="shared" si="17"/>
        <v>425</v>
      </c>
      <c r="H174" s="330" t="s">
        <v>128</v>
      </c>
      <c r="I174" s="98" t="s">
        <v>820</v>
      </c>
      <c r="J174" s="98" t="str">
        <f>VLOOKUP(I174,Presupuesto!$B$11:$C$566,2,0)</f>
        <v>PRODUCTOS PAPEL Y CARTON</v>
      </c>
      <c r="K174" s="98" t="str">
        <f t="shared" si="18"/>
        <v>Vinculación Universidad-Sociedad</v>
      </c>
      <c r="L174" s="116" t="s">
        <v>400</v>
      </c>
    </row>
    <row r="175" spans="3:12" ht="15.75" thickBot="1" x14ac:dyDescent="0.3">
      <c r="C175" s="99" t="s">
        <v>122</v>
      </c>
      <c r="D175" s="586"/>
      <c r="E175" s="200">
        <f>D169/12</f>
        <v>8.3333333333333339</v>
      </c>
      <c r="F175" s="100">
        <v>36</v>
      </c>
      <c r="G175" s="97">
        <f t="shared" si="17"/>
        <v>300</v>
      </c>
      <c r="H175" s="330" t="s">
        <v>128</v>
      </c>
      <c r="I175" s="98" t="s">
        <v>941</v>
      </c>
      <c r="J175" s="98" t="str">
        <f>VLOOKUP(I175,Presupuesto!$B$11:$C$566,2,0)</f>
        <v>UTILES DE ESCRITORIO, OFICINA Y ENSE¥ANZA</v>
      </c>
      <c r="K175" s="98" t="str">
        <f t="shared" si="18"/>
        <v>Vinculación Universidad-Sociedad</v>
      </c>
      <c r="L175" s="116" t="s">
        <v>400</v>
      </c>
    </row>
    <row r="176" spans="3:12" ht="15.75" thickBot="1" x14ac:dyDescent="0.3">
      <c r="C176" s="99" t="s">
        <v>34</v>
      </c>
      <c r="D176" s="586"/>
      <c r="E176" s="200">
        <f>D169/12</f>
        <v>8.3333333333333339</v>
      </c>
      <c r="F176" s="100">
        <v>80</v>
      </c>
      <c r="G176" s="97">
        <f t="shared" si="17"/>
        <v>666.66666666666674</v>
      </c>
      <c r="H176" s="330" t="s">
        <v>128</v>
      </c>
      <c r="I176" s="98" t="s">
        <v>941</v>
      </c>
      <c r="J176" s="98" t="str">
        <f>VLOOKUP(I176,Presupuesto!$B$11:$C$566,2,0)</f>
        <v>UTILES DE ESCRITORIO, OFICINA Y ENSE¥ANZA</v>
      </c>
      <c r="K176" s="98" t="str">
        <f t="shared" si="18"/>
        <v>Vinculación Universidad-Sociedad</v>
      </c>
      <c r="L176" s="116" t="s">
        <v>400</v>
      </c>
    </row>
    <row r="177" spans="3:12" ht="15.75" thickBot="1" x14ac:dyDescent="0.3">
      <c r="C177" s="109" t="s">
        <v>52</v>
      </c>
      <c r="D177" s="586"/>
      <c r="E177" s="212">
        <v>0</v>
      </c>
      <c r="F177" s="119">
        <v>25</v>
      </c>
      <c r="G177" s="97">
        <f t="shared" si="17"/>
        <v>0</v>
      </c>
      <c r="H177" s="330" t="s">
        <v>128</v>
      </c>
      <c r="I177" s="98" t="s">
        <v>941</v>
      </c>
      <c r="J177" s="98" t="str">
        <f>VLOOKUP(I177,Presupuesto!$B$11:$C$566,2,0)</f>
        <v>UTILES DE ESCRITORIO, OFICINA Y ENSE¥ANZA</v>
      </c>
      <c r="K177" s="98" t="str">
        <f t="shared" si="18"/>
        <v>Vinculación Universidad-Sociedad</v>
      </c>
      <c r="L177" s="116" t="s">
        <v>400</v>
      </c>
    </row>
    <row r="178" spans="3:12" ht="15.75" thickBot="1" x14ac:dyDescent="0.3">
      <c r="C178" s="216" t="s">
        <v>429</v>
      </c>
      <c r="D178" s="217">
        <v>0</v>
      </c>
      <c r="E178" s="332">
        <v>0</v>
      </c>
      <c r="F178" s="104">
        <f>HLOOKUP(C178,$AH$2:$BU$3,2,0)</f>
        <v>1150</v>
      </c>
      <c r="G178" s="105">
        <f>D178*E178*F178</f>
        <v>0</v>
      </c>
      <c r="H178" s="330" t="s">
        <v>128</v>
      </c>
      <c r="I178" s="333" t="s">
        <v>300</v>
      </c>
      <c r="J178" s="106" t="str">
        <f>VLOOKUP(I178,Presupuesto!$B$11:$C$566,2,0)</f>
        <v>VIATICOS (26200-00)</v>
      </c>
      <c r="K178" s="334" t="str">
        <f t="shared" si="18"/>
        <v>Vinculación Universidad-Sociedad</v>
      </c>
      <c r="L178" s="116" t="s">
        <v>400</v>
      </c>
    </row>
    <row r="180" spans="3:12" ht="15.75" thickBot="1" x14ac:dyDescent="0.3"/>
    <row r="181" spans="3:12" ht="15.75" thickBot="1" x14ac:dyDescent="0.3">
      <c r="C181" s="29" t="s">
        <v>43</v>
      </c>
      <c r="D181" s="30">
        <f>SUM(G188:G197)</f>
        <v>21641.666666666668</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391</v>
      </c>
      <c r="D184" s="365" t="str">
        <f>'3. Vinculación Univ. Sociedad'!F13</f>
        <v>3.2.3.3</v>
      </c>
      <c r="E184" s="93"/>
      <c r="F184" s="93"/>
      <c r="G184" s="93"/>
      <c r="H184" s="76"/>
      <c r="I184" s="76"/>
      <c r="J184" s="76"/>
      <c r="K184" s="112"/>
    </row>
    <row r="185" spans="3:12" ht="18.75" x14ac:dyDescent="0.25">
      <c r="C185" s="210" t="str">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Desarrollar Capacitacion en Materia de Medios de Conciliación en la UNAH- VS</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130</v>
      </c>
      <c r="I187" s="128" t="s">
        <v>46</v>
      </c>
      <c r="J187" s="128" t="s">
        <v>131</v>
      </c>
      <c r="K187" s="128" t="s">
        <v>409</v>
      </c>
      <c r="L187" s="128" t="s">
        <v>410</v>
      </c>
    </row>
    <row r="188" spans="3:12" ht="15.75" thickBot="1" x14ac:dyDescent="0.3">
      <c r="C188" s="327" t="s">
        <v>47</v>
      </c>
      <c r="D188" s="585">
        <v>100</v>
      </c>
      <c r="E188" s="328"/>
      <c r="F188" s="115">
        <v>30000</v>
      </c>
      <c r="G188" s="329">
        <f t="shared" ref="G188:G196" si="19">E188*F188</f>
        <v>0</v>
      </c>
      <c r="H188" s="330" t="s">
        <v>128</v>
      </c>
      <c r="I188" s="116" t="s">
        <v>698</v>
      </c>
      <c r="J188" s="116" t="str">
        <f>VLOOKUP(I188,Presupuesto!$B$11:$C$566,2,0)</f>
        <v>SERVICIOS DE CAPACITACION.</v>
      </c>
      <c r="K188" s="331" t="s">
        <v>470</v>
      </c>
      <c r="L188" s="116" t="s">
        <v>403</v>
      </c>
    </row>
    <row r="189" spans="3:12" ht="15.75" thickBot="1" x14ac:dyDescent="0.3">
      <c r="C189" s="99" t="s">
        <v>48</v>
      </c>
      <c r="D189" s="586"/>
      <c r="E189" s="200">
        <f>D188</f>
        <v>100</v>
      </c>
      <c r="F189" s="100">
        <v>50</v>
      </c>
      <c r="G189" s="97">
        <f t="shared" si="19"/>
        <v>5000</v>
      </c>
      <c r="H189" s="330" t="s">
        <v>128</v>
      </c>
      <c r="I189" s="98" t="s">
        <v>716</v>
      </c>
      <c r="J189" s="98" t="str">
        <f>VLOOKUP(I189,Presupuesto!$B$11:$C$566,2,0)</f>
        <v>SERVICIOS DE IMPRENTA PUBLIC.Y REPRODUCCION</v>
      </c>
      <c r="K189" s="98" t="str">
        <f>$K$188</f>
        <v>Vinculación Universidad-Sociedad</v>
      </c>
      <c r="L189" s="116" t="s">
        <v>403</v>
      </c>
    </row>
    <row r="190" spans="3:12" ht="15.75" thickBot="1" x14ac:dyDescent="0.3">
      <c r="C190" s="99" t="s">
        <v>49</v>
      </c>
      <c r="D190" s="586"/>
      <c r="E190" s="200">
        <f>D188</f>
        <v>100</v>
      </c>
      <c r="F190" s="100">
        <v>150</v>
      </c>
      <c r="G190" s="97">
        <f t="shared" si="19"/>
        <v>15000</v>
      </c>
      <c r="H190" s="330" t="s">
        <v>128</v>
      </c>
      <c r="I190" s="98" t="s">
        <v>791</v>
      </c>
      <c r="J190" s="98" t="str">
        <f>VLOOKUP(I190,Presupuesto!$B$11:$C$566,2,0)</f>
        <v>ALIMENTOS B EBIDAS PARA PERSONAS</v>
      </c>
      <c r="K190" s="98" t="str">
        <f t="shared" ref="K190:K197" si="20">$K$188</f>
        <v>Vinculación Universidad-Sociedad</v>
      </c>
      <c r="L190" s="116" t="s">
        <v>403</v>
      </c>
    </row>
    <row r="191" spans="3:12" ht="15.75" thickBot="1" x14ac:dyDescent="0.3">
      <c r="C191" s="99" t="s">
        <v>50</v>
      </c>
      <c r="D191" s="586"/>
      <c r="E191" s="151">
        <v>0</v>
      </c>
      <c r="F191" s="118">
        <v>10000</v>
      </c>
      <c r="G191" s="97">
        <f t="shared" si="19"/>
        <v>0</v>
      </c>
      <c r="H191" s="330" t="s">
        <v>128</v>
      </c>
      <c r="I191" s="322" t="s">
        <v>299</v>
      </c>
      <c r="J191" s="98" t="str">
        <f>VLOOKUP(I191,Presupuesto!$B$11:$C$566,2,0)</f>
        <v>PASAJES (26100-00)</v>
      </c>
      <c r="K191" s="98" t="str">
        <f t="shared" si="20"/>
        <v>Vinculación Universidad-Sociedad</v>
      </c>
      <c r="L191" s="116" t="s">
        <v>403</v>
      </c>
    </row>
    <row r="192" spans="3:12" ht="15.75" thickBot="1" x14ac:dyDescent="0.3">
      <c r="C192" s="99" t="s">
        <v>416</v>
      </c>
      <c r="D192" s="586"/>
      <c r="E192" s="151">
        <v>1</v>
      </c>
      <c r="F192" s="118">
        <v>250</v>
      </c>
      <c r="G192" s="97">
        <f t="shared" si="19"/>
        <v>250</v>
      </c>
      <c r="H192" s="330" t="s">
        <v>128</v>
      </c>
      <c r="I192" s="98" t="s">
        <v>820</v>
      </c>
      <c r="J192" s="98" t="str">
        <f>VLOOKUP(I192,Presupuesto!$B$11:$C$566,2,0)</f>
        <v>PRODUCTOS PAPEL Y CARTON</v>
      </c>
      <c r="K192" s="98" t="str">
        <f t="shared" si="20"/>
        <v>Vinculación Universidad-Sociedad</v>
      </c>
      <c r="L192" s="116" t="s">
        <v>403</v>
      </c>
    </row>
    <row r="193" spans="3:12" ht="15.75" thickBot="1" x14ac:dyDescent="0.3">
      <c r="C193" s="99" t="s">
        <v>51</v>
      </c>
      <c r="D193" s="586"/>
      <c r="E193" s="200">
        <f>(D188*25)/500</f>
        <v>5</v>
      </c>
      <c r="F193" s="100">
        <v>85</v>
      </c>
      <c r="G193" s="97">
        <f t="shared" si="19"/>
        <v>425</v>
      </c>
      <c r="H193" s="330" t="s">
        <v>128</v>
      </c>
      <c r="I193" s="98" t="s">
        <v>820</v>
      </c>
      <c r="J193" s="98" t="str">
        <f>VLOOKUP(I193,Presupuesto!$B$11:$C$566,2,0)</f>
        <v>PRODUCTOS PAPEL Y CARTON</v>
      </c>
      <c r="K193" s="98" t="str">
        <f t="shared" si="20"/>
        <v>Vinculación Universidad-Sociedad</v>
      </c>
      <c r="L193" s="116" t="s">
        <v>403</v>
      </c>
    </row>
    <row r="194" spans="3:12" ht="15.75" thickBot="1" x14ac:dyDescent="0.3">
      <c r="C194" s="99" t="s">
        <v>122</v>
      </c>
      <c r="D194" s="586"/>
      <c r="E194" s="200">
        <f>D188/12</f>
        <v>8.3333333333333339</v>
      </c>
      <c r="F194" s="100">
        <v>36</v>
      </c>
      <c r="G194" s="97">
        <f t="shared" si="19"/>
        <v>300</v>
      </c>
      <c r="H194" s="330" t="s">
        <v>128</v>
      </c>
      <c r="I194" s="98" t="s">
        <v>941</v>
      </c>
      <c r="J194" s="98" t="str">
        <f>VLOOKUP(I194,Presupuesto!$B$11:$C$566,2,0)</f>
        <v>UTILES DE ESCRITORIO, OFICINA Y ENSE¥ANZA</v>
      </c>
      <c r="K194" s="98" t="str">
        <f t="shared" si="20"/>
        <v>Vinculación Universidad-Sociedad</v>
      </c>
      <c r="L194" s="116" t="s">
        <v>403</v>
      </c>
    </row>
    <row r="195" spans="3:12" ht="15.75" thickBot="1" x14ac:dyDescent="0.3">
      <c r="C195" s="99" t="s">
        <v>34</v>
      </c>
      <c r="D195" s="586"/>
      <c r="E195" s="200">
        <f>D188/12</f>
        <v>8.3333333333333339</v>
      </c>
      <c r="F195" s="100">
        <v>80</v>
      </c>
      <c r="G195" s="97">
        <f t="shared" si="19"/>
        <v>666.66666666666674</v>
      </c>
      <c r="H195" s="330" t="s">
        <v>128</v>
      </c>
      <c r="I195" s="98" t="s">
        <v>941</v>
      </c>
      <c r="J195" s="98" t="str">
        <f>VLOOKUP(I195,Presupuesto!$B$11:$C$566,2,0)</f>
        <v>UTILES DE ESCRITORIO, OFICINA Y ENSE¥ANZA</v>
      </c>
      <c r="K195" s="98" t="str">
        <f t="shared" si="20"/>
        <v>Vinculación Universidad-Sociedad</v>
      </c>
      <c r="L195" s="116" t="s">
        <v>403</v>
      </c>
    </row>
    <row r="196" spans="3:12" ht="15.75" thickBot="1" x14ac:dyDescent="0.3">
      <c r="C196" s="109" t="s">
        <v>52</v>
      </c>
      <c r="D196" s="586"/>
      <c r="E196" s="212">
        <v>0</v>
      </c>
      <c r="F196" s="119">
        <v>25</v>
      </c>
      <c r="G196" s="97">
        <f t="shared" si="19"/>
        <v>0</v>
      </c>
      <c r="H196" s="330" t="s">
        <v>128</v>
      </c>
      <c r="I196" s="98" t="s">
        <v>941</v>
      </c>
      <c r="J196" s="98" t="str">
        <f>VLOOKUP(I196,Presupuesto!$B$11:$C$566,2,0)</f>
        <v>UTILES DE ESCRITORIO, OFICINA Y ENSE¥ANZA</v>
      </c>
      <c r="K196" s="98" t="str">
        <f t="shared" si="20"/>
        <v>Vinculación Universidad-Sociedad</v>
      </c>
      <c r="L196" s="116" t="s">
        <v>403</v>
      </c>
    </row>
    <row r="197" spans="3:12" ht="15.75" thickBot="1" x14ac:dyDescent="0.3">
      <c r="C197" s="216" t="s">
        <v>429</v>
      </c>
      <c r="D197" s="217">
        <v>0</v>
      </c>
      <c r="E197" s="332">
        <v>0</v>
      </c>
      <c r="F197" s="104">
        <f>HLOOKUP(C197,$AH$2:$BU$3,2,0)</f>
        <v>1150</v>
      </c>
      <c r="G197" s="105">
        <f>D197*E197*F197</f>
        <v>0</v>
      </c>
      <c r="H197" s="330" t="s">
        <v>128</v>
      </c>
      <c r="I197" s="333" t="s">
        <v>300</v>
      </c>
      <c r="J197" s="106" t="str">
        <f>VLOOKUP(I197,Presupuesto!$B$11:$C$566,2,0)</f>
        <v>VIATICOS (26200-00)</v>
      </c>
      <c r="K197" s="334" t="str">
        <f t="shared" si="20"/>
        <v>Vinculación Universidad-Sociedad</v>
      </c>
      <c r="L197" s="116" t="s">
        <v>403</v>
      </c>
    </row>
    <row r="198" spans="3:12" x14ac:dyDescent="0.25">
      <c r="C198" s="93"/>
      <c r="E198" s="112"/>
      <c r="F198" s="112"/>
      <c r="G198" s="112"/>
      <c r="H198" s="174"/>
      <c r="I198" s="112"/>
      <c r="J198" s="112"/>
      <c r="K198" s="112"/>
    </row>
    <row r="199" spans="3:12" ht="15.75" thickBot="1" x14ac:dyDescent="0.3"/>
    <row r="200" spans="3:12" ht="15.75" thickBot="1" x14ac:dyDescent="0.3">
      <c r="C200" s="29" t="s">
        <v>43</v>
      </c>
      <c r="D200" s="30">
        <f>SUM(G207:G216)</f>
        <v>17363.333333333332</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391</v>
      </c>
      <c r="D203" s="365" t="str">
        <f>'3. Vinculación Univ. Sociedad'!F14</f>
        <v>3.2.3.4</v>
      </c>
      <c r="E203" s="93"/>
      <c r="F203" s="93"/>
      <c r="G203" s="93"/>
      <c r="H203" s="76"/>
      <c r="I203" s="76"/>
      <c r="J203" s="76"/>
      <c r="K203" s="112"/>
    </row>
    <row r="204" spans="3:12" ht="18.75" x14ac:dyDescent="0.25">
      <c r="C204" s="210" t="str">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 xml:space="preserve">Ejecutar Capacitacion sobre la Implementacion de Practicas de la  Conciliación. </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130</v>
      </c>
      <c r="I206" s="128" t="s">
        <v>46</v>
      </c>
      <c r="J206" s="128" t="s">
        <v>131</v>
      </c>
      <c r="K206" s="128" t="s">
        <v>409</v>
      </c>
      <c r="L206" s="128" t="s">
        <v>410</v>
      </c>
    </row>
    <row r="207" spans="3:12" ht="15.75" thickBot="1" x14ac:dyDescent="0.3">
      <c r="C207" s="327" t="s">
        <v>47</v>
      </c>
      <c r="D207" s="585">
        <v>80</v>
      </c>
      <c r="E207" s="328"/>
      <c r="F207" s="115">
        <v>30000</v>
      </c>
      <c r="G207" s="329">
        <f t="shared" ref="G207:G215" si="21">E207*F207</f>
        <v>0</v>
      </c>
      <c r="H207" s="330" t="s">
        <v>128</v>
      </c>
      <c r="I207" s="116" t="s">
        <v>698</v>
      </c>
      <c r="J207" s="116" t="str">
        <f>VLOOKUP(I207,Presupuesto!$B$11:$C$566,2,0)</f>
        <v>SERVICIOS DE CAPACITACION.</v>
      </c>
      <c r="K207" s="331" t="s">
        <v>470</v>
      </c>
      <c r="L207" s="116" t="s">
        <v>394</v>
      </c>
    </row>
    <row r="208" spans="3:12" ht="15.75" thickBot="1" x14ac:dyDescent="0.3">
      <c r="C208" s="99" t="s">
        <v>48</v>
      </c>
      <c r="D208" s="586"/>
      <c r="E208" s="200">
        <f>D207</f>
        <v>80</v>
      </c>
      <c r="F208" s="100">
        <v>50</v>
      </c>
      <c r="G208" s="97">
        <f t="shared" si="21"/>
        <v>4000</v>
      </c>
      <c r="H208" s="330" t="s">
        <v>128</v>
      </c>
      <c r="I208" s="98" t="s">
        <v>716</v>
      </c>
      <c r="J208" s="98" t="str">
        <f>VLOOKUP(I208,Presupuesto!$B$11:$C$566,2,0)</f>
        <v>SERVICIOS DE IMPRENTA PUBLIC.Y REPRODUCCION</v>
      </c>
      <c r="K208" s="98" t="str">
        <f>$K$207</f>
        <v>Vinculación Universidad-Sociedad</v>
      </c>
      <c r="L208" s="116" t="s">
        <v>394</v>
      </c>
    </row>
    <row r="209" spans="3:12" ht="15.75" thickBot="1" x14ac:dyDescent="0.3">
      <c r="C209" s="99" t="s">
        <v>49</v>
      </c>
      <c r="D209" s="586"/>
      <c r="E209" s="200">
        <f>D207</f>
        <v>80</v>
      </c>
      <c r="F209" s="100">
        <v>150</v>
      </c>
      <c r="G209" s="97">
        <f t="shared" si="21"/>
        <v>12000</v>
      </c>
      <c r="H209" s="330" t="s">
        <v>128</v>
      </c>
      <c r="I209" s="98" t="s">
        <v>791</v>
      </c>
      <c r="J209" s="98" t="str">
        <f>VLOOKUP(I209,Presupuesto!$B$11:$C$566,2,0)</f>
        <v>ALIMENTOS B EBIDAS PARA PERSONAS</v>
      </c>
      <c r="K209" s="98" t="str">
        <f t="shared" ref="K209:K216" si="22">$K$207</f>
        <v>Vinculación Universidad-Sociedad</v>
      </c>
      <c r="L209" s="116" t="s">
        <v>394</v>
      </c>
    </row>
    <row r="210" spans="3:12" ht="15.75" thickBot="1" x14ac:dyDescent="0.3">
      <c r="C210" s="99" t="s">
        <v>50</v>
      </c>
      <c r="D210" s="586"/>
      <c r="E210" s="151">
        <v>0</v>
      </c>
      <c r="F210" s="118">
        <v>10000</v>
      </c>
      <c r="G210" s="97">
        <f t="shared" si="21"/>
        <v>0</v>
      </c>
      <c r="H210" s="330" t="s">
        <v>128</v>
      </c>
      <c r="I210" s="322" t="s">
        <v>299</v>
      </c>
      <c r="J210" s="98" t="str">
        <f>VLOOKUP(I210,Presupuesto!$B$11:$C$566,2,0)</f>
        <v>PASAJES (26100-00)</v>
      </c>
      <c r="K210" s="98" t="str">
        <f t="shared" si="22"/>
        <v>Vinculación Universidad-Sociedad</v>
      </c>
      <c r="L210" s="116" t="s">
        <v>394</v>
      </c>
    </row>
    <row r="211" spans="3:12" ht="15.75" thickBot="1" x14ac:dyDescent="0.3">
      <c r="C211" s="99" t="s">
        <v>416</v>
      </c>
      <c r="D211" s="586"/>
      <c r="E211" s="151">
        <v>1</v>
      </c>
      <c r="F211" s="118">
        <v>250</v>
      </c>
      <c r="G211" s="97">
        <f t="shared" si="21"/>
        <v>250</v>
      </c>
      <c r="H211" s="330" t="s">
        <v>128</v>
      </c>
      <c r="I211" s="98" t="s">
        <v>820</v>
      </c>
      <c r="J211" s="98" t="str">
        <f>VLOOKUP(I211,Presupuesto!$B$11:$C$566,2,0)</f>
        <v>PRODUCTOS PAPEL Y CARTON</v>
      </c>
      <c r="K211" s="98" t="str">
        <f t="shared" si="22"/>
        <v>Vinculación Universidad-Sociedad</v>
      </c>
      <c r="L211" s="116" t="s">
        <v>394</v>
      </c>
    </row>
    <row r="212" spans="3:12" ht="15.75" thickBot="1" x14ac:dyDescent="0.3">
      <c r="C212" s="99" t="s">
        <v>51</v>
      </c>
      <c r="D212" s="586"/>
      <c r="E212" s="200">
        <f>(D207*25)/500</f>
        <v>4</v>
      </c>
      <c r="F212" s="100">
        <v>85</v>
      </c>
      <c r="G212" s="97">
        <f t="shared" si="21"/>
        <v>340</v>
      </c>
      <c r="H212" s="330" t="s">
        <v>128</v>
      </c>
      <c r="I212" s="98" t="s">
        <v>820</v>
      </c>
      <c r="J212" s="98" t="str">
        <f>VLOOKUP(I212,Presupuesto!$B$11:$C$566,2,0)</f>
        <v>PRODUCTOS PAPEL Y CARTON</v>
      </c>
      <c r="K212" s="98" t="str">
        <f t="shared" si="22"/>
        <v>Vinculación Universidad-Sociedad</v>
      </c>
      <c r="L212" s="116" t="s">
        <v>394</v>
      </c>
    </row>
    <row r="213" spans="3:12" ht="15.75" thickBot="1" x14ac:dyDescent="0.3">
      <c r="C213" s="99" t="s">
        <v>122</v>
      </c>
      <c r="D213" s="586"/>
      <c r="E213" s="200">
        <f>D207/12</f>
        <v>6.666666666666667</v>
      </c>
      <c r="F213" s="100">
        <v>36</v>
      </c>
      <c r="G213" s="97">
        <f t="shared" si="21"/>
        <v>240</v>
      </c>
      <c r="H213" s="330" t="s">
        <v>128</v>
      </c>
      <c r="I213" s="98" t="s">
        <v>941</v>
      </c>
      <c r="J213" s="98" t="str">
        <f>VLOOKUP(I213,Presupuesto!$B$11:$C$566,2,0)</f>
        <v>UTILES DE ESCRITORIO, OFICINA Y ENSE¥ANZA</v>
      </c>
      <c r="K213" s="98" t="str">
        <f t="shared" si="22"/>
        <v>Vinculación Universidad-Sociedad</v>
      </c>
      <c r="L213" s="116" t="s">
        <v>394</v>
      </c>
    </row>
    <row r="214" spans="3:12" ht="15.75" thickBot="1" x14ac:dyDescent="0.3">
      <c r="C214" s="99" t="s">
        <v>34</v>
      </c>
      <c r="D214" s="586"/>
      <c r="E214" s="200">
        <f>D207/12</f>
        <v>6.666666666666667</v>
      </c>
      <c r="F214" s="100">
        <v>80</v>
      </c>
      <c r="G214" s="97">
        <f t="shared" si="21"/>
        <v>533.33333333333337</v>
      </c>
      <c r="H214" s="330" t="s">
        <v>128</v>
      </c>
      <c r="I214" s="98" t="s">
        <v>941</v>
      </c>
      <c r="J214" s="98" t="str">
        <f>VLOOKUP(I214,Presupuesto!$B$11:$C$566,2,0)</f>
        <v>UTILES DE ESCRITORIO, OFICINA Y ENSE¥ANZA</v>
      </c>
      <c r="K214" s="98" t="str">
        <f t="shared" si="22"/>
        <v>Vinculación Universidad-Sociedad</v>
      </c>
      <c r="L214" s="116" t="s">
        <v>394</v>
      </c>
    </row>
    <row r="215" spans="3:12" ht="15.75" thickBot="1" x14ac:dyDescent="0.3">
      <c r="C215" s="109" t="s">
        <v>52</v>
      </c>
      <c r="D215" s="586"/>
      <c r="E215" s="212">
        <v>0</v>
      </c>
      <c r="F215" s="119">
        <v>25</v>
      </c>
      <c r="G215" s="97">
        <f t="shared" si="21"/>
        <v>0</v>
      </c>
      <c r="H215" s="330" t="s">
        <v>128</v>
      </c>
      <c r="I215" s="98" t="s">
        <v>941</v>
      </c>
      <c r="J215" s="98" t="str">
        <f>VLOOKUP(I215,Presupuesto!$B$11:$C$566,2,0)</f>
        <v>UTILES DE ESCRITORIO, OFICINA Y ENSE¥ANZA</v>
      </c>
      <c r="K215" s="98" t="str">
        <f t="shared" si="22"/>
        <v>Vinculación Universidad-Sociedad</v>
      </c>
      <c r="L215" s="116" t="s">
        <v>394</v>
      </c>
    </row>
    <row r="216" spans="3:12" ht="15.75" thickBot="1" x14ac:dyDescent="0.3">
      <c r="C216" s="216" t="s">
        <v>429</v>
      </c>
      <c r="D216" s="217">
        <v>0</v>
      </c>
      <c r="E216" s="332">
        <v>0</v>
      </c>
      <c r="F216" s="104">
        <f>HLOOKUP(C216,$AH$2:$BU$3,2,0)</f>
        <v>1150</v>
      </c>
      <c r="G216" s="105">
        <f>D216*E216*F216</f>
        <v>0</v>
      </c>
      <c r="H216" s="330" t="s">
        <v>128</v>
      </c>
      <c r="I216" s="333" t="s">
        <v>300</v>
      </c>
      <c r="J216" s="106" t="str">
        <f>VLOOKUP(I216,Presupuesto!$B$11:$C$566,2,0)</f>
        <v>VIATICOS (26200-00)</v>
      </c>
      <c r="K216" s="334" t="str">
        <f t="shared" si="22"/>
        <v>Vinculación Universidad-Sociedad</v>
      </c>
      <c r="L216" s="116" t="s">
        <v>394</v>
      </c>
    </row>
    <row r="218" spans="3:12" ht="15.75" thickBot="1" x14ac:dyDescent="0.3"/>
    <row r="219" spans="3:12" ht="15.75" thickBot="1" x14ac:dyDescent="0.3">
      <c r="C219" s="29" t="s">
        <v>43</v>
      </c>
      <c r="D219" s="30">
        <f>SUM(G226:G235)</f>
        <v>17363.333333333332</v>
      </c>
      <c r="E219" s="93"/>
      <c r="F219" s="93"/>
      <c r="G219" s="93"/>
      <c r="H219" s="76"/>
      <c r="I219" s="76"/>
      <c r="J219" s="76"/>
      <c r="K219" s="112"/>
      <c r="L219" s="459"/>
    </row>
    <row r="220" spans="3:12" x14ac:dyDescent="0.25">
      <c r="C220" s="70"/>
      <c r="D220" s="31"/>
      <c r="E220" s="93"/>
      <c r="F220" s="93"/>
      <c r="G220" s="93"/>
      <c r="H220" s="76"/>
      <c r="I220" s="76"/>
      <c r="J220" s="76"/>
      <c r="K220" s="112"/>
      <c r="L220" s="459"/>
    </row>
    <row r="221" spans="3:12" x14ac:dyDescent="0.25">
      <c r="C221" s="70"/>
      <c r="D221" s="31"/>
      <c r="E221" s="93"/>
      <c r="F221" s="93"/>
      <c r="G221" s="93"/>
      <c r="H221" s="76"/>
      <c r="I221" s="76"/>
      <c r="J221" s="76"/>
      <c r="K221" s="112"/>
      <c r="L221" s="459"/>
    </row>
    <row r="222" spans="3:12" ht="15.75" x14ac:dyDescent="0.25">
      <c r="C222" s="202" t="s">
        <v>391</v>
      </c>
      <c r="D222" s="365" t="str">
        <f>'3. Vinculación Univ. Sociedad'!F14</f>
        <v>3.2.3.4</v>
      </c>
      <c r="E222" s="93"/>
      <c r="F222" s="93"/>
      <c r="G222" s="93"/>
      <c r="H222" s="76"/>
      <c r="I222" s="76"/>
      <c r="J222" s="76"/>
      <c r="K222" s="112"/>
      <c r="L222" s="459"/>
    </row>
    <row r="223" spans="3:12" ht="18.75" x14ac:dyDescent="0.25">
      <c r="C223" s="210" t="str">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 xml:space="preserve">Ejecutar Capacitacion sobre la Implementacion de Practicas de la  Conciliación. </v>
      </c>
      <c r="D223" s="31"/>
      <c r="E223" s="93"/>
      <c r="F223" s="93"/>
      <c r="G223" s="93"/>
      <c r="H223" s="76"/>
      <c r="I223" s="76"/>
      <c r="J223" s="76"/>
      <c r="K223" s="112"/>
      <c r="L223" s="459"/>
    </row>
    <row r="224" spans="3:12" ht="15.75" thickBot="1" x14ac:dyDescent="0.3">
      <c r="C224" s="70"/>
      <c r="D224" s="31"/>
      <c r="E224" s="93"/>
      <c r="F224" s="93"/>
      <c r="G224" s="93"/>
      <c r="H224" s="76"/>
      <c r="I224" s="76"/>
      <c r="J224" s="76"/>
      <c r="K224" s="112"/>
      <c r="L224" s="459"/>
    </row>
    <row r="225" spans="3:12" ht="30.75" thickBot="1" x14ac:dyDescent="0.3">
      <c r="C225" s="126" t="s">
        <v>44</v>
      </c>
      <c r="D225" s="129" t="s">
        <v>45</v>
      </c>
      <c r="E225" s="128" t="s">
        <v>55</v>
      </c>
      <c r="F225" s="128" t="s">
        <v>57</v>
      </c>
      <c r="G225" s="127" t="s">
        <v>27</v>
      </c>
      <c r="H225" s="133" t="s">
        <v>130</v>
      </c>
      <c r="I225" s="128" t="s">
        <v>46</v>
      </c>
      <c r="J225" s="128" t="s">
        <v>131</v>
      </c>
      <c r="K225" s="128" t="s">
        <v>409</v>
      </c>
      <c r="L225" s="128" t="s">
        <v>410</v>
      </c>
    </row>
    <row r="226" spans="3:12" ht="15.75" thickBot="1" x14ac:dyDescent="0.3">
      <c r="C226" s="327" t="s">
        <v>47</v>
      </c>
      <c r="D226" s="585">
        <v>80</v>
      </c>
      <c r="E226" s="328"/>
      <c r="F226" s="115">
        <v>30000</v>
      </c>
      <c r="G226" s="329">
        <f t="shared" ref="G226:G234" si="23">E226*F226</f>
        <v>0</v>
      </c>
      <c r="H226" s="330" t="s">
        <v>128</v>
      </c>
      <c r="I226" s="116" t="s">
        <v>698</v>
      </c>
      <c r="J226" s="116" t="str">
        <f>VLOOKUP(I226,Presupuesto!$B$11:$C$566,2,0)</f>
        <v>SERVICIOS DE CAPACITACION.</v>
      </c>
      <c r="K226" s="331" t="s">
        <v>470</v>
      </c>
      <c r="L226" s="116" t="s">
        <v>397</v>
      </c>
    </row>
    <row r="227" spans="3:12" ht="15.75" thickBot="1" x14ac:dyDescent="0.3">
      <c r="C227" s="99" t="s">
        <v>48</v>
      </c>
      <c r="D227" s="586"/>
      <c r="E227" s="200">
        <f>D226</f>
        <v>80</v>
      </c>
      <c r="F227" s="100">
        <v>50</v>
      </c>
      <c r="G227" s="97">
        <f t="shared" si="23"/>
        <v>4000</v>
      </c>
      <c r="H227" s="330" t="s">
        <v>128</v>
      </c>
      <c r="I227" s="98" t="s">
        <v>716</v>
      </c>
      <c r="J227" s="98" t="str">
        <f>VLOOKUP(I227,Presupuesto!$B$11:$C$566,2,0)</f>
        <v>SERVICIOS DE IMPRENTA PUBLIC.Y REPRODUCCION</v>
      </c>
      <c r="K227" s="98" t="str">
        <f>$K$207</f>
        <v>Vinculación Universidad-Sociedad</v>
      </c>
      <c r="L227" s="116" t="s">
        <v>397</v>
      </c>
    </row>
    <row r="228" spans="3:12" ht="15.75" thickBot="1" x14ac:dyDescent="0.3">
      <c r="C228" s="99" t="s">
        <v>49</v>
      </c>
      <c r="D228" s="586"/>
      <c r="E228" s="200">
        <f>D226</f>
        <v>80</v>
      </c>
      <c r="F228" s="100">
        <v>150</v>
      </c>
      <c r="G228" s="97">
        <f t="shared" si="23"/>
        <v>12000</v>
      </c>
      <c r="H228" s="330" t="s">
        <v>128</v>
      </c>
      <c r="I228" s="98" t="s">
        <v>791</v>
      </c>
      <c r="J228" s="98" t="str">
        <f>VLOOKUP(I228,Presupuesto!$B$11:$C$566,2,0)</f>
        <v>ALIMENTOS B EBIDAS PARA PERSONAS</v>
      </c>
      <c r="K228" s="98" t="str">
        <f t="shared" ref="K228:K235" si="24">$K$207</f>
        <v>Vinculación Universidad-Sociedad</v>
      </c>
      <c r="L228" s="116" t="s">
        <v>397</v>
      </c>
    </row>
    <row r="229" spans="3:12" ht="15.75" thickBot="1" x14ac:dyDescent="0.3">
      <c r="C229" s="99" t="s">
        <v>50</v>
      </c>
      <c r="D229" s="586"/>
      <c r="E229" s="151">
        <v>0</v>
      </c>
      <c r="F229" s="118">
        <v>10000</v>
      </c>
      <c r="G229" s="97">
        <f t="shared" si="23"/>
        <v>0</v>
      </c>
      <c r="H229" s="330" t="s">
        <v>128</v>
      </c>
      <c r="I229" s="322" t="s">
        <v>299</v>
      </c>
      <c r="J229" s="98" t="str">
        <f>VLOOKUP(I229,Presupuesto!$B$11:$C$566,2,0)</f>
        <v>PASAJES (26100-00)</v>
      </c>
      <c r="K229" s="98" t="str">
        <f t="shared" si="24"/>
        <v>Vinculación Universidad-Sociedad</v>
      </c>
      <c r="L229" s="116" t="s">
        <v>397</v>
      </c>
    </row>
    <row r="230" spans="3:12" ht="15.75" thickBot="1" x14ac:dyDescent="0.3">
      <c r="C230" s="99" t="s">
        <v>416</v>
      </c>
      <c r="D230" s="586"/>
      <c r="E230" s="151">
        <v>1</v>
      </c>
      <c r="F230" s="118">
        <v>250</v>
      </c>
      <c r="G230" s="97">
        <f t="shared" si="23"/>
        <v>250</v>
      </c>
      <c r="H230" s="330" t="s">
        <v>128</v>
      </c>
      <c r="I230" s="98" t="s">
        <v>820</v>
      </c>
      <c r="J230" s="98" t="str">
        <f>VLOOKUP(I230,Presupuesto!$B$11:$C$566,2,0)</f>
        <v>PRODUCTOS PAPEL Y CARTON</v>
      </c>
      <c r="K230" s="98" t="str">
        <f t="shared" si="24"/>
        <v>Vinculación Universidad-Sociedad</v>
      </c>
      <c r="L230" s="116" t="s">
        <v>397</v>
      </c>
    </row>
    <row r="231" spans="3:12" ht="15.75" thickBot="1" x14ac:dyDescent="0.3">
      <c r="C231" s="99" t="s">
        <v>51</v>
      </c>
      <c r="D231" s="586"/>
      <c r="E231" s="200">
        <f>(D226*25)/500</f>
        <v>4</v>
      </c>
      <c r="F231" s="100">
        <v>85</v>
      </c>
      <c r="G231" s="97">
        <f t="shared" si="23"/>
        <v>340</v>
      </c>
      <c r="H231" s="330" t="s">
        <v>128</v>
      </c>
      <c r="I231" s="98" t="s">
        <v>820</v>
      </c>
      <c r="J231" s="98" t="str">
        <f>VLOOKUP(I231,Presupuesto!$B$11:$C$566,2,0)</f>
        <v>PRODUCTOS PAPEL Y CARTON</v>
      </c>
      <c r="K231" s="98" t="str">
        <f t="shared" si="24"/>
        <v>Vinculación Universidad-Sociedad</v>
      </c>
      <c r="L231" s="116" t="s">
        <v>397</v>
      </c>
    </row>
    <row r="232" spans="3:12" ht="15.75" thickBot="1" x14ac:dyDescent="0.3">
      <c r="C232" s="99" t="s">
        <v>122</v>
      </c>
      <c r="D232" s="586"/>
      <c r="E232" s="200">
        <f>D226/12</f>
        <v>6.666666666666667</v>
      </c>
      <c r="F232" s="100">
        <v>36</v>
      </c>
      <c r="G232" s="97">
        <f t="shared" si="23"/>
        <v>240</v>
      </c>
      <c r="H232" s="330" t="s">
        <v>128</v>
      </c>
      <c r="I232" s="98" t="s">
        <v>941</v>
      </c>
      <c r="J232" s="98" t="str">
        <f>VLOOKUP(I232,Presupuesto!$B$11:$C$566,2,0)</f>
        <v>UTILES DE ESCRITORIO, OFICINA Y ENSE¥ANZA</v>
      </c>
      <c r="K232" s="98" t="str">
        <f t="shared" si="24"/>
        <v>Vinculación Universidad-Sociedad</v>
      </c>
      <c r="L232" s="116" t="s">
        <v>397</v>
      </c>
    </row>
    <row r="233" spans="3:12" ht="15.75" thickBot="1" x14ac:dyDescent="0.3">
      <c r="C233" s="99" t="s">
        <v>34</v>
      </c>
      <c r="D233" s="586"/>
      <c r="E233" s="200">
        <f>D226/12</f>
        <v>6.666666666666667</v>
      </c>
      <c r="F233" s="100">
        <v>80</v>
      </c>
      <c r="G233" s="97">
        <f t="shared" si="23"/>
        <v>533.33333333333337</v>
      </c>
      <c r="H233" s="330" t="s">
        <v>128</v>
      </c>
      <c r="I233" s="98" t="s">
        <v>941</v>
      </c>
      <c r="J233" s="98" t="str">
        <f>VLOOKUP(I233,Presupuesto!$B$11:$C$566,2,0)</f>
        <v>UTILES DE ESCRITORIO, OFICINA Y ENSE¥ANZA</v>
      </c>
      <c r="K233" s="98" t="str">
        <f t="shared" si="24"/>
        <v>Vinculación Universidad-Sociedad</v>
      </c>
      <c r="L233" s="116" t="s">
        <v>397</v>
      </c>
    </row>
    <row r="234" spans="3:12" ht="15.75" thickBot="1" x14ac:dyDescent="0.3">
      <c r="C234" s="109" t="s">
        <v>52</v>
      </c>
      <c r="D234" s="586"/>
      <c r="E234" s="212">
        <v>0</v>
      </c>
      <c r="F234" s="119">
        <v>25</v>
      </c>
      <c r="G234" s="97">
        <f t="shared" si="23"/>
        <v>0</v>
      </c>
      <c r="H234" s="330" t="s">
        <v>128</v>
      </c>
      <c r="I234" s="98" t="s">
        <v>941</v>
      </c>
      <c r="J234" s="98" t="str">
        <f>VLOOKUP(I234,Presupuesto!$B$11:$C$566,2,0)</f>
        <v>UTILES DE ESCRITORIO, OFICINA Y ENSE¥ANZA</v>
      </c>
      <c r="K234" s="98" t="str">
        <f t="shared" si="24"/>
        <v>Vinculación Universidad-Sociedad</v>
      </c>
      <c r="L234" s="116" t="s">
        <v>397</v>
      </c>
    </row>
    <row r="235" spans="3:12" ht="15.75" thickBot="1" x14ac:dyDescent="0.3">
      <c r="C235" s="216" t="s">
        <v>429</v>
      </c>
      <c r="D235" s="217">
        <v>0</v>
      </c>
      <c r="E235" s="332">
        <v>0</v>
      </c>
      <c r="F235" s="104">
        <f>HLOOKUP(C235,$AH$2:$BU$3,2,0)</f>
        <v>1150</v>
      </c>
      <c r="G235" s="105">
        <f>D235*E235*F235</f>
        <v>0</v>
      </c>
      <c r="H235" s="330" t="s">
        <v>128</v>
      </c>
      <c r="I235" s="333" t="s">
        <v>300</v>
      </c>
      <c r="J235" s="106" t="str">
        <f>VLOOKUP(I235,Presupuesto!$B$11:$C$566,2,0)</f>
        <v>VIATICOS (26200-00)</v>
      </c>
      <c r="K235" s="334" t="str">
        <f t="shared" si="24"/>
        <v>Vinculación Universidad-Sociedad</v>
      </c>
      <c r="L235" s="116" t="s">
        <v>397</v>
      </c>
    </row>
    <row r="237" spans="3:12" ht="15.75" thickBot="1" x14ac:dyDescent="0.3"/>
    <row r="238" spans="3:12" ht="15.75" thickBot="1" x14ac:dyDescent="0.3">
      <c r="C238" s="29" t="s">
        <v>43</v>
      </c>
      <c r="D238" s="30">
        <f>SUM(G245:G254)</f>
        <v>17363.333333333332</v>
      </c>
      <c r="E238" s="93"/>
      <c r="F238" s="93"/>
      <c r="G238" s="93"/>
      <c r="H238" s="76"/>
      <c r="I238" s="76"/>
      <c r="J238" s="76"/>
      <c r="K238" s="112"/>
      <c r="L238" s="459"/>
    </row>
    <row r="239" spans="3:12" x14ac:dyDescent="0.25">
      <c r="C239" s="70"/>
      <c r="D239" s="31"/>
      <c r="E239" s="93"/>
      <c r="F239" s="93"/>
      <c r="G239" s="93"/>
      <c r="H239" s="76"/>
      <c r="I239" s="76"/>
      <c r="J239" s="76"/>
      <c r="K239" s="112"/>
      <c r="L239" s="459"/>
    </row>
    <row r="240" spans="3:12" x14ac:dyDescent="0.25">
      <c r="C240" s="70"/>
      <c r="D240" s="31"/>
      <c r="E240" s="93"/>
      <c r="F240" s="93"/>
      <c r="G240" s="93"/>
      <c r="H240" s="76"/>
      <c r="I240" s="76"/>
      <c r="J240" s="76"/>
      <c r="K240" s="112"/>
      <c r="L240" s="459"/>
    </row>
    <row r="241" spans="3:12" ht="15.75" x14ac:dyDescent="0.25">
      <c r="C241" s="202" t="s">
        <v>391</v>
      </c>
      <c r="D241" s="365" t="str">
        <f>'3. Vinculación Univ. Sociedad'!F14</f>
        <v>3.2.3.4</v>
      </c>
      <c r="E241" s="93"/>
      <c r="F241" s="93"/>
      <c r="G241" s="93"/>
      <c r="H241" s="76"/>
      <c r="I241" s="76"/>
      <c r="J241" s="76"/>
      <c r="K241" s="112"/>
      <c r="L241" s="459"/>
    </row>
    <row r="242" spans="3:12" ht="18.75" x14ac:dyDescent="0.25">
      <c r="C242" s="210" t="str">
        <f>IFERROR(VLOOKUP(D241,'1. Desarrollo e Innov. Curricu.'!$F:$G,2,FALSE),IFERROR(VLOOKUP(D241,'2. Investigación Científica'!$F:$G,2,FALSE),IFERROR(VLOOKUP(D241,'3. Vinculación Univ. Sociedad'!$F:$G,2,FALSE),IFERROR(VLOOKUP(D241,'4. Docencia y Profesorado Univ.'!$F:$G,2,FALSE),IFERROR(VLOOKUP(D241,'5. Estudiantes y Graduados'!$F:$G,2,FALSE),IFERROR(VLOOKUP(D241,'11. Gestion Administrativa'!$F:$G,2,FALSE),IFERROR(VLOOKUP(D241,'13. Gestión Académica'!$F:$G,2,FALSE),IFERROR(VLOOKUP(D241,'9. Asegura. de la Calid. y M'!$F:$G,2,FALSE),IFERROR(VLOOKUP(D241,'6. Gestión del Conocimiento'!$F:$G,2,FALSE),IFERROR(VLOOKUP(D241,'15. Gobernabilidad y Proceso...'!$F:$G,2,FALSE),IFERROR(VLOOKUP(D241,'12. Gestión del Talento Humano'!$F:$G,2,FALSE),IFERROR(VLOOKUP(D241,'14. Internacional... de la E.S.'!$F:$G,2,FALSE),IFERROR(VLOOKUP(D241,'10. Posgrado'!$F:$G,2,FALSE),IFERROR(VLOOKUP(D241,'17. Gestión TIC'!$F:$G,2,FALSE),IFERROR(VLOOKUP(D241,'16. Desa. del Sistema Educ.Sup.'!$F:$G,2,FALSE),IFERROR(VLOOKUP(D241,'8. Cultura de Inno. Insti...'!$F:$G,2,FALSE),VLOOKUP(D241,'7. Lo Esencial de la Reforma U.'!$F:$G,2,0)))))))))))))))))</f>
        <v xml:space="preserve">Ejecutar Capacitacion sobre la Implementacion de Practicas de la  Conciliación. </v>
      </c>
      <c r="D242" s="31"/>
      <c r="E242" s="93"/>
      <c r="F242" s="93"/>
      <c r="G242" s="93"/>
      <c r="H242" s="76"/>
      <c r="I242" s="76"/>
      <c r="J242" s="76"/>
      <c r="K242" s="112"/>
      <c r="L242" s="459"/>
    </row>
    <row r="243" spans="3:12" ht="15.75" thickBot="1" x14ac:dyDescent="0.3">
      <c r="C243" s="70"/>
      <c r="D243" s="31"/>
      <c r="E243" s="93"/>
      <c r="F243" s="93"/>
      <c r="G243" s="93"/>
      <c r="H243" s="76"/>
      <c r="I243" s="76"/>
      <c r="J243" s="76"/>
      <c r="K243" s="112"/>
      <c r="L243" s="459"/>
    </row>
    <row r="244" spans="3:12" ht="30.75" thickBot="1" x14ac:dyDescent="0.3">
      <c r="C244" s="126" t="s">
        <v>44</v>
      </c>
      <c r="D244" s="129" t="s">
        <v>45</v>
      </c>
      <c r="E244" s="128" t="s">
        <v>55</v>
      </c>
      <c r="F244" s="128" t="s">
        <v>57</v>
      </c>
      <c r="G244" s="127" t="s">
        <v>27</v>
      </c>
      <c r="H244" s="133" t="s">
        <v>130</v>
      </c>
      <c r="I244" s="128" t="s">
        <v>46</v>
      </c>
      <c r="J244" s="128" t="s">
        <v>131</v>
      </c>
      <c r="K244" s="128" t="s">
        <v>409</v>
      </c>
      <c r="L244" s="128" t="s">
        <v>410</v>
      </c>
    </row>
    <row r="245" spans="3:12" ht="15.75" thickBot="1" x14ac:dyDescent="0.3">
      <c r="C245" s="327" t="s">
        <v>47</v>
      </c>
      <c r="D245" s="585">
        <v>80</v>
      </c>
      <c r="E245" s="328"/>
      <c r="F245" s="115">
        <v>30000</v>
      </c>
      <c r="G245" s="329">
        <f t="shared" ref="G245:G253" si="25">E245*F245</f>
        <v>0</v>
      </c>
      <c r="H245" s="330" t="s">
        <v>128</v>
      </c>
      <c r="I245" s="116" t="s">
        <v>698</v>
      </c>
      <c r="J245" s="116" t="str">
        <f>VLOOKUP(I245,Presupuesto!$B$11:$C$566,2,0)</f>
        <v>SERVICIOS DE CAPACITACION.</v>
      </c>
      <c r="K245" s="331" t="s">
        <v>470</v>
      </c>
      <c r="L245" s="116" t="s">
        <v>400</v>
      </c>
    </row>
    <row r="246" spans="3:12" ht="15.75" thickBot="1" x14ac:dyDescent="0.3">
      <c r="C246" s="99" t="s">
        <v>48</v>
      </c>
      <c r="D246" s="586"/>
      <c r="E246" s="200">
        <f>D245</f>
        <v>80</v>
      </c>
      <c r="F246" s="100">
        <v>50</v>
      </c>
      <c r="G246" s="97">
        <f t="shared" si="25"/>
        <v>4000</v>
      </c>
      <c r="H246" s="330" t="s">
        <v>128</v>
      </c>
      <c r="I246" s="98" t="s">
        <v>716</v>
      </c>
      <c r="J246" s="98" t="str">
        <f>VLOOKUP(I246,Presupuesto!$B$11:$C$566,2,0)</f>
        <v>SERVICIOS DE IMPRENTA PUBLIC.Y REPRODUCCION</v>
      </c>
      <c r="K246" s="98" t="str">
        <f>$K$207</f>
        <v>Vinculación Universidad-Sociedad</v>
      </c>
      <c r="L246" s="116" t="s">
        <v>400</v>
      </c>
    </row>
    <row r="247" spans="3:12" ht="15.75" thickBot="1" x14ac:dyDescent="0.3">
      <c r="C247" s="99" t="s">
        <v>49</v>
      </c>
      <c r="D247" s="586"/>
      <c r="E247" s="200">
        <f>D245</f>
        <v>80</v>
      </c>
      <c r="F247" s="100">
        <v>150</v>
      </c>
      <c r="G247" s="97">
        <f t="shared" si="25"/>
        <v>12000</v>
      </c>
      <c r="H247" s="330" t="s">
        <v>128</v>
      </c>
      <c r="I247" s="98" t="s">
        <v>791</v>
      </c>
      <c r="J247" s="98" t="str">
        <f>VLOOKUP(I247,Presupuesto!$B$11:$C$566,2,0)</f>
        <v>ALIMENTOS B EBIDAS PARA PERSONAS</v>
      </c>
      <c r="K247" s="98" t="str">
        <f t="shared" ref="K247:K254" si="26">$K$207</f>
        <v>Vinculación Universidad-Sociedad</v>
      </c>
      <c r="L247" s="116" t="s">
        <v>400</v>
      </c>
    </row>
    <row r="248" spans="3:12" ht="15.75" thickBot="1" x14ac:dyDescent="0.3">
      <c r="C248" s="99" t="s">
        <v>50</v>
      </c>
      <c r="D248" s="586"/>
      <c r="E248" s="151">
        <v>0</v>
      </c>
      <c r="F248" s="118">
        <v>10000</v>
      </c>
      <c r="G248" s="97">
        <f t="shared" si="25"/>
        <v>0</v>
      </c>
      <c r="H248" s="330" t="s">
        <v>128</v>
      </c>
      <c r="I248" s="322" t="s">
        <v>299</v>
      </c>
      <c r="J248" s="98" t="str">
        <f>VLOOKUP(I248,Presupuesto!$B$11:$C$566,2,0)</f>
        <v>PASAJES (26100-00)</v>
      </c>
      <c r="K248" s="98" t="str">
        <f t="shared" si="26"/>
        <v>Vinculación Universidad-Sociedad</v>
      </c>
      <c r="L248" s="116" t="s">
        <v>400</v>
      </c>
    </row>
    <row r="249" spans="3:12" ht="15.75" thickBot="1" x14ac:dyDescent="0.3">
      <c r="C249" s="99" t="s">
        <v>416</v>
      </c>
      <c r="D249" s="586"/>
      <c r="E249" s="151">
        <v>1</v>
      </c>
      <c r="F249" s="118">
        <v>250</v>
      </c>
      <c r="G249" s="97">
        <f t="shared" si="25"/>
        <v>250</v>
      </c>
      <c r="H249" s="330" t="s">
        <v>128</v>
      </c>
      <c r="I249" s="98" t="s">
        <v>820</v>
      </c>
      <c r="J249" s="98" t="str">
        <f>VLOOKUP(I249,Presupuesto!$B$11:$C$566,2,0)</f>
        <v>PRODUCTOS PAPEL Y CARTON</v>
      </c>
      <c r="K249" s="98" t="str">
        <f t="shared" si="26"/>
        <v>Vinculación Universidad-Sociedad</v>
      </c>
      <c r="L249" s="116" t="s">
        <v>400</v>
      </c>
    </row>
    <row r="250" spans="3:12" ht="15.75" thickBot="1" x14ac:dyDescent="0.3">
      <c r="C250" s="99" t="s">
        <v>51</v>
      </c>
      <c r="D250" s="586"/>
      <c r="E250" s="200">
        <f>(D245*25)/500</f>
        <v>4</v>
      </c>
      <c r="F250" s="100">
        <v>85</v>
      </c>
      <c r="G250" s="97">
        <f t="shared" si="25"/>
        <v>340</v>
      </c>
      <c r="H250" s="330" t="s">
        <v>128</v>
      </c>
      <c r="I250" s="98" t="s">
        <v>820</v>
      </c>
      <c r="J250" s="98" t="str">
        <f>VLOOKUP(I250,Presupuesto!$B$11:$C$566,2,0)</f>
        <v>PRODUCTOS PAPEL Y CARTON</v>
      </c>
      <c r="K250" s="98" t="str">
        <f t="shared" si="26"/>
        <v>Vinculación Universidad-Sociedad</v>
      </c>
      <c r="L250" s="116" t="s">
        <v>400</v>
      </c>
    </row>
    <row r="251" spans="3:12" ht="15.75" thickBot="1" x14ac:dyDescent="0.3">
      <c r="C251" s="99" t="s">
        <v>122</v>
      </c>
      <c r="D251" s="586"/>
      <c r="E251" s="200">
        <f>D245/12</f>
        <v>6.666666666666667</v>
      </c>
      <c r="F251" s="100">
        <v>36</v>
      </c>
      <c r="G251" s="97">
        <f t="shared" si="25"/>
        <v>240</v>
      </c>
      <c r="H251" s="330" t="s">
        <v>128</v>
      </c>
      <c r="I251" s="98" t="s">
        <v>941</v>
      </c>
      <c r="J251" s="98" t="str">
        <f>VLOOKUP(I251,Presupuesto!$B$11:$C$566,2,0)</f>
        <v>UTILES DE ESCRITORIO, OFICINA Y ENSE¥ANZA</v>
      </c>
      <c r="K251" s="98" t="str">
        <f t="shared" si="26"/>
        <v>Vinculación Universidad-Sociedad</v>
      </c>
      <c r="L251" s="116" t="s">
        <v>400</v>
      </c>
    </row>
    <row r="252" spans="3:12" ht="15.75" thickBot="1" x14ac:dyDescent="0.3">
      <c r="C252" s="99" t="s">
        <v>34</v>
      </c>
      <c r="D252" s="586"/>
      <c r="E252" s="200">
        <f>D245/12</f>
        <v>6.666666666666667</v>
      </c>
      <c r="F252" s="100">
        <v>80</v>
      </c>
      <c r="G252" s="97">
        <f t="shared" si="25"/>
        <v>533.33333333333337</v>
      </c>
      <c r="H252" s="330" t="s">
        <v>128</v>
      </c>
      <c r="I252" s="98" t="s">
        <v>941</v>
      </c>
      <c r="J252" s="98" t="str">
        <f>VLOOKUP(I252,Presupuesto!$B$11:$C$566,2,0)</f>
        <v>UTILES DE ESCRITORIO, OFICINA Y ENSE¥ANZA</v>
      </c>
      <c r="K252" s="98" t="str">
        <f t="shared" si="26"/>
        <v>Vinculación Universidad-Sociedad</v>
      </c>
      <c r="L252" s="116" t="s">
        <v>400</v>
      </c>
    </row>
    <row r="253" spans="3:12" ht="15.75" thickBot="1" x14ac:dyDescent="0.3">
      <c r="C253" s="109" t="s">
        <v>52</v>
      </c>
      <c r="D253" s="586"/>
      <c r="E253" s="212">
        <v>0</v>
      </c>
      <c r="F253" s="119">
        <v>25</v>
      </c>
      <c r="G253" s="97">
        <f t="shared" si="25"/>
        <v>0</v>
      </c>
      <c r="H253" s="330" t="s">
        <v>128</v>
      </c>
      <c r="I253" s="98" t="s">
        <v>941</v>
      </c>
      <c r="J253" s="98" t="str">
        <f>VLOOKUP(I253,Presupuesto!$B$11:$C$566,2,0)</f>
        <v>UTILES DE ESCRITORIO, OFICINA Y ENSE¥ANZA</v>
      </c>
      <c r="K253" s="98" t="str">
        <f t="shared" si="26"/>
        <v>Vinculación Universidad-Sociedad</v>
      </c>
      <c r="L253" s="116" t="s">
        <v>400</v>
      </c>
    </row>
    <row r="254" spans="3:12" ht="15.75" thickBot="1" x14ac:dyDescent="0.3">
      <c r="C254" s="216" t="s">
        <v>429</v>
      </c>
      <c r="D254" s="217">
        <v>0</v>
      </c>
      <c r="E254" s="332">
        <v>0</v>
      </c>
      <c r="F254" s="104">
        <f>HLOOKUP(C254,$AH$2:$BU$3,2,0)</f>
        <v>1150</v>
      </c>
      <c r="G254" s="105">
        <f>D254*E254*F254</f>
        <v>0</v>
      </c>
      <c r="H254" s="330" t="s">
        <v>128</v>
      </c>
      <c r="I254" s="333" t="s">
        <v>300</v>
      </c>
      <c r="J254" s="106" t="str">
        <f>VLOOKUP(I254,Presupuesto!$B$11:$C$566,2,0)</f>
        <v>VIATICOS (26200-00)</v>
      </c>
      <c r="K254" s="334" t="str">
        <f t="shared" si="26"/>
        <v>Vinculación Universidad-Sociedad</v>
      </c>
      <c r="L254" s="116" t="s">
        <v>400</v>
      </c>
    </row>
    <row r="256" spans="3:12" ht="15.75" thickBot="1" x14ac:dyDescent="0.3"/>
    <row r="257" spans="3:12" ht="15.75" thickBot="1" x14ac:dyDescent="0.3">
      <c r="C257" s="29" t="s">
        <v>43</v>
      </c>
      <c r="D257" s="30">
        <f>SUM(G264:G273)</f>
        <v>17363.333333333332</v>
      </c>
      <c r="E257" s="93"/>
      <c r="F257" s="93"/>
      <c r="G257" s="93"/>
      <c r="H257" s="76"/>
      <c r="I257" s="76"/>
      <c r="J257" s="76"/>
      <c r="K257" s="112"/>
      <c r="L257" s="459"/>
    </row>
    <row r="258" spans="3:12" x14ac:dyDescent="0.25">
      <c r="C258" s="70"/>
      <c r="D258" s="31"/>
      <c r="E258" s="93"/>
      <c r="F258" s="93"/>
      <c r="G258" s="93"/>
      <c r="H258" s="76"/>
      <c r="I258" s="76"/>
      <c r="J258" s="76"/>
      <c r="K258" s="112"/>
      <c r="L258" s="459"/>
    </row>
    <row r="259" spans="3:12" x14ac:dyDescent="0.25">
      <c r="C259" s="70"/>
      <c r="D259" s="31"/>
      <c r="E259" s="93"/>
      <c r="F259" s="93"/>
      <c r="G259" s="93"/>
      <c r="H259" s="76"/>
      <c r="I259" s="76"/>
      <c r="J259" s="76"/>
      <c r="K259" s="112"/>
      <c r="L259" s="459"/>
    </row>
    <row r="260" spans="3:12" ht="15.75" x14ac:dyDescent="0.25">
      <c r="C260" s="202" t="s">
        <v>391</v>
      </c>
      <c r="D260" s="365" t="str">
        <f>'3. Vinculación Univ. Sociedad'!F14</f>
        <v>3.2.3.4</v>
      </c>
      <c r="E260" s="93"/>
      <c r="F260" s="93"/>
      <c r="G260" s="93"/>
      <c r="H260" s="76"/>
      <c r="I260" s="76"/>
      <c r="J260" s="76"/>
      <c r="K260" s="112"/>
      <c r="L260" s="459"/>
    </row>
    <row r="261" spans="3:12" ht="18.75" x14ac:dyDescent="0.25">
      <c r="C261" s="210" t="str">
        <f>IFERROR(VLOOKUP(D260,'1. Desarrollo e Innov. Curricu.'!$F:$G,2,FALSE),IFERROR(VLOOKUP(D260,'2. Investigación Científica'!$F:$G,2,FALSE),IFERROR(VLOOKUP(D260,'3. Vinculación Univ. Sociedad'!$F:$G,2,FALSE),IFERROR(VLOOKUP(D260,'4. Docencia y Profesorado Univ.'!$F:$G,2,FALSE),IFERROR(VLOOKUP(D260,'5. Estudiantes y Graduados'!$F:$G,2,FALSE),IFERROR(VLOOKUP(D260,'11. Gestion Administrativa'!$F:$G,2,FALSE),IFERROR(VLOOKUP(D260,'13. Gestión Académica'!$F:$G,2,FALSE),IFERROR(VLOOKUP(D260,'9. Asegura. de la Calid. y M'!$F:$G,2,FALSE),IFERROR(VLOOKUP(D260,'6. Gestión del Conocimiento'!$F:$G,2,FALSE),IFERROR(VLOOKUP(D260,'15. Gobernabilidad y Proceso...'!$F:$G,2,FALSE),IFERROR(VLOOKUP(D260,'12. Gestión del Talento Humano'!$F:$G,2,FALSE),IFERROR(VLOOKUP(D260,'14. Internacional... de la E.S.'!$F:$G,2,FALSE),IFERROR(VLOOKUP(D260,'10. Posgrado'!$F:$G,2,FALSE),IFERROR(VLOOKUP(D260,'17. Gestión TIC'!$F:$G,2,FALSE),IFERROR(VLOOKUP(D260,'16. Desa. del Sistema Educ.Sup.'!$F:$G,2,FALSE),IFERROR(VLOOKUP(D260,'8. Cultura de Inno. Insti...'!$F:$G,2,FALSE),VLOOKUP(D260,'7. Lo Esencial de la Reforma U.'!$F:$G,2,0)))))))))))))))))</f>
        <v xml:space="preserve">Ejecutar Capacitacion sobre la Implementacion de Practicas de la  Conciliación. </v>
      </c>
      <c r="D261" s="31"/>
      <c r="E261" s="93"/>
      <c r="F261" s="93"/>
      <c r="G261" s="93"/>
      <c r="H261" s="76"/>
      <c r="I261" s="76"/>
      <c r="J261" s="76"/>
      <c r="K261" s="112"/>
      <c r="L261" s="459"/>
    </row>
    <row r="262" spans="3:12" ht="15.75" thickBot="1" x14ac:dyDescent="0.3">
      <c r="C262" s="70"/>
      <c r="D262" s="31"/>
      <c r="E262" s="93"/>
      <c r="F262" s="93"/>
      <c r="G262" s="93"/>
      <c r="H262" s="76"/>
      <c r="I262" s="76"/>
      <c r="J262" s="76"/>
      <c r="K262" s="112"/>
      <c r="L262" s="459"/>
    </row>
    <row r="263" spans="3:12" ht="30.75" thickBot="1" x14ac:dyDescent="0.3">
      <c r="C263" s="126" t="s">
        <v>44</v>
      </c>
      <c r="D263" s="129" t="s">
        <v>45</v>
      </c>
      <c r="E263" s="128" t="s">
        <v>55</v>
      </c>
      <c r="F263" s="128" t="s">
        <v>57</v>
      </c>
      <c r="G263" s="127" t="s">
        <v>27</v>
      </c>
      <c r="H263" s="133" t="s">
        <v>130</v>
      </c>
      <c r="I263" s="128" t="s">
        <v>46</v>
      </c>
      <c r="J263" s="128" t="s">
        <v>131</v>
      </c>
      <c r="K263" s="128" t="s">
        <v>409</v>
      </c>
      <c r="L263" s="128" t="s">
        <v>410</v>
      </c>
    </row>
    <row r="264" spans="3:12" ht="15.75" thickBot="1" x14ac:dyDescent="0.3">
      <c r="C264" s="327" t="s">
        <v>47</v>
      </c>
      <c r="D264" s="585">
        <v>80</v>
      </c>
      <c r="E264" s="328"/>
      <c r="F264" s="115">
        <v>30000</v>
      </c>
      <c r="G264" s="329">
        <f t="shared" ref="G264:G272" si="27">E264*F264</f>
        <v>0</v>
      </c>
      <c r="H264" s="330" t="s">
        <v>128</v>
      </c>
      <c r="I264" s="116" t="s">
        <v>698</v>
      </c>
      <c r="J264" s="116" t="str">
        <f>VLOOKUP(I264,Presupuesto!$B$11:$C$566,2,0)</f>
        <v>SERVICIOS DE CAPACITACION.</v>
      </c>
      <c r="K264" s="331" t="s">
        <v>470</v>
      </c>
      <c r="L264" s="116" t="s">
        <v>403</v>
      </c>
    </row>
    <row r="265" spans="3:12" ht="15.75" thickBot="1" x14ac:dyDescent="0.3">
      <c r="C265" s="99" t="s">
        <v>48</v>
      </c>
      <c r="D265" s="586"/>
      <c r="E265" s="200">
        <f>D264</f>
        <v>80</v>
      </c>
      <c r="F265" s="100">
        <v>50</v>
      </c>
      <c r="G265" s="97">
        <f t="shared" si="27"/>
        <v>4000</v>
      </c>
      <c r="H265" s="330" t="s">
        <v>128</v>
      </c>
      <c r="I265" s="98" t="s">
        <v>716</v>
      </c>
      <c r="J265" s="98" t="str">
        <f>VLOOKUP(I265,Presupuesto!$B$11:$C$566,2,0)</f>
        <v>SERVICIOS DE IMPRENTA PUBLIC.Y REPRODUCCION</v>
      </c>
      <c r="K265" s="98" t="str">
        <f>$K$207</f>
        <v>Vinculación Universidad-Sociedad</v>
      </c>
      <c r="L265" s="116" t="s">
        <v>403</v>
      </c>
    </row>
    <row r="266" spans="3:12" ht="15.75" thickBot="1" x14ac:dyDescent="0.3">
      <c r="C266" s="99" t="s">
        <v>49</v>
      </c>
      <c r="D266" s="586"/>
      <c r="E266" s="200">
        <f>D264</f>
        <v>80</v>
      </c>
      <c r="F266" s="100">
        <v>150</v>
      </c>
      <c r="G266" s="97">
        <f t="shared" si="27"/>
        <v>12000</v>
      </c>
      <c r="H266" s="330" t="s">
        <v>128</v>
      </c>
      <c r="I266" s="98" t="s">
        <v>791</v>
      </c>
      <c r="J266" s="98" t="str">
        <f>VLOOKUP(I266,Presupuesto!$B$11:$C$566,2,0)</f>
        <v>ALIMENTOS B EBIDAS PARA PERSONAS</v>
      </c>
      <c r="K266" s="98" t="str">
        <f t="shared" ref="K266:K273" si="28">$K$207</f>
        <v>Vinculación Universidad-Sociedad</v>
      </c>
      <c r="L266" s="116" t="s">
        <v>403</v>
      </c>
    </row>
    <row r="267" spans="3:12" ht="15.75" thickBot="1" x14ac:dyDescent="0.3">
      <c r="C267" s="99" t="s">
        <v>50</v>
      </c>
      <c r="D267" s="586"/>
      <c r="E267" s="151">
        <v>0</v>
      </c>
      <c r="F267" s="118">
        <v>10000</v>
      </c>
      <c r="G267" s="97">
        <f t="shared" si="27"/>
        <v>0</v>
      </c>
      <c r="H267" s="330" t="s">
        <v>128</v>
      </c>
      <c r="I267" s="322" t="s">
        <v>299</v>
      </c>
      <c r="J267" s="98" t="str">
        <f>VLOOKUP(I267,Presupuesto!$B$11:$C$566,2,0)</f>
        <v>PASAJES (26100-00)</v>
      </c>
      <c r="K267" s="98" t="str">
        <f t="shared" si="28"/>
        <v>Vinculación Universidad-Sociedad</v>
      </c>
      <c r="L267" s="116" t="s">
        <v>403</v>
      </c>
    </row>
    <row r="268" spans="3:12" ht="15.75" thickBot="1" x14ac:dyDescent="0.3">
      <c r="C268" s="99" t="s">
        <v>416</v>
      </c>
      <c r="D268" s="586"/>
      <c r="E268" s="151">
        <v>1</v>
      </c>
      <c r="F268" s="118">
        <v>250</v>
      </c>
      <c r="G268" s="97">
        <f t="shared" si="27"/>
        <v>250</v>
      </c>
      <c r="H268" s="330" t="s">
        <v>128</v>
      </c>
      <c r="I268" s="98" t="s">
        <v>820</v>
      </c>
      <c r="J268" s="98" t="str">
        <f>VLOOKUP(I268,Presupuesto!$B$11:$C$566,2,0)</f>
        <v>PRODUCTOS PAPEL Y CARTON</v>
      </c>
      <c r="K268" s="98" t="str">
        <f t="shared" si="28"/>
        <v>Vinculación Universidad-Sociedad</v>
      </c>
      <c r="L268" s="116" t="s">
        <v>403</v>
      </c>
    </row>
    <row r="269" spans="3:12" ht="15.75" thickBot="1" x14ac:dyDescent="0.3">
      <c r="C269" s="99" t="s">
        <v>51</v>
      </c>
      <c r="D269" s="586"/>
      <c r="E269" s="200">
        <f>(D264*25)/500</f>
        <v>4</v>
      </c>
      <c r="F269" s="100">
        <v>85</v>
      </c>
      <c r="G269" s="97">
        <f t="shared" si="27"/>
        <v>340</v>
      </c>
      <c r="H269" s="330" t="s">
        <v>128</v>
      </c>
      <c r="I269" s="98" t="s">
        <v>820</v>
      </c>
      <c r="J269" s="98" t="str">
        <f>VLOOKUP(I269,Presupuesto!$B$11:$C$566,2,0)</f>
        <v>PRODUCTOS PAPEL Y CARTON</v>
      </c>
      <c r="K269" s="98" t="str">
        <f t="shared" si="28"/>
        <v>Vinculación Universidad-Sociedad</v>
      </c>
      <c r="L269" s="116" t="s">
        <v>403</v>
      </c>
    </row>
    <row r="270" spans="3:12" ht="15.75" thickBot="1" x14ac:dyDescent="0.3">
      <c r="C270" s="99" t="s">
        <v>122</v>
      </c>
      <c r="D270" s="586"/>
      <c r="E270" s="200">
        <f>D264/12</f>
        <v>6.666666666666667</v>
      </c>
      <c r="F270" s="100">
        <v>36</v>
      </c>
      <c r="G270" s="97">
        <f t="shared" si="27"/>
        <v>240</v>
      </c>
      <c r="H270" s="330" t="s">
        <v>128</v>
      </c>
      <c r="I270" s="98" t="s">
        <v>941</v>
      </c>
      <c r="J270" s="98" t="str">
        <f>VLOOKUP(I270,Presupuesto!$B$11:$C$566,2,0)</f>
        <v>UTILES DE ESCRITORIO, OFICINA Y ENSE¥ANZA</v>
      </c>
      <c r="K270" s="98" t="str">
        <f t="shared" si="28"/>
        <v>Vinculación Universidad-Sociedad</v>
      </c>
      <c r="L270" s="116" t="s">
        <v>403</v>
      </c>
    </row>
    <row r="271" spans="3:12" ht="15.75" thickBot="1" x14ac:dyDescent="0.3">
      <c r="C271" s="99" t="s">
        <v>34</v>
      </c>
      <c r="D271" s="586"/>
      <c r="E271" s="200">
        <f>D264/12</f>
        <v>6.666666666666667</v>
      </c>
      <c r="F271" s="100">
        <v>80</v>
      </c>
      <c r="G271" s="97">
        <f t="shared" si="27"/>
        <v>533.33333333333337</v>
      </c>
      <c r="H271" s="330" t="s">
        <v>128</v>
      </c>
      <c r="I271" s="98" t="s">
        <v>941</v>
      </c>
      <c r="J271" s="98" t="str">
        <f>VLOOKUP(I271,Presupuesto!$B$11:$C$566,2,0)</f>
        <v>UTILES DE ESCRITORIO, OFICINA Y ENSE¥ANZA</v>
      </c>
      <c r="K271" s="98" t="str">
        <f t="shared" si="28"/>
        <v>Vinculación Universidad-Sociedad</v>
      </c>
      <c r="L271" s="116" t="s">
        <v>403</v>
      </c>
    </row>
    <row r="272" spans="3:12" ht="15.75" thickBot="1" x14ac:dyDescent="0.3">
      <c r="C272" s="109" t="s">
        <v>52</v>
      </c>
      <c r="D272" s="586"/>
      <c r="E272" s="212">
        <v>0</v>
      </c>
      <c r="F272" s="119">
        <v>25</v>
      </c>
      <c r="G272" s="97">
        <f t="shared" si="27"/>
        <v>0</v>
      </c>
      <c r="H272" s="330" t="s">
        <v>128</v>
      </c>
      <c r="I272" s="98" t="s">
        <v>941</v>
      </c>
      <c r="J272" s="98" t="str">
        <f>VLOOKUP(I272,Presupuesto!$B$11:$C$566,2,0)</f>
        <v>UTILES DE ESCRITORIO, OFICINA Y ENSE¥ANZA</v>
      </c>
      <c r="K272" s="98" t="str">
        <f t="shared" si="28"/>
        <v>Vinculación Universidad-Sociedad</v>
      </c>
      <c r="L272" s="116" t="s">
        <v>403</v>
      </c>
    </row>
    <row r="273" spans="3:12" ht="15.75" thickBot="1" x14ac:dyDescent="0.3">
      <c r="C273" s="216" t="s">
        <v>429</v>
      </c>
      <c r="D273" s="217">
        <v>0</v>
      </c>
      <c r="E273" s="332">
        <v>0</v>
      </c>
      <c r="F273" s="104">
        <f>HLOOKUP(C273,$AH$2:$BU$3,2,0)</f>
        <v>1150</v>
      </c>
      <c r="G273" s="105">
        <f>D273*E273*F273</f>
        <v>0</v>
      </c>
      <c r="H273" s="330" t="s">
        <v>128</v>
      </c>
      <c r="I273" s="333" t="s">
        <v>300</v>
      </c>
      <c r="J273" s="106" t="str">
        <f>VLOOKUP(I273,Presupuesto!$B$11:$C$566,2,0)</f>
        <v>VIATICOS (26200-00)</v>
      </c>
      <c r="K273" s="334" t="str">
        <f t="shared" si="28"/>
        <v>Vinculación Universidad-Sociedad</v>
      </c>
      <c r="L273" s="116" t="s">
        <v>403</v>
      </c>
    </row>
    <row r="275" spans="3:12" ht="15.75" thickBot="1" x14ac:dyDescent="0.3"/>
    <row r="276" spans="3:12" ht="15.75" thickBot="1" x14ac:dyDescent="0.3">
      <c r="C276" s="29" t="s">
        <v>43</v>
      </c>
      <c r="D276" s="30">
        <f>SUM(G283:G292)</f>
        <v>17363.333333333332</v>
      </c>
      <c r="E276" s="93"/>
      <c r="F276" s="93"/>
      <c r="G276" s="93"/>
      <c r="H276" s="76"/>
      <c r="I276" s="76"/>
      <c r="J276" s="76"/>
      <c r="K276" s="112"/>
      <c r="L276" s="459"/>
    </row>
    <row r="277" spans="3:12" x14ac:dyDescent="0.25">
      <c r="C277" s="70"/>
      <c r="D277" s="31"/>
      <c r="E277" s="93"/>
      <c r="F277" s="93"/>
      <c r="G277" s="93"/>
      <c r="H277" s="76"/>
      <c r="I277" s="76"/>
      <c r="J277" s="76"/>
      <c r="K277" s="112"/>
      <c r="L277" s="459"/>
    </row>
    <row r="278" spans="3:12" x14ac:dyDescent="0.25">
      <c r="C278" s="70"/>
      <c r="D278" s="31"/>
      <c r="E278" s="93"/>
      <c r="F278" s="93"/>
      <c r="G278" s="93"/>
      <c r="H278" s="76"/>
      <c r="I278" s="76"/>
      <c r="J278" s="76"/>
      <c r="K278" s="112"/>
      <c r="L278" s="459"/>
    </row>
    <row r="279" spans="3:12" ht="15.75" x14ac:dyDescent="0.25">
      <c r="C279" s="202" t="s">
        <v>391</v>
      </c>
      <c r="D279" s="365" t="str">
        <f>'3. Vinculación Univ. Sociedad'!F15</f>
        <v>3.2.3.5</v>
      </c>
      <c r="E279" s="93"/>
      <c r="F279" s="93"/>
      <c r="G279" s="93"/>
      <c r="H279" s="76"/>
      <c r="I279" s="76"/>
      <c r="J279" s="76"/>
      <c r="K279" s="112"/>
      <c r="L279" s="459"/>
    </row>
    <row r="280" spans="3:12" ht="18.75" x14ac:dyDescent="0.25">
      <c r="C280" s="210" t="str">
        <f>IFERROR(VLOOKUP(D279,'1. Desarrollo e Innov. Curricu.'!$F:$G,2,FALSE),IFERROR(VLOOKUP(D279,'2. Investigación Científica'!$F:$G,2,FALSE),IFERROR(VLOOKUP(D279,'3. Vinculación Univ. Sociedad'!$F:$G,2,FALSE),IFERROR(VLOOKUP(D279,'4. Docencia y Profesorado Univ.'!$F:$G,2,FALSE),IFERROR(VLOOKUP(D279,'5. Estudiantes y Graduados'!$F:$G,2,FALSE),IFERROR(VLOOKUP(D279,'11. Gestion Administrativa'!$F:$G,2,FALSE),IFERROR(VLOOKUP(D279,'13. Gestión Académica'!$F:$G,2,FALSE),IFERROR(VLOOKUP(D279,'9. Asegura. de la Calid. y M'!$F:$G,2,FALSE),IFERROR(VLOOKUP(D279,'6. Gestión del Conocimiento'!$F:$G,2,FALSE),IFERROR(VLOOKUP(D279,'15. Gobernabilidad y Proceso...'!$F:$G,2,FALSE),IFERROR(VLOOKUP(D279,'12. Gestión del Talento Humano'!$F:$G,2,FALSE),IFERROR(VLOOKUP(D279,'14. Internacional... de la E.S.'!$F:$G,2,FALSE),IFERROR(VLOOKUP(D279,'10. Posgrado'!$F:$G,2,FALSE),IFERROR(VLOOKUP(D279,'17. Gestión TIC'!$F:$G,2,FALSE),IFERROR(VLOOKUP(D279,'16. Desa. del Sistema Educ.Sup.'!$F:$G,2,FALSE),IFERROR(VLOOKUP(D279,'8. Cultura de Inno. Insti...'!$F:$G,2,FALSE),VLOOKUP(D279,'7. Lo Esencial de la Reforma U.'!$F:$G,2,0)))))))))))))))))</f>
        <v>Capacitacion Relaciones Interpersonales</v>
      </c>
      <c r="D280" s="31"/>
      <c r="E280" s="93"/>
      <c r="F280" s="93"/>
      <c r="G280" s="93"/>
      <c r="H280" s="76"/>
      <c r="I280" s="76"/>
      <c r="J280" s="76"/>
      <c r="K280" s="112"/>
      <c r="L280" s="459"/>
    </row>
    <row r="281" spans="3:12" ht="15.75" thickBot="1" x14ac:dyDescent="0.3">
      <c r="C281" s="70"/>
      <c r="D281" s="31"/>
      <c r="E281" s="93"/>
      <c r="F281" s="93"/>
      <c r="G281" s="93"/>
      <c r="H281" s="76"/>
      <c r="I281" s="76"/>
      <c r="J281" s="76"/>
      <c r="K281" s="112"/>
      <c r="L281" s="459"/>
    </row>
    <row r="282" spans="3:12" ht="30.75" thickBot="1" x14ac:dyDescent="0.3">
      <c r="C282" s="126" t="s">
        <v>44</v>
      </c>
      <c r="D282" s="129" t="s">
        <v>45</v>
      </c>
      <c r="E282" s="128" t="s">
        <v>55</v>
      </c>
      <c r="F282" s="128" t="s">
        <v>57</v>
      </c>
      <c r="G282" s="127" t="s">
        <v>27</v>
      </c>
      <c r="H282" s="133" t="s">
        <v>130</v>
      </c>
      <c r="I282" s="128" t="s">
        <v>46</v>
      </c>
      <c r="J282" s="128" t="s">
        <v>131</v>
      </c>
      <c r="K282" s="128" t="s">
        <v>409</v>
      </c>
      <c r="L282" s="128" t="s">
        <v>410</v>
      </c>
    </row>
    <row r="283" spans="3:12" ht="15.75" thickBot="1" x14ac:dyDescent="0.3">
      <c r="C283" s="327" t="s">
        <v>47</v>
      </c>
      <c r="D283" s="585">
        <v>80</v>
      </c>
      <c r="E283" s="328"/>
      <c r="F283" s="115">
        <v>30000</v>
      </c>
      <c r="G283" s="329">
        <f t="shared" ref="G283:G291" si="29">E283*F283</f>
        <v>0</v>
      </c>
      <c r="H283" s="330" t="s">
        <v>128</v>
      </c>
      <c r="I283" s="116" t="s">
        <v>698</v>
      </c>
      <c r="J283" s="116" t="str">
        <f>VLOOKUP(I283,Presupuesto!$B$11:$C$566,2,0)</f>
        <v>SERVICIOS DE CAPACITACION.</v>
      </c>
      <c r="K283" s="331" t="s">
        <v>470</v>
      </c>
      <c r="L283" s="116" t="s">
        <v>394</v>
      </c>
    </row>
    <row r="284" spans="3:12" ht="15.75" thickBot="1" x14ac:dyDescent="0.3">
      <c r="C284" s="99" t="s">
        <v>48</v>
      </c>
      <c r="D284" s="586"/>
      <c r="E284" s="200">
        <f>D283</f>
        <v>80</v>
      </c>
      <c r="F284" s="100">
        <v>50</v>
      </c>
      <c r="G284" s="97">
        <f t="shared" si="29"/>
        <v>4000</v>
      </c>
      <c r="H284" s="330" t="s">
        <v>128</v>
      </c>
      <c r="I284" s="98" t="s">
        <v>716</v>
      </c>
      <c r="J284" s="98" t="str">
        <f>VLOOKUP(I284,Presupuesto!$B$11:$C$566,2,0)</f>
        <v>SERVICIOS DE IMPRENTA PUBLIC.Y REPRODUCCION</v>
      </c>
      <c r="K284" s="98" t="str">
        <f>$K$207</f>
        <v>Vinculación Universidad-Sociedad</v>
      </c>
      <c r="L284" s="116" t="s">
        <v>394</v>
      </c>
    </row>
    <row r="285" spans="3:12" ht="15.75" thickBot="1" x14ac:dyDescent="0.3">
      <c r="C285" s="99" t="s">
        <v>49</v>
      </c>
      <c r="D285" s="586"/>
      <c r="E285" s="200">
        <f>D283</f>
        <v>80</v>
      </c>
      <c r="F285" s="100">
        <v>150</v>
      </c>
      <c r="G285" s="97">
        <f t="shared" si="29"/>
        <v>12000</v>
      </c>
      <c r="H285" s="330" t="s">
        <v>128</v>
      </c>
      <c r="I285" s="98" t="s">
        <v>791</v>
      </c>
      <c r="J285" s="98" t="str">
        <f>VLOOKUP(I285,Presupuesto!$B$11:$C$566,2,0)</f>
        <v>ALIMENTOS B EBIDAS PARA PERSONAS</v>
      </c>
      <c r="K285" s="98" t="str">
        <f t="shared" ref="K285:K292" si="30">$K$207</f>
        <v>Vinculación Universidad-Sociedad</v>
      </c>
      <c r="L285" s="116" t="s">
        <v>394</v>
      </c>
    </row>
    <row r="286" spans="3:12" ht="15.75" thickBot="1" x14ac:dyDescent="0.3">
      <c r="C286" s="99" t="s">
        <v>50</v>
      </c>
      <c r="D286" s="586"/>
      <c r="E286" s="151">
        <v>0</v>
      </c>
      <c r="F286" s="118">
        <v>10000</v>
      </c>
      <c r="G286" s="97">
        <f t="shared" si="29"/>
        <v>0</v>
      </c>
      <c r="H286" s="330" t="s">
        <v>128</v>
      </c>
      <c r="I286" s="322" t="s">
        <v>299</v>
      </c>
      <c r="J286" s="98" t="str">
        <f>VLOOKUP(I286,Presupuesto!$B$11:$C$566,2,0)</f>
        <v>PASAJES (26100-00)</v>
      </c>
      <c r="K286" s="98" t="str">
        <f t="shared" si="30"/>
        <v>Vinculación Universidad-Sociedad</v>
      </c>
      <c r="L286" s="116" t="s">
        <v>394</v>
      </c>
    </row>
    <row r="287" spans="3:12" ht="15.75" thickBot="1" x14ac:dyDescent="0.3">
      <c r="C287" s="99" t="s">
        <v>416</v>
      </c>
      <c r="D287" s="586"/>
      <c r="E287" s="151">
        <v>1</v>
      </c>
      <c r="F287" s="118">
        <v>250</v>
      </c>
      <c r="G287" s="97">
        <f t="shared" si="29"/>
        <v>250</v>
      </c>
      <c r="H287" s="330" t="s">
        <v>128</v>
      </c>
      <c r="I287" s="98" t="s">
        <v>820</v>
      </c>
      <c r="J287" s="98" t="str">
        <f>VLOOKUP(I287,Presupuesto!$B$11:$C$566,2,0)</f>
        <v>PRODUCTOS PAPEL Y CARTON</v>
      </c>
      <c r="K287" s="98" t="str">
        <f t="shared" si="30"/>
        <v>Vinculación Universidad-Sociedad</v>
      </c>
      <c r="L287" s="116" t="s">
        <v>394</v>
      </c>
    </row>
    <row r="288" spans="3:12" ht="15.75" thickBot="1" x14ac:dyDescent="0.3">
      <c r="C288" s="99" t="s">
        <v>51</v>
      </c>
      <c r="D288" s="586"/>
      <c r="E288" s="200">
        <f>(D283*25)/500</f>
        <v>4</v>
      </c>
      <c r="F288" s="100">
        <v>85</v>
      </c>
      <c r="G288" s="97">
        <f t="shared" si="29"/>
        <v>340</v>
      </c>
      <c r="H288" s="330" t="s">
        <v>128</v>
      </c>
      <c r="I288" s="98" t="s">
        <v>820</v>
      </c>
      <c r="J288" s="98" t="str">
        <f>VLOOKUP(I288,Presupuesto!$B$11:$C$566,2,0)</f>
        <v>PRODUCTOS PAPEL Y CARTON</v>
      </c>
      <c r="K288" s="98" t="str">
        <f t="shared" si="30"/>
        <v>Vinculación Universidad-Sociedad</v>
      </c>
      <c r="L288" s="116" t="s">
        <v>394</v>
      </c>
    </row>
    <row r="289" spans="3:12" ht="15.75" thickBot="1" x14ac:dyDescent="0.3">
      <c r="C289" s="99" t="s">
        <v>122</v>
      </c>
      <c r="D289" s="586"/>
      <c r="E289" s="200">
        <f>D283/12</f>
        <v>6.666666666666667</v>
      </c>
      <c r="F289" s="100">
        <v>36</v>
      </c>
      <c r="G289" s="97">
        <f t="shared" si="29"/>
        <v>240</v>
      </c>
      <c r="H289" s="330" t="s">
        <v>128</v>
      </c>
      <c r="I289" s="98" t="s">
        <v>941</v>
      </c>
      <c r="J289" s="98" t="str">
        <f>VLOOKUP(I289,Presupuesto!$B$11:$C$566,2,0)</f>
        <v>UTILES DE ESCRITORIO, OFICINA Y ENSE¥ANZA</v>
      </c>
      <c r="K289" s="98" t="str">
        <f t="shared" si="30"/>
        <v>Vinculación Universidad-Sociedad</v>
      </c>
      <c r="L289" s="116" t="s">
        <v>394</v>
      </c>
    </row>
    <row r="290" spans="3:12" ht="15.75" thickBot="1" x14ac:dyDescent="0.3">
      <c r="C290" s="99" t="s">
        <v>34</v>
      </c>
      <c r="D290" s="586"/>
      <c r="E290" s="200">
        <f>D283/12</f>
        <v>6.666666666666667</v>
      </c>
      <c r="F290" s="100">
        <v>80</v>
      </c>
      <c r="G290" s="97">
        <f t="shared" si="29"/>
        <v>533.33333333333337</v>
      </c>
      <c r="H290" s="330" t="s">
        <v>128</v>
      </c>
      <c r="I290" s="98" t="s">
        <v>941</v>
      </c>
      <c r="J290" s="98" t="str">
        <f>VLOOKUP(I290,Presupuesto!$B$11:$C$566,2,0)</f>
        <v>UTILES DE ESCRITORIO, OFICINA Y ENSE¥ANZA</v>
      </c>
      <c r="K290" s="98" t="str">
        <f t="shared" si="30"/>
        <v>Vinculación Universidad-Sociedad</v>
      </c>
      <c r="L290" s="116" t="s">
        <v>394</v>
      </c>
    </row>
    <row r="291" spans="3:12" ht="15.75" thickBot="1" x14ac:dyDescent="0.3">
      <c r="C291" s="109" t="s">
        <v>52</v>
      </c>
      <c r="D291" s="586"/>
      <c r="E291" s="212">
        <v>0</v>
      </c>
      <c r="F291" s="119">
        <v>25</v>
      </c>
      <c r="G291" s="97">
        <f t="shared" si="29"/>
        <v>0</v>
      </c>
      <c r="H291" s="330" t="s">
        <v>128</v>
      </c>
      <c r="I291" s="98" t="s">
        <v>941</v>
      </c>
      <c r="J291" s="98" t="str">
        <f>VLOOKUP(I291,Presupuesto!$B$11:$C$566,2,0)</f>
        <v>UTILES DE ESCRITORIO, OFICINA Y ENSE¥ANZA</v>
      </c>
      <c r="K291" s="98" t="str">
        <f t="shared" si="30"/>
        <v>Vinculación Universidad-Sociedad</v>
      </c>
      <c r="L291" s="116" t="s">
        <v>394</v>
      </c>
    </row>
    <row r="292" spans="3:12" ht="15.75" thickBot="1" x14ac:dyDescent="0.3">
      <c r="C292" s="216" t="s">
        <v>429</v>
      </c>
      <c r="D292" s="217">
        <v>0</v>
      </c>
      <c r="E292" s="332">
        <v>0</v>
      </c>
      <c r="F292" s="104">
        <f>HLOOKUP(C292,$AH$2:$BU$3,2,0)</f>
        <v>1150</v>
      </c>
      <c r="G292" s="105">
        <f>D292*E292*F292</f>
        <v>0</v>
      </c>
      <c r="H292" s="330" t="s">
        <v>128</v>
      </c>
      <c r="I292" s="333" t="s">
        <v>300</v>
      </c>
      <c r="J292" s="106" t="str">
        <f>VLOOKUP(I292,Presupuesto!$B$11:$C$566,2,0)</f>
        <v>VIATICOS (26200-00)</v>
      </c>
      <c r="K292" s="334" t="str">
        <f t="shared" si="30"/>
        <v>Vinculación Universidad-Sociedad</v>
      </c>
      <c r="L292" s="116" t="s">
        <v>394</v>
      </c>
    </row>
    <row r="293" spans="3:12" x14ac:dyDescent="0.25">
      <c r="C293" s="459"/>
      <c r="D293" s="459"/>
      <c r="E293" s="459"/>
      <c r="F293" s="459"/>
      <c r="G293" s="459"/>
      <c r="H293" s="446"/>
      <c r="I293" s="459"/>
      <c r="J293" s="459"/>
      <c r="K293" s="459"/>
      <c r="L293" s="459"/>
    </row>
    <row r="294" spans="3:12" ht="15.75" thickBot="1" x14ac:dyDescent="0.3">
      <c r="C294" s="459"/>
      <c r="D294" s="459"/>
      <c r="E294" s="459"/>
      <c r="F294" s="459"/>
      <c r="G294" s="459"/>
      <c r="H294" s="446"/>
      <c r="I294" s="459"/>
      <c r="J294" s="459"/>
      <c r="K294" s="459"/>
      <c r="L294" s="459"/>
    </row>
    <row r="295" spans="3:12" ht="15.75" thickBot="1" x14ac:dyDescent="0.3">
      <c r="C295" s="29" t="s">
        <v>43</v>
      </c>
      <c r="D295" s="30">
        <f>SUM(G302:G311)</f>
        <v>17363.333333333332</v>
      </c>
      <c r="E295" s="93"/>
      <c r="F295" s="93"/>
      <c r="G295" s="93"/>
      <c r="H295" s="76"/>
      <c r="I295" s="76"/>
      <c r="J295" s="76"/>
      <c r="K295" s="112"/>
      <c r="L295" s="459"/>
    </row>
    <row r="296" spans="3:12" x14ac:dyDescent="0.25">
      <c r="C296" s="70"/>
      <c r="D296" s="31"/>
      <c r="E296" s="93"/>
      <c r="F296" s="93"/>
      <c r="G296" s="93"/>
      <c r="H296" s="76"/>
      <c r="I296" s="76"/>
      <c r="J296" s="76"/>
      <c r="K296" s="112"/>
      <c r="L296" s="459"/>
    </row>
    <row r="297" spans="3:12" x14ac:dyDescent="0.25">
      <c r="C297" s="70"/>
      <c r="D297" s="31"/>
      <c r="E297" s="93"/>
      <c r="F297" s="93"/>
      <c r="G297" s="93"/>
      <c r="H297" s="76"/>
      <c r="I297" s="76"/>
      <c r="J297" s="76"/>
      <c r="K297" s="112"/>
      <c r="L297" s="459"/>
    </row>
    <row r="298" spans="3:12" ht="15.75" x14ac:dyDescent="0.25">
      <c r="C298" s="202" t="s">
        <v>391</v>
      </c>
      <c r="D298" s="365" t="str">
        <f>'3. Vinculación Univ. Sociedad'!F15</f>
        <v>3.2.3.5</v>
      </c>
      <c r="E298" s="93"/>
      <c r="F298" s="93"/>
      <c r="G298" s="93"/>
      <c r="H298" s="76"/>
      <c r="I298" s="76"/>
      <c r="J298" s="76"/>
      <c r="K298" s="112"/>
      <c r="L298" s="459"/>
    </row>
    <row r="299" spans="3:12" ht="18.75" x14ac:dyDescent="0.25">
      <c r="C299" s="210" t="str">
        <f>IFERROR(VLOOKUP(D298,'1. Desarrollo e Innov. Curricu.'!$F:$G,2,FALSE),IFERROR(VLOOKUP(D298,'2. Investigación Científica'!$F:$G,2,FALSE),IFERROR(VLOOKUP(D298,'3. Vinculación Univ. Sociedad'!$F:$G,2,FALSE),IFERROR(VLOOKUP(D298,'4. Docencia y Profesorado Univ.'!$F:$G,2,FALSE),IFERROR(VLOOKUP(D298,'5. Estudiantes y Graduados'!$F:$G,2,FALSE),IFERROR(VLOOKUP(D298,'11. Gestion Administrativa'!$F:$G,2,FALSE),IFERROR(VLOOKUP(D298,'13. Gestión Académica'!$F:$G,2,FALSE),IFERROR(VLOOKUP(D298,'9. Asegura. de la Calid. y M'!$F:$G,2,FALSE),IFERROR(VLOOKUP(D298,'6. Gestión del Conocimiento'!$F:$G,2,FALSE),IFERROR(VLOOKUP(D298,'15. Gobernabilidad y Proceso...'!$F:$G,2,FALSE),IFERROR(VLOOKUP(D298,'12. Gestión del Talento Humano'!$F:$G,2,FALSE),IFERROR(VLOOKUP(D298,'14. Internacional... de la E.S.'!$F:$G,2,FALSE),IFERROR(VLOOKUP(D298,'10. Posgrado'!$F:$G,2,FALSE),IFERROR(VLOOKUP(D298,'17. Gestión TIC'!$F:$G,2,FALSE),IFERROR(VLOOKUP(D298,'16. Desa. del Sistema Educ.Sup.'!$F:$G,2,FALSE),IFERROR(VLOOKUP(D298,'8. Cultura de Inno. Insti...'!$F:$G,2,FALSE),VLOOKUP(D298,'7. Lo Esencial de la Reforma U.'!$F:$G,2,0)))))))))))))))))</f>
        <v>Capacitacion Relaciones Interpersonales</v>
      </c>
      <c r="D299" s="31"/>
      <c r="E299" s="93"/>
      <c r="F299" s="93"/>
      <c r="G299" s="93"/>
      <c r="H299" s="76"/>
      <c r="I299" s="76"/>
      <c r="J299" s="76"/>
      <c r="K299" s="112"/>
      <c r="L299" s="459"/>
    </row>
    <row r="300" spans="3:12" ht="15.75" thickBot="1" x14ac:dyDescent="0.3">
      <c r="C300" s="70"/>
      <c r="D300" s="31"/>
      <c r="E300" s="93"/>
      <c r="F300" s="93"/>
      <c r="G300" s="93"/>
      <c r="H300" s="76"/>
      <c r="I300" s="76"/>
      <c r="J300" s="76"/>
      <c r="K300" s="112"/>
      <c r="L300" s="459"/>
    </row>
    <row r="301" spans="3:12" ht="30.75" thickBot="1" x14ac:dyDescent="0.3">
      <c r="C301" s="126" t="s">
        <v>44</v>
      </c>
      <c r="D301" s="129" t="s">
        <v>45</v>
      </c>
      <c r="E301" s="128" t="s">
        <v>55</v>
      </c>
      <c r="F301" s="128" t="s">
        <v>57</v>
      </c>
      <c r="G301" s="127" t="s">
        <v>27</v>
      </c>
      <c r="H301" s="133" t="s">
        <v>130</v>
      </c>
      <c r="I301" s="128" t="s">
        <v>46</v>
      </c>
      <c r="J301" s="128" t="s">
        <v>131</v>
      </c>
      <c r="K301" s="128" t="s">
        <v>409</v>
      </c>
      <c r="L301" s="128" t="s">
        <v>410</v>
      </c>
    </row>
    <row r="302" spans="3:12" ht="15.75" thickBot="1" x14ac:dyDescent="0.3">
      <c r="C302" s="327" t="s">
        <v>47</v>
      </c>
      <c r="D302" s="585">
        <v>80</v>
      </c>
      <c r="E302" s="328"/>
      <c r="F302" s="115">
        <v>30000</v>
      </c>
      <c r="G302" s="329">
        <f t="shared" ref="G302:G310" si="31">E302*F302</f>
        <v>0</v>
      </c>
      <c r="H302" s="330" t="s">
        <v>128</v>
      </c>
      <c r="I302" s="116" t="s">
        <v>698</v>
      </c>
      <c r="J302" s="116" t="str">
        <f>VLOOKUP(I302,Presupuesto!$B$11:$C$566,2,0)</f>
        <v>SERVICIOS DE CAPACITACION.</v>
      </c>
      <c r="K302" s="331" t="s">
        <v>470</v>
      </c>
      <c r="L302" s="116" t="s">
        <v>397</v>
      </c>
    </row>
    <row r="303" spans="3:12" ht="15.75" thickBot="1" x14ac:dyDescent="0.3">
      <c r="C303" s="99" t="s">
        <v>48</v>
      </c>
      <c r="D303" s="586"/>
      <c r="E303" s="200">
        <f>D302</f>
        <v>80</v>
      </c>
      <c r="F303" s="100">
        <v>50</v>
      </c>
      <c r="G303" s="97">
        <f t="shared" si="31"/>
        <v>4000</v>
      </c>
      <c r="H303" s="330" t="s">
        <v>128</v>
      </c>
      <c r="I303" s="98" t="s">
        <v>716</v>
      </c>
      <c r="J303" s="98" t="str">
        <f>VLOOKUP(I303,Presupuesto!$B$11:$C$566,2,0)</f>
        <v>SERVICIOS DE IMPRENTA PUBLIC.Y REPRODUCCION</v>
      </c>
      <c r="K303" s="98" t="str">
        <f>$K$207</f>
        <v>Vinculación Universidad-Sociedad</v>
      </c>
      <c r="L303" s="116" t="s">
        <v>397</v>
      </c>
    </row>
    <row r="304" spans="3:12" ht="15.75" thickBot="1" x14ac:dyDescent="0.3">
      <c r="C304" s="99" t="s">
        <v>49</v>
      </c>
      <c r="D304" s="586"/>
      <c r="E304" s="200">
        <f>D302</f>
        <v>80</v>
      </c>
      <c r="F304" s="100">
        <v>150</v>
      </c>
      <c r="G304" s="97">
        <f t="shared" si="31"/>
        <v>12000</v>
      </c>
      <c r="H304" s="330" t="s">
        <v>128</v>
      </c>
      <c r="I304" s="98" t="s">
        <v>791</v>
      </c>
      <c r="J304" s="98" t="str">
        <f>VLOOKUP(I304,Presupuesto!$B$11:$C$566,2,0)</f>
        <v>ALIMENTOS B EBIDAS PARA PERSONAS</v>
      </c>
      <c r="K304" s="98" t="str">
        <f t="shared" ref="K304:K311" si="32">$K$207</f>
        <v>Vinculación Universidad-Sociedad</v>
      </c>
      <c r="L304" s="116" t="s">
        <v>397</v>
      </c>
    </row>
    <row r="305" spans="3:12" ht="15.75" thickBot="1" x14ac:dyDescent="0.3">
      <c r="C305" s="99" t="s">
        <v>50</v>
      </c>
      <c r="D305" s="586"/>
      <c r="E305" s="151">
        <v>0</v>
      </c>
      <c r="F305" s="118">
        <v>10000</v>
      </c>
      <c r="G305" s="97">
        <f t="shared" si="31"/>
        <v>0</v>
      </c>
      <c r="H305" s="330" t="s">
        <v>128</v>
      </c>
      <c r="I305" s="322" t="s">
        <v>299</v>
      </c>
      <c r="J305" s="98" t="str">
        <f>VLOOKUP(I305,Presupuesto!$B$11:$C$566,2,0)</f>
        <v>PASAJES (26100-00)</v>
      </c>
      <c r="K305" s="98" t="str">
        <f t="shared" si="32"/>
        <v>Vinculación Universidad-Sociedad</v>
      </c>
      <c r="L305" s="116" t="s">
        <v>397</v>
      </c>
    </row>
    <row r="306" spans="3:12" ht="15.75" thickBot="1" x14ac:dyDescent="0.3">
      <c r="C306" s="99" t="s">
        <v>416</v>
      </c>
      <c r="D306" s="586"/>
      <c r="E306" s="151">
        <v>1</v>
      </c>
      <c r="F306" s="118">
        <v>250</v>
      </c>
      <c r="G306" s="97">
        <f t="shared" si="31"/>
        <v>250</v>
      </c>
      <c r="H306" s="330" t="s">
        <v>128</v>
      </c>
      <c r="I306" s="98" t="s">
        <v>820</v>
      </c>
      <c r="J306" s="98" t="str">
        <f>VLOOKUP(I306,Presupuesto!$B$11:$C$566,2,0)</f>
        <v>PRODUCTOS PAPEL Y CARTON</v>
      </c>
      <c r="K306" s="98" t="str">
        <f t="shared" si="32"/>
        <v>Vinculación Universidad-Sociedad</v>
      </c>
      <c r="L306" s="116" t="s">
        <v>397</v>
      </c>
    </row>
    <row r="307" spans="3:12" ht="15.75" thickBot="1" x14ac:dyDescent="0.3">
      <c r="C307" s="99" t="s">
        <v>51</v>
      </c>
      <c r="D307" s="586"/>
      <c r="E307" s="200">
        <f>(D302*25)/500</f>
        <v>4</v>
      </c>
      <c r="F307" s="100">
        <v>85</v>
      </c>
      <c r="G307" s="97">
        <f t="shared" si="31"/>
        <v>340</v>
      </c>
      <c r="H307" s="330" t="s">
        <v>128</v>
      </c>
      <c r="I307" s="98" t="s">
        <v>820</v>
      </c>
      <c r="J307" s="98" t="str">
        <f>VLOOKUP(I307,Presupuesto!$B$11:$C$566,2,0)</f>
        <v>PRODUCTOS PAPEL Y CARTON</v>
      </c>
      <c r="K307" s="98" t="str">
        <f t="shared" si="32"/>
        <v>Vinculación Universidad-Sociedad</v>
      </c>
      <c r="L307" s="116" t="s">
        <v>397</v>
      </c>
    </row>
    <row r="308" spans="3:12" ht="15.75" thickBot="1" x14ac:dyDescent="0.3">
      <c r="C308" s="99" t="s">
        <v>122</v>
      </c>
      <c r="D308" s="586"/>
      <c r="E308" s="200">
        <f>D302/12</f>
        <v>6.666666666666667</v>
      </c>
      <c r="F308" s="100">
        <v>36</v>
      </c>
      <c r="G308" s="97">
        <f t="shared" si="31"/>
        <v>240</v>
      </c>
      <c r="H308" s="330" t="s">
        <v>128</v>
      </c>
      <c r="I308" s="98" t="s">
        <v>941</v>
      </c>
      <c r="J308" s="98" t="str">
        <f>VLOOKUP(I308,Presupuesto!$B$11:$C$566,2,0)</f>
        <v>UTILES DE ESCRITORIO, OFICINA Y ENSE¥ANZA</v>
      </c>
      <c r="K308" s="98" t="str">
        <f t="shared" si="32"/>
        <v>Vinculación Universidad-Sociedad</v>
      </c>
      <c r="L308" s="116" t="s">
        <v>397</v>
      </c>
    </row>
    <row r="309" spans="3:12" ht="15.75" thickBot="1" x14ac:dyDescent="0.3">
      <c r="C309" s="99" t="s">
        <v>34</v>
      </c>
      <c r="D309" s="586"/>
      <c r="E309" s="200">
        <f>D302/12</f>
        <v>6.666666666666667</v>
      </c>
      <c r="F309" s="100">
        <v>80</v>
      </c>
      <c r="G309" s="97">
        <f t="shared" si="31"/>
        <v>533.33333333333337</v>
      </c>
      <c r="H309" s="330" t="s">
        <v>128</v>
      </c>
      <c r="I309" s="98" t="s">
        <v>941</v>
      </c>
      <c r="J309" s="98" t="str">
        <f>VLOOKUP(I309,Presupuesto!$B$11:$C$566,2,0)</f>
        <v>UTILES DE ESCRITORIO, OFICINA Y ENSE¥ANZA</v>
      </c>
      <c r="K309" s="98" t="str">
        <f t="shared" si="32"/>
        <v>Vinculación Universidad-Sociedad</v>
      </c>
      <c r="L309" s="116" t="s">
        <v>397</v>
      </c>
    </row>
    <row r="310" spans="3:12" ht="15.75" thickBot="1" x14ac:dyDescent="0.3">
      <c r="C310" s="109" t="s">
        <v>52</v>
      </c>
      <c r="D310" s="586"/>
      <c r="E310" s="212">
        <v>0</v>
      </c>
      <c r="F310" s="119">
        <v>25</v>
      </c>
      <c r="G310" s="97">
        <f t="shared" si="31"/>
        <v>0</v>
      </c>
      <c r="H310" s="330" t="s">
        <v>128</v>
      </c>
      <c r="I310" s="98" t="s">
        <v>941</v>
      </c>
      <c r="J310" s="98" t="str">
        <f>VLOOKUP(I310,Presupuesto!$B$11:$C$566,2,0)</f>
        <v>UTILES DE ESCRITORIO, OFICINA Y ENSE¥ANZA</v>
      </c>
      <c r="K310" s="98" t="str">
        <f t="shared" si="32"/>
        <v>Vinculación Universidad-Sociedad</v>
      </c>
      <c r="L310" s="116" t="s">
        <v>397</v>
      </c>
    </row>
    <row r="311" spans="3:12" ht="15.75" thickBot="1" x14ac:dyDescent="0.3">
      <c r="C311" s="216" t="s">
        <v>429</v>
      </c>
      <c r="D311" s="217">
        <v>0</v>
      </c>
      <c r="E311" s="332">
        <v>0</v>
      </c>
      <c r="F311" s="104">
        <f>HLOOKUP(C311,$AH$2:$BU$3,2,0)</f>
        <v>1150</v>
      </c>
      <c r="G311" s="105">
        <f>D311*E311*F311</f>
        <v>0</v>
      </c>
      <c r="H311" s="330" t="s">
        <v>128</v>
      </c>
      <c r="I311" s="333" t="s">
        <v>300</v>
      </c>
      <c r="J311" s="106" t="str">
        <f>VLOOKUP(I311,Presupuesto!$B$11:$C$566,2,0)</f>
        <v>VIATICOS (26200-00)</v>
      </c>
      <c r="K311" s="334" t="str">
        <f t="shared" si="32"/>
        <v>Vinculación Universidad-Sociedad</v>
      </c>
      <c r="L311" s="116" t="s">
        <v>397</v>
      </c>
    </row>
    <row r="312" spans="3:12" x14ac:dyDescent="0.25">
      <c r="C312" s="459"/>
      <c r="D312" s="459"/>
      <c r="E312" s="459"/>
      <c r="F312" s="459"/>
      <c r="G312" s="459"/>
      <c r="H312" s="446"/>
      <c r="I312" s="459"/>
      <c r="J312" s="459"/>
      <c r="K312" s="459"/>
      <c r="L312" s="459"/>
    </row>
    <row r="313" spans="3:12" ht="15.75" thickBot="1" x14ac:dyDescent="0.3">
      <c r="C313" s="459"/>
      <c r="D313" s="459"/>
      <c r="E313" s="459"/>
      <c r="F313" s="459"/>
      <c r="G313" s="459"/>
      <c r="H313" s="446"/>
      <c r="I313" s="459"/>
      <c r="J313" s="459"/>
      <c r="K313" s="459"/>
      <c r="L313" s="459"/>
    </row>
    <row r="314" spans="3:12" ht="15.75" thickBot="1" x14ac:dyDescent="0.3">
      <c r="C314" s="29" t="s">
        <v>43</v>
      </c>
      <c r="D314" s="30">
        <f>SUM(G321:G330)</f>
        <v>17363.333333333332</v>
      </c>
      <c r="E314" s="93"/>
      <c r="F314" s="93"/>
      <c r="G314" s="93"/>
      <c r="H314" s="76"/>
      <c r="I314" s="76"/>
      <c r="J314" s="76"/>
      <c r="K314" s="112"/>
      <c r="L314" s="459"/>
    </row>
    <row r="315" spans="3:12" x14ac:dyDescent="0.25">
      <c r="C315" s="70"/>
      <c r="D315" s="31"/>
      <c r="E315" s="93"/>
      <c r="F315" s="93"/>
      <c r="G315" s="93"/>
      <c r="H315" s="76"/>
      <c r="I315" s="76"/>
      <c r="J315" s="76"/>
      <c r="K315" s="112"/>
      <c r="L315" s="459"/>
    </row>
    <row r="316" spans="3:12" x14ac:dyDescent="0.25">
      <c r="C316" s="70"/>
      <c r="D316" s="31"/>
      <c r="E316" s="93"/>
      <c r="F316" s="93"/>
      <c r="G316" s="93"/>
      <c r="H316" s="76"/>
      <c r="I316" s="76"/>
      <c r="J316" s="76"/>
      <c r="K316" s="112"/>
      <c r="L316" s="459"/>
    </row>
    <row r="317" spans="3:12" ht="15.75" x14ac:dyDescent="0.25">
      <c r="C317" s="202" t="s">
        <v>391</v>
      </c>
      <c r="D317" s="365" t="str">
        <f>'3. Vinculación Univ. Sociedad'!F15</f>
        <v>3.2.3.5</v>
      </c>
      <c r="E317" s="93"/>
      <c r="F317" s="93"/>
      <c r="G317" s="93"/>
      <c r="H317" s="76"/>
      <c r="I317" s="76"/>
      <c r="J317" s="76"/>
      <c r="K317" s="112"/>
      <c r="L317" s="459"/>
    </row>
    <row r="318" spans="3:12" ht="18.75" x14ac:dyDescent="0.25">
      <c r="C318" s="210" t="str">
        <f>IFERROR(VLOOKUP(D317,'1. Desarrollo e Innov. Curricu.'!$F:$G,2,FALSE),IFERROR(VLOOKUP(D317,'2. Investigación Científica'!$F:$G,2,FALSE),IFERROR(VLOOKUP(D317,'3. Vinculación Univ. Sociedad'!$F:$G,2,FALSE),IFERROR(VLOOKUP(D317,'4. Docencia y Profesorado Univ.'!$F:$G,2,FALSE),IFERROR(VLOOKUP(D317,'5. Estudiantes y Graduados'!$F:$G,2,FALSE),IFERROR(VLOOKUP(D317,'11. Gestion Administrativa'!$F:$G,2,FALSE),IFERROR(VLOOKUP(D317,'13. Gestión Académica'!$F:$G,2,FALSE),IFERROR(VLOOKUP(D317,'9. Asegura. de la Calid. y M'!$F:$G,2,FALSE),IFERROR(VLOOKUP(D317,'6. Gestión del Conocimiento'!$F:$G,2,FALSE),IFERROR(VLOOKUP(D317,'15. Gobernabilidad y Proceso...'!$F:$G,2,FALSE),IFERROR(VLOOKUP(D317,'12. Gestión del Talento Humano'!$F:$G,2,FALSE),IFERROR(VLOOKUP(D317,'14. Internacional... de la E.S.'!$F:$G,2,FALSE),IFERROR(VLOOKUP(D317,'10. Posgrado'!$F:$G,2,FALSE),IFERROR(VLOOKUP(D317,'17. Gestión TIC'!$F:$G,2,FALSE),IFERROR(VLOOKUP(D317,'16. Desa. del Sistema Educ.Sup.'!$F:$G,2,FALSE),IFERROR(VLOOKUP(D317,'8. Cultura de Inno. Insti...'!$F:$G,2,FALSE),VLOOKUP(D317,'7. Lo Esencial de la Reforma U.'!$F:$G,2,0)))))))))))))))))</f>
        <v>Capacitacion Relaciones Interpersonales</v>
      </c>
      <c r="D318" s="31"/>
      <c r="E318" s="93"/>
      <c r="F318" s="93"/>
      <c r="G318" s="93"/>
      <c r="H318" s="76"/>
      <c r="I318" s="76"/>
      <c r="J318" s="76"/>
      <c r="K318" s="112"/>
      <c r="L318" s="459"/>
    </row>
    <row r="319" spans="3:12" ht="15.75" thickBot="1" x14ac:dyDescent="0.3">
      <c r="C319" s="70"/>
      <c r="D319" s="31"/>
      <c r="E319" s="93"/>
      <c r="F319" s="93"/>
      <c r="G319" s="93"/>
      <c r="H319" s="76"/>
      <c r="I319" s="76"/>
      <c r="J319" s="76"/>
      <c r="K319" s="112"/>
      <c r="L319" s="459"/>
    </row>
    <row r="320" spans="3:12" ht="30.75" thickBot="1" x14ac:dyDescent="0.3">
      <c r="C320" s="126" t="s">
        <v>44</v>
      </c>
      <c r="D320" s="129" t="s">
        <v>45</v>
      </c>
      <c r="E320" s="128" t="s">
        <v>55</v>
      </c>
      <c r="F320" s="128" t="s">
        <v>57</v>
      </c>
      <c r="G320" s="127" t="s">
        <v>27</v>
      </c>
      <c r="H320" s="133" t="s">
        <v>130</v>
      </c>
      <c r="I320" s="128" t="s">
        <v>46</v>
      </c>
      <c r="J320" s="128" t="s">
        <v>131</v>
      </c>
      <c r="K320" s="128" t="s">
        <v>409</v>
      </c>
      <c r="L320" s="128" t="s">
        <v>410</v>
      </c>
    </row>
    <row r="321" spans="3:12" ht="15.75" thickBot="1" x14ac:dyDescent="0.3">
      <c r="C321" s="327" t="s">
        <v>47</v>
      </c>
      <c r="D321" s="585">
        <v>80</v>
      </c>
      <c r="E321" s="328"/>
      <c r="F321" s="115">
        <v>30000</v>
      </c>
      <c r="G321" s="329">
        <f t="shared" ref="G321:G329" si="33">E321*F321</f>
        <v>0</v>
      </c>
      <c r="H321" s="330" t="s">
        <v>128</v>
      </c>
      <c r="I321" s="116" t="s">
        <v>698</v>
      </c>
      <c r="J321" s="116" t="str">
        <f>VLOOKUP(I321,Presupuesto!$B$11:$C$566,2,0)</f>
        <v>SERVICIOS DE CAPACITACION.</v>
      </c>
      <c r="K321" s="331" t="s">
        <v>470</v>
      </c>
      <c r="L321" s="116" t="s">
        <v>400</v>
      </c>
    </row>
    <row r="322" spans="3:12" ht="15.75" thickBot="1" x14ac:dyDescent="0.3">
      <c r="C322" s="99" t="s">
        <v>48</v>
      </c>
      <c r="D322" s="586"/>
      <c r="E322" s="200">
        <f>D321</f>
        <v>80</v>
      </c>
      <c r="F322" s="100">
        <v>50</v>
      </c>
      <c r="G322" s="97">
        <f t="shared" si="33"/>
        <v>4000</v>
      </c>
      <c r="H322" s="330" t="s">
        <v>128</v>
      </c>
      <c r="I322" s="98" t="s">
        <v>716</v>
      </c>
      <c r="J322" s="98" t="str">
        <f>VLOOKUP(I322,Presupuesto!$B$11:$C$566,2,0)</f>
        <v>SERVICIOS DE IMPRENTA PUBLIC.Y REPRODUCCION</v>
      </c>
      <c r="K322" s="98" t="str">
        <f>$K$207</f>
        <v>Vinculación Universidad-Sociedad</v>
      </c>
      <c r="L322" s="116" t="s">
        <v>400</v>
      </c>
    </row>
    <row r="323" spans="3:12" ht="15.75" thickBot="1" x14ac:dyDescent="0.3">
      <c r="C323" s="99" t="s">
        <v>49</v>
      </c>
      <c r="D323" s="586"/>
      <c r="E323" s="200">
        <f>D321</f>
        <v>80</v>
      </c>
      <c r="F323" s="100">
        <v>150</v>
      </c>
      <c r="G323" s="97">
        <f t="shared" si="33"/>
        <v>12000</v>
      </c>
      <c r="H323" s="330" t="s">
        <v>128</v>
      </c>
      <c r="I323" s="98" t="s">
        <v>791</v>
      </c>
      <c r="J323" s="98" t="str">
        <f>VLOOKUP(I323,Presupuesto!$B$11:$C$566,2,0)</f>
        <v>ALIMENTOS B EBIDAS PARA PERSONAS</v>
      </c>
      <c r="K323" s="98" t="str">
        <f t="shared" ref="K323:K330" si="34">$K$207</f>
        <v>Vinculación Universidad-Sociedad</v>
      </c>
      <c r="L323" s="116" t="s">
        <v>400</v>
      </c>
    </row>
    <row r="324" spans="3:12" ht="15.75" thickBot="1" x14ac:dyDescent="0.3">
      <c r="C324" s="99" t="s">
        <v>50</v>
      </c>
      <c r="D324" s="586"/>
      <c r="E324" s="151">
        <v>0</v>
      </c>
      <c r="F324" s="118">
        <v>10000</v>
      </c>
      <c r="G324" s="97">
        <f t="shared" si="33"/>
        <v>0</v>
      </c>
      <c r="H324" s="330" t="s">
        <v>128</v>
      </c>
      <c r="I324" s="322" t="s">
        <v>299</v>
      </c>
      <c r="J324" s="98" t="str">
        <f>VLOOKUP(I324,Presupuesto!$B$11:$C$566,2,0)</f>
        <v>PASAJES (26100-00)</v>
      </c>
      <c r="K324" s="98" t="str">
        <f t="shared" si="34"/>
        <v>Vinculación Universidad-Sociedad</v>
      </c>
      <c r="L324" s="116" t="s">
        <v>400</v>
      </c>
    </row>
    <row r="325" spans="3:12" ht="15.75" thickBot="1" x14ac:dyDescent="0.3">
      <c r="C325" s="99" t="s">
        <v>416</v>
      </c>
      <c r="D325" s="586"/>
      <c r="E325" s="151">
        <v>1</v>
      </c>
      <c r="F325" s="118">
        <v>250</v>
      </c>
      <c r="G325" s="97">
        <f t="shared" si="33"/>
        <v>250</v>
      </c>
      <c r="H325" s="330" t="s">
        <v>128</v>
      </c>
      <c r="I325" s="98" t="s">
        <v>820</v>
      </c>
      <c r="J325" s="98" t="str">
        <f>VLOOKUP(I325,Presupuesto!$B$11:$C$566,2,0)</f>
        <v>PRODUCTOS PAPEL Y CARTON</v>
      </c>
      <c r="K325" s="98" t="str">
        <f t="shared" si="34"/>
        <v>Vinculación Universidad-Sociedad</v>
      </c>
      <c r="L325" s="116" t="s">
        <v>400</v>
      </c>
    </row>
    <row r="326" spans="3:12" ht="15.75" thickBot="1" x14ac:dyDescent="0.3">
      <c r="C326" s="99" t="s">
        <v>51</v>
      </c>
      <c r="D326" s="586"/>
      <c r="E326" s="200">
        <f>(D321*25)/500</f>
        <v>4</v>
      </c>
      <c r="F326" s="100">
        <v>85</v>
      </c>
      <c r="G326" s="97">
        <f t="shared" si="33"/>
        <v>340</v>
      </c>
      <c r="H326" s="330" t="s">
        <v>128</v>
      </c>
      <c r="I326" s="98" t="s">
        <v>820</v>
      </c>
      <c r="J326" s="98" t="str">
        <f>VLOOKUP(I326,Presupuesto!$B$11:$C$566,2,0)</f>
        <v>PRODUCTOS PAPEL Y CARTON</v>
      </c>
      <c r="K326" s="98" t="str">
        <f t="shared" si="34"/>
        <v>Vinculación Universidad-Sociedad</v>
      </c>
      <c r="L326" s="116" t="s">
        <v>400</v>
      </c>
    </row>
    <row r="327" spans="3:12" ht="15.75" thickBot="1" x14ac:dyDescent="0.3">
      <c r="C327" s="99" t="s">
        <v>122</v>
      </c>
      <c r="D327" s="586"/>
      <c r="E327" s="200">
        <f>D321/12</f>
        <v>6.666666666666667</v>
      </c>
      <c r="F327" s="100">
        <v>36</v>
      </c>
      <c r="G327" s="97">
        <f t="shared" si="33"/>
        <v>240</v>
      </c>
      <c r="H327" s="330" t="s">
        <v>128</v>
      </c>
      <c r="I327" s="98" t="s">
        <v>941</v>
      </c>
      <c r="J327" s="98" t="str">
        <f>VLOOKUP(I327,Presupuesto!$B$11:$C$566,2,0)</f>
        <v>UTILES DE ESCRITORIO, OFICINA Y ENSE¥ANZA</v>
      </c>
      <c r="K327" s="98" t="str">
        <f t="shared" si="34"/>
        <v>Vinculación Universidad-Sociedad</v>
      </c>
      <c r="L327" s="116" t="s">
        <v>400</v>
      </c>
    </row>
    <row r="328" spans="3:12" ht="15.75" thickBot="1" x14ac:dyDescent="0.3">
      <c r="C328" s="99" t="s">
        <v>34</v>
      </c>
      <c r="D328" s="586"/>
      <c r="E328" s="200">
        <f>D321/12</f>
        <v>6.666666666666667</v>
      </c>
      <c r="F328" s="100">
        <v>80</v>
      </c>
      <c r="G328" s="97">
        <f t="shared" si="33"/>
        <v>533.33333333333337</v>
      </c>
      <c r="H328" s="330" t="s">
        <v>128</v>
      </c>
      <c r="I328" s="98" t="s">
        <v>941</v>
      </c>
      <c r="J328" s="98" t="str">
        <f>VLOOKUP(I328,Presupuesto!$B$11:$C$566,2,0)</f>
        <v>UTILES DE ESCRITORIO, OFICINA Y ENSE¥ANZA</v>
      </c>
      <c r="K328" s="98" t="str">
        <f t="shared" si="34"/>
        <v>Vinculación Universidad-Sociedad</v>
      </c>
      <c r="L328" s="116" t="s">
        <v>400</v>
      </c>
    </row>
    <row r="329" spans="3:12" ht="15.75" thickBot="1" x14ac:dyDescent="0.3">
      <c r="C329" s="109" t="s">
        <v>52</v>
      </c>
      <c r="D329" s="586"/>
      <c r="E329" s="212">
        <v>0</v>
      </c>
      <c r="F329" s="119">
        <v>25</v>
      </c>
      <c r="G329" s="97">
        <f t="shared" si="33"/>
        <v>0</v>
      </c>
      <c r="H329" s="330" t="s">
        <v>128</v>
      </c>
      <c r="I329" s="98" t="s">
        <v>941</v>
      </c>
      <c r="J329" s="98" t="str">
        <f>VLOOKUP(I329,Presupuesto!$B$11:$C$566,2,0)</f>
        <v>UTILES DE ESCRITORIO, OFICINA Y ENSE¥ANZA</v>
      </c>
      <c r="K329" s="98" t="str">
        <f t="shared" si="34"/>
        <v>Vinculación Universidad-Sociedad</v>
      </c>
      <c r="L329" s="116" t="s">
        <v>400</v>
      </c>
    </row>
    <row r="330" spans="3:12" ht="15.75" thickBot="1" x14ac:dyDescent="0.3">
      <c r="C330" s="216" t="s">
        <v>429</v>
      </c>
      <c r="D330" s="217">
        <v>0</v>
      </c>
      <c r="E330" s="332">
        <v>0</v>
      </c>
      <c r="F330" s="104">
        <f>HLOOKUP(C330,$AH$2:$BU$3,2,0)</f>
        <v>1150</v>
      </c>
      <c r="G330" s="105">
        <f>D330*E330*F330</f>
        <v>0</v>
      </c>
      <c r="H330" s="330" t="s">
        <v>128</v>
      </c>
      <c r="I330" s="333" t="s">
        <v>300</v>
      </c>
      <c r="J330" s="106" t="str">
        <f>VLOOKUP(I330,Presupuesto!$B$11:$C$566,2,0)</f>
        <v>VIATICOS (26200-00)</v>
      </c>
      <c r="K330" s="334" t="str">
        <f t="shared" si="34"/>
        <v>Vinculación Universidad-Sociedad</v>
      </c>
      <c r="L330" s="116" t="s">
        <v>400</v>
      </c>
    </row>
    <row r="331" spans="3:12" x14ac:dyDescent="0.25">
      <c r="C331" s="459"/>
      <c r="D331" s="459"/>
      <c r="E331" s="459"/>
      <c r="F331" s="459"/>
      <c r="G331" s="459"/>
      <c r="H331" s="446"/>
      <c r="I331" s="459"/>
      <c r="J331" s="459"/>
      <c r="K331" s="459"/>
      <c r="L331" s="459"/>
    </row>
    <row r="332" spans="3:12" x14ac:dyDescent="0.25">
      <c r="C332" s="459"/>
      <c r="D332" s="459"/>
      <c r="E332" s="459"/>
      <c r="F332" s="459"/>
      <c r="G332" s="459"/>
      <c r="H332" s="446"/>
      <c r="I332" s="459"/>
      <c r="J332" s="459"/>
      <c r="K332" s="459"/>
      <c r="L332" s="459"/>
    </row>
    <row r="334" spans="3:12" ht="15.75" thickBot="1" x14ac:dyDescent="0.3"/>
    <row r="335" spans="3:12" ht="15.75" thickBot="1" x14ac:dyDescent="0.3">
      <c r="C335" s="29" t="s">
        <v>43</v>
      </c>
      <c r="D335" s="30">
        <f>SUM(G342:G351)</f>
        <v>10945.833333333334</v>
      </c>
      <c r="E335" s="93"/>
      <c r="F335" s="93"/>
      <c r="G335" s="93"/>
      <c r="H335" s="76"/>
      <c r="I335" s="76"/>
      <c r="J335" s="76"/>
      <c r="K335" s="112"/>
      <c r="L335" s="459"/>
    </row>
    <row r="336" spans="3:12" x14ac:dyDescent="0.25">
      <c r="C336" s="70"/>
      <c r="D336" s="31"/>
      <c r="E336" s="93"/>
      <c r="F336" s="93"/>
      <c r="G336" s="93"/>
      <c r="H336" s="76"/>
      <c r="I336" s="76"/>
      <c r="J336" s="76"/>
      <c r="K336" s="112"/>
      <c r="L336" s="459"/>
    </row>
    <row r="337" spans="3:12" x14ac:dyDescent="0.25">
      <c r="C337" s="70"/>
      <c r="D337" s="31"/>
      <c r="E337" s="93"/>
      <c r="F337" s="93"/>
      <c r="G337" s="93"/>
      <c r="H337" s="76"/>
      <c r="I337" s="76"/>
      <c r="J337" s="76"/>
      <c r="K337" s="112"/>
      <c r="L337" s="459"/>
    </row>
    <row r="338" spans="3:12" ht="15.75" x14ac:dyDescent="0.25">
      <c r="C338" s="202" t="s">
        <v>391</v>
      </c>
      <c r="D338" s="365" t="str">
        <f>'3. Vinculación Univ. Sociedad'!F16</f>
        <v>3.2.3.6</v>
      </c>
      <c r="E338" s="93"/>
      <c r="F338" s="93"/>
      <c r="G338" s="93"/>
      <c r="H338" s="76"/>
      <c r="I338" s="76"/>
      <c r="J338" s="76"/>
      <c r="K338" s="112"/>
      <c r="L338" s="459"/>
    </row>
    <row r="339" spans="3:12" ht="18.75" x14ac:dyDescent="0.25">
      <c r="C339" s="210" t="str">
        <f>IFERROR(VLOOKUP(D338,'1. Desarrollo e Innov. Curricu.'!$F:$G,2,FALSE),IFERROR(VLOOKUP(D338,'2. Investigación Científica'!$F:$G,2,FALSE),IFERROR(VLOOKUP(D338,'3. Vinculación Univ. Sociedad'!$F:$G,2,FALSE),IFERROR(VLOOKUP(D338,'4. Docencia y Profesorado Univ.'!$F:$G,2,FALSE),IFERROR(VLOOKUP(D338,'5. Estudiantes y Graduados'!$F:$G,2,FALSE),IFERROR(VLOOKUP(D338,'11. Gestion Administrativa'!$F:$G,2,FALSE),IFERROR(VLOOKUP(D338,'13. Gestión Académica'!$F:$G,2,FALSE),IFERROR(VLOOKUP(D338,'9. Asegura. de la Calid. y M'!$F:$G,2,FALSE),IFERROR(VLOOKUP(D338,'6. Gestión del Conocimiento'!$F:$G,2,FALSE),IFERROR(VLOOKUP(D338,'15. Gobernabilidad y Proceso...'!$F:$G,2,FALSE),IFERROR(VLOOKUP(D338,'12. Gestión del Talento Humano'!$F:$G,2,FALSE),IFERROR(VLOOKUP(D338,'14. Internacional... de la E.S.'!$F:$G,2,FALSE),IFERROR(VLOOKUP(D338,'10. Posgrado'!$F:$G,2,FALSE),IFERROR(VLOOKUP(D338,'17. Gestión TIC'!$F:$G,2,FALSE),IFERROR(VLOOKUP(D338,'16. Desa. del Sistema Educ.Sup.'!$F:$G,2,FALSE),IFERROR(VLOOKUP(D338,'8. Cultura de Inno. Insti...'!$F:$G,2,FALSE),VLOOKUP(D338,'7. Lo Esencial de la Reforma U.'!$F:$G,2,0)))))))))))))))))</f>
        <v>Capacitación Sobre Conciliacion y Arbitraje para los Miembros que forman parte de la Comisión Interinstitucional de la MASC.</v>
      </c>
      <c r="D339" s="31"/>
      <c r="E339" s="93"/>
      <c r="F339" s="93"/>
      <c r="G339" s="93"/>
      <c r="H339" s="76"/>
      <c r="I339" s="76"/>
      <c r="J339" s="76"/>
      <c r="K339" s="112"/>
      <c r="L339" s="459"/>
    </row>
    <row r="340" spans="3:12" ht="15.75" thickBot="1" x14ac:dyDescent="0.3">
      <c r="C340" s="70"/>
      <c r="D340" s="31"/>
      <c r="E340" s="93"/>
      <c r="F340" s="93"/>
      <c r="G340" s="93"/>
      <c r="H340" s="76"/>
      <c r="I340" s="76"/>
      <c r="J340" s="76"/>
      <c r="K340" s="112"/>
      <c r="L340" s="459"/>
    </row>
    <row r="341" spans="3:12" ht="30.75" thickBot="1" x14ac:dyDescent="0.3">
      <c r="C341" s="126" t="s">
        <v>44</v>
      </c>
      <c r="D341" s="129" t="s">
        <v>45</v>
      </c>
      <c r="E341" s="128" t="s">
        <v>55</v>
      </c>
      <c r="F341" s="128" t="s">
        <v>57</v>
      </c>
      <c r="G341" s="127" t="s">
        <v>27</v>
      </c>
      <c r="H341" s="133" t="s">
        <v>130</v>
      </c>
      <c r="I341" s="128" t="s">
        <v>46</v>
      </c>
      <c r="J341" s="128" t="s">
        <v>131</v>
      </c>
      <c r="K341" s="128" t="s">
        <v>409</v>
      </c>
      <c r="L341" s="128" t="s">
        <v>410</v>
      </c>
    </row>
    <row r="342" spans="3:12" ht="15.75" thickBot="1" x14ac:dyDescent="0.3">
      <c r="C342" s="327" t="s">
        <v>47</v>
      </c>
      <c r="D342" s="585">
        <v>50</v>
      </c>
      <c r="E342" s="328"/>
      <c r="F342" s="115">
        <v>30000</v>
      </c>
      <c r="G342" s="329">
        <f t="shared" ref="G342:G350" si="35">E342*F342</f>
        <v>0</v>
      </c>
      <c r="H342" s="330" t="s">
        <v>128</v>
      </c>
      <c r="I342" s="116" t="s">
        <v>698</v>
      </c>
      <c r="J342" s="116" t="str">
        <f>VLOOKUP(I342,Presupuesto!$B$11:$C$566,2,0)</f>
        <v>SERVICIOS DE CAPACITACION.</v>
      </c>
      <c r="K342" s="331" t="s">
        <v>470</v>
      </c>
      <c r="L342" s="116" t="s">
        <v>397</v>
      </c>
    </row>
    <row r="343" spans="3:12" ht="15.75" thickBot="1" x14ac:dyDescent="0.3">
      <c r="C343" s="99" t="s">
        <v>48</v>
      </c>
      <c r="D343" s="586"/>
      <c r="E343" s="200">
        <f>D342</f>
        <v>50</v>
      </c>
      <c r="F343" s="100">
        <v>50</v>
      </c>
      <c r="G343" s="97">
        <f t="shared" si="35"/>
        <v>2500</v>
      </c>
      <c r="H343" s="330" t="s">
        <v>128</v>
      </c>
      <c r="I343" s="98" t="s">
        <v>716</v>
      </c>
      <c r="J343" s="98" t="str">
        <f>VLOOKUP(I343,Presupuesto!$B$11:$C$566,2,0)</f>
        <v>SERVICIOS DE IMPRENTA PUBLIC.Y REPRODUCCION</v>
      </c>
      <c r="K343" s="98" t="str">
        <f>$K$207</f>
        <v>Vinculación Universidad-Sociedad</v>
      </c>
      <c r="L343" s="116" t="s">
        <v>397</v>
      </c>
    </row>
    <row r="344" spans="3:12" ht="15.75" thickBot="1" x14ac:dyDescent="0.3">
      <c r="C344" s="99" t="s">
        <v>49</v>
      </c>
      <c r="D344" s="586"/>
      <c r="E344" s="200">
        <f>D342</f>
        <v>50</v>
      </c>
      <c r="F344" s="100">
        <v>150</v>
      </c>
      <c r="G344" s="97">
        <f t="shared" si="35"/>
        <v>7500</v>
      </c>
      <c r="H344" s="330" t="s">
        <v>128</v>
      </c>
      <c r="I344" s="98" t="s">
        <v>791</v>
      </c>
      <c r="J344" s="98" t="str">
        <f>VLOOKUP(I344,Presupuesto!$B$11:$C$566,2,0)</f>
        <v>ALIMENTOS B EBIDAS PARA PERSONAS</v>
      </c>
      <c r="K344" s="98" t="str">
        <f t="shared" ref="K344:K351" si="36">$K$207</f>
        <v>Vinculación Universidad-Sociedad</v>
      </c>
      <c r="L344" s="116" t="s">
        <v>397</v>
      </c>
    </row>
    <row r="345" spans="3:12" ht="15.75" thickBot="1" x14ac:dyDescent="0.3">
      <c r="C345" s="99" t="s">
        <v>50</v>
      </c>
      <c r="D345" s="586"/>
      <c r="E345" s="151">
        <v>0</v>
      </c>
      <c r="F345" s="118">
        <v>10000</v>
      </c>
      <c r="G345" s="97">
        <f t="shared" si="35"/>
        <v>0</v>
      </c>
      <c r="H345" s="330" t="s">
        <v>128</v>
      </c>
      <c r="I345" s="322" t="s">
        <v>299</v>
      </c>
      <c r="J345" s="98" t="str">
        <f>VLOOKUP(I345,Presupuesto!$B$11:$C$566,2,0)</f>
        <v>PASAJES (26100-00)</v>
      </c>
      <c r="K345" s="98" t="str">
        <f t="shared" si="36"/>
        <v>Vinculación Universidad-Sociedad</v>
      </c>
      <c r="L345" s="116" t="s">
        <v>397</v>
      </c>
    </row>
    <row r="346" spans="3:12" ht="15.75" thickBot="1" x14ac:dyDescent="0.3">
      <c r="C346" s="99" t="s">
        <v>416</v>
      </c>
      <c r="D346" s="586"/>
      <c r="E346" s="151">
        <v>1</v>
      </c>
      <c r="F346" s="118">
        <v>250</v>
      </c>
      <c r="G346" s="97">
        <f t="shared" si="35"/>
        <v>250</v>
      </c>
      <c r="H346" s="330" t="s">
        <v>128</v>
      </c>
      <c r="I346" s="98" t="s">
        <v>820</v>
      </c>
      <c r="J346" s="98" t="str">
        <f>VLOOKUP(I346,Presupuesto!$B$11:$C$566,2,0)</f>
        <v>PRODUCTOS PAPEL Y CARTON</v>
      </c>
      <c r="K346" s="98" t="str">
        <f t="shared" si="36"/>
        <v>Vinculación Universidad-Sociedad</v>
      </c>
      <c r="L346" s="116" t="s">
        <v>397</v>
      </c>
    </row>
    <row r="347" spans="3:12" ht="15.75" thickBot="1" x14ac:dyDescent="0.3">
      <c r="C347" s="99" t="s">
        <v>51</v>
      </c>
      <c r="D347" s="586"/>
      <c r="E347" s="200">
        <f>(D342*25)/500</f>
        <v>2.5</v>
      </c>
      <c r="F347" s="100">
        <v>85</v>
      </c>
      <c r="G347" s="97">
        <f t="shared" si="35"/>
        <v>212.5</v>
      </c>
      <c r="H347" s="330" t="s">
        <v>128</v>
      </c>
      <c r="I347" s="98" t="s">
        <v>820</v>
      </c>
      <c r="J347" s="98" t="str">
        <f>VLOOKUP(I347,Presupuesto!$B$11:$C$566,2,0)</f>
        <v>PRODUCTOS PAPEL Y CARTON</v>
      </c>
      <c r="K347" s="98" t="str">
        <f t="shared" si="36"/>
        <v>Vinculación Universidad-Sociedad</v>
      </c>
      <c r="L347" s="116" t="s">
        <v>397</v>
      </c>
    </row>
    <row r="348" spans="3:12" ht="15.75" thickBot="1" x14ac:dyDescent="0.3">
      <c r="C348" s="99" t="s">
        <v>122</v>
      </c>
      <c r="D348" s="586"/>
      <c r="E348" s="200">
        <f>D342/12</f>
        <v>4.166666666666667</v>
      </c>
      <c r="F348" s="100">
        <v>36</v>
      </c>
      <c r="G348" s="97">
        <f t="shared" si="35"/>
        <v>150</v>
      </c>
      <c r="H348" s="330" t="s">
        <v>128</v>
      </c>
      <c r="I348" s="98" t="s">
        <v>941</v>
      </c>
      <c r="J348" s="98" t="str">
        <f>VLOOKUP(I348,Presupuesto!$B$11:$C$566,2,0)</f>
        <v>UTILES DE ESCRITORIO, OFICINA Y ENSE¥ANZA</v>
      </c>
      <c r="K348" s="98" t="str">
        <f t="shared" si="36"/>
        <v>Vinculación Universidad-Sociedad</v>
      </c>
      <c r="L348" s="116" t="s">
        <v>397</v>
      </c>
    </row>
    <row r="349" spans="3:12" ht="15.75" thickBot="1" x14ac:dyDescent="0.3">
      <c r="C349" s="99" t="s">
        <v>34</v>
      </c>
      <c r="D349" s="586"/>
      <c r="E349" s="200">
        <f>D342/12</f>
        <v>4.166666666666667</v>
      </c>
      <c r="F349" s="100">
        <v>80</v>
      </c>
      <c r="G349" s="97">
        <f t="shared" si="35"/>
        <v>333.33333333333337</v>
      </c>
      <c r="H349" s="330" t="s">
        <v>128</v>
      </c>
      <c r="I349" s="98" t="s">
        <v>941</v>
      </c>
      <c r="J349" s="98" t="str">
        <f>VLOOKUP(I349,Presupuesto!$B$11:$C$566,2,0)</f>
        <v>UTILES DE ESCRITORIO, OFICINA Y ENSE¥ANZA</v>
      </c>
      <c r="K349" s="98" t="str">
        <f t="shared" si="36"/>
        <v>Vinculación Universidad-Sociedad</v>
      </c>
      <c r="L349" s="116" t="s">
        <v>397</v>
      </c>
    </row>
    <row r="350" spans="3:12" ht="15.75" thickBot="1" x14ac:dyDescent="0.3">
      <c r="C350" s="109" t="s">
        <v>52</v>
      </c>
      <c r="D350" s="586"/>
      <c r="E350" s="212">
        <v>0</v>
      </c>
      <c r="F350" s="119">
        <v>25</v>
      </c>
      <c r="G350" s="97">
        <f t="shared" si="35"/>
        <v>0</v>
      </c>
      <c r="H350" s="330" t="s">
        <v>128</v>
      </c>
      <c r="I350" s="98" t="s">
        <v>941</v>
      </c>
      <c r="J350" s="98" t="str">
        <f>VLOOKUP(I350,Presupuesto!$B$11:$C$566,2,0)</f>
        <v>UTILES DE ESCRITORIO, OFICINA Y ENSE¥ANZA</v>
      </c>
      <c r="K350" s="98" t="str">
        <f t="shared" si="36"/>
        <v>Vinculación Universidad-Sociedad</v>
      </c>
      <c r="L350" s="116" t="s">
        <v>397</v>
      </c>
    </row>
    <row r="351" spans="3:12" ht="15.75" thickBot="1" x14ac:dyDescent="0.3">
      <c r="C351" s="216" t="s">
        <v>429</v>
      </c>
      <c r="D351" s="217">
        <v>0</v>
      </c>
      <c r="E351" s="332">
        <v>0</v>
      </c>
      <c r="F351" s="104">
        <f>HLOOKUP(C351,$AH$2:$BU$3,2,0)</f>
        <v>1150</v>
      </c>
      <c r="G351" s="105">
        <f>D351*E351*F351</f>
        <v>0</v>
      </c>
      <c r="H351" s="330" t="s">
        <v>128</v>
      </c>
      <c r="I351" s="333" t="s">
        <v>300</v>
      </c>
      <c r="J351" s="106" t="str">
        <f>VLOOKUP(I351,Presupuesto!$B$11:$C$566,2,0)</f>
        <v>VIATICOS (26200-00)</v>
      </c>
      <c r="K351" s="334" t="str">
        <f t="shared" si="36"/>
        <v>Vinculación Universidad-Sociedad</v>
      </c>
      <c r="L351" s="116" t="s">
        <v>397</v>
      </c>
    </row>
    <row r="352" spans="3:12" x14ac:dyDescent="0.25">
      <c r="C352" s="459"/>
      <c r="D352" s="459"/>
      <c r="E352" s="459"/>
      <c r="F352" s="459"/>
      <c r="G352" s="459"/>
      <c r="H352" s="446"/>
      <c r="I352" s="459"/>
      <c r="J352" s="459"/>
      <c r="K352" s="459"/>
      <c r="L352" s="459"/>
    </row>
    <row r="353" spans="3:12" ht="15.75" thickBot="1" x14ac:dyDescent="0.3">
      <c r="C353" s="459"/>
      <c r="D353" s="459"/>
      <c r="E353" s="459"/>
      <c r="F353" s="459"/>
      <c r="G353" s="459"/>
      <c r="H353" s="446"/>
      <c r="I353" s="459"/>
      <c r="J353" s="459"/>
      <c r="K353" s="459"/>
      <c r="L353" s="459"/>
    </row>
    <row r="354" spans="3:12" ht="15.75" thickBot="1" x14ac:dyDescent="0.3">
      <c r="C354" s="29" t="s">
        <v>43</v>
      </c>
      <c r="D354" s="30">
        <f>SUM(G361:G370)</f>
        <v>48891.666666666664</v>
      </c>
      <c r="E354" s="93"/>
      <c r="F354" s="93"/>
      <c r="G354" s="93"/>
      <c r="H354" s="76"/>
      <c r="I354" s="76"/>
      <c r="J354" s="76"/>
      <c r="K354" s="112"/>
      <c r="L354" s="459"/>
    </row>
    <row r="355" spans="3:12" x14ac:dyDescent="0.25">
      <c r="C355" s="70"/>
      <c r="D355" s="31"/>
      <c r="E355" s="93"/>
      <c r="F355" s="93"/>
      <c r="G355" s="93"/>
      <c r="H355" s="76"/>
      <c r="I355" s="76"/>
      <c r="J355" s="76"/>
      <c r="K355" s="112"/>
      <c r="L355" s="459"/>
    </row>
    <row r="356" spans="3:12" x14ac:dyDescent="0.25">
      <c r="C356" s="70"/>
      <c r="D356" s="31"/>
      <c r="E356" s="93"/>
      <c r="F356" s="93"/>
      <c r="G356" s="93"/>
      <c r="H356" s="76"/>
      <c r="I356" s="76"/>
      <c r="J356" s="76"/>
      <c r="K356" s="112"/>
      <c r="L356" s="459"/>
    </row>
    <row r="357" spans="3:12" ht="15.75" x14ac:dyDescent="0.25">
      <c r="C357" s="202" t="s">
        <v>391</v>
      </c>
      <c r="D357" s="365" t="str">
        <f>'3. Vinculación Univ. Sociedad'!F17</f>
        <v>3.2.3.7</v>
      </c>
      <c r="E357" s="93"/>
      <c r="F357" s="93"/>
      <c r="G357" s="93"/>
      <c r="H357" s="76"/>
      <c r="I357" s="76"/>
      <c r="J357" s="76"/>
      <c r="K357" s="112"/>
      <c r="L357" s="459"/>
    </row>
    <row r="358" spans="3:12" ht="18.75" x14ac:dyDescent="0.25">
      <c r="C358" s="210" t="str">
        <f>IFERROR(VLOOKUP(D357,'1. Desarrollo e Innov. Curricu.'!$F:$G,2,FALSE),IFERROR(VLOOKUP(D357,'2. Investigación Científica'!$F:$G,2,FALSE),IFERROR(VLOOKUP(D357,'3. Vinculación Univ. Sociedad'!$F:$G,2,FALSE),IFERROR(VLOOKUP(D357,'4. Docencia y Profesorado Univ.'!$F:$G,2,FALSE),IFERROR(VLOOKUP(D357,'5. Estudiantes y Graduados'!$F:$G,2,FALSE),IFERROR(VLOOKUP(D357,'11. Gestion Administrativa'!$F:$G,2,FALSE),IFERROR(VLOOKUP(D357,'13. Gestión Académica'!$F:$G,2,FALSE),IFERROR(VLOOKUP(D357,'9. Asegura. de la Calid. y M'!$F:$G,2,FALSE),IFERROR(VLOOKUP(D357,'6. Gestión del Conocimiento'!$F:$G,2,FALSE),IFERROR(VLOOKUP(D357,'15. Gobernabilidad y Proceso...'!$F:$G,2,FALSE),IFERROR(VLOOKUP(D357,'12. Gestión del Talento Humano'!$F:$G,2,FALSE),IFERROR(VLOOKUP(D357,'14. Internacional... de la E.S.'!$F:$G,2,FALSE),IFERROR(VLOOKUP(D357,'10. Posgrado'!$F:$G,2,FALSE),IFERROR(VLOOKUP(D357,'17. Gestión TIC'!$F:$G,2,FALSE),IFERROR(VLOOKUP(D357,'16. Desa. del Sistema Educ.Sup.'!$F:$G,2,FALSE),IFERROR(VLOOKUP(D357,'8. Cultura de Inno. Insti...'!$F:$G,2,FALSE),VLOOKUP(D357,'7. Lo Esencial de la Reforma U.'!$F:$G,2,0)))))))))))))))))</f>
        <v>Conferencias de Mecanismos Alternos de Solucion de Conflictos aplicados al Ambito Laboral de la UNAH</v>
      </c>
      <c r="D358" s="31"/>
      <c r="E358" s="93"/>
      <c r="F358" s="93"/>
      <c r="G358" s="93"/>
      <c r="H358" s="76"/>
      <c r="I358" s="76"/>
      <c r="J358" s="76"/>
      <c r="K358" s="112"/>
      <c r="L358" s="459"/>
    </row>
    <row r="359" spans="3:12" ht="15.75" thickBot="1" x14ac:dyDescent="0.3">
      <c r="C359" s="70"/>
      <c r="D359" s="31"/>
      <c r="E359" s="93"/>
      <c r="F359" s="93"/>
      <c r="G359" s="93"/>
      <c r="H359" s="76"/>
      <c r="I359" s="76"/>
      <c r="J359" s="76"/>
      <c r="K359" s="112"/>
      <c r="L359" s="459"/>
    </row>
    <row r="360" spans="3:12" ht="30.75" thickBot="1" x14ac:dyDescent="0.3">
      <c r="C360" s="126" t="s">
        <v>44</v>
      </c>
      <c r="D360" s="129" t="s">
        <v>45</v>
      </c>
      <c r="E360" s="128" t="s">
        <v>55</v>
      </c>
      <c r="F360" s="128" t="s">
        <v>57</v>
      </c>
      <c r="G360" s="127" t="s">
        <v>27</v>
      </c>
      <c r="H360" s="133" t="s">
        <v>130</v>
      </c>
      <c r="I360" s="128" t="s">
        <v>46</v>
      </c>
      <c r="J360" s="128" t="s">
        <v>131</v>
      </c>
      <c r="K360" s="128" t="s">
        <v>409</v>
      </c>
      <c r="L360" s="128" t="s">
        <v>410</v>
      </c>
    </row>
    <row r="361" spans="3:12" ht="15.75" thickBot="1" x14ac:dyDescent="0.3">
      <c r="C361" s="327" t="s">
        <v>47</v>
      </c>
      <c r="D361" s="585">
        <v>100</v>
      </c>
      <c r="E361" s="328"/>
      <c r="F361" s="115">
        <v>30000</v>
      </c>
      <c r="G361" s="329">
        <f t="shared" ref="G361:G369" si="37">E361*F361</f>
        <v>0</v>
      </c>
      <c r="H361" s="330" t="s">
        <v>128</v>
      </c>
      <c r="I361" s="116" t="s">
        <v>698</v>
      </c>
      <c r="J361" s="116" t="str">
        <f>VLOOKUP(I361,Presupuesto!$B$11:$C$566,2,0)</f>
        <v>SERVICIOS DE CAPACITACION.</v>
      </c>
      <c r="K361" s="331" t="s">
        <v>470</v>
      </c>
      <c r="L361" s="116" t="s">
        <v>397</v>
      </c>
    </row>
    <row r="362" spans="3:12" ht="15.75" thickBot="1" x14ac:dyDescent="0.3">
      <c r="C362" s="99" t="s">
        <v>48</v>
      </c>
      <c r="D362" s="586"/>
      <c r="E362" s="200">
        <f>D361</f>
        <v>100</v>
      </c>
      <c r="F362" s="100">
        <v>50</v>
      </c>
      <c r="G362" s="97">
        <f t="shared" si="37"/>
        <v>5000</v>
      </c>
      <c r="H362" s="330" t="s">
        <v>128</v>
      </c>
      <c r="I362" s="98" t="s">
        <v>716</v>
      </c>
      <c r="J362" s="98" t="str">
        <f>VLOOKUP(I362,Presupuesto!$B$11:$C$566,2,0)</f>
        <v>SERVICIOS DE IMPRENTA PUBLIC.Y REPRODUCCION</v>
      </c>
      <c r="K362" s="98" t="str">
        <f>$K$207</f>
        <v>Vinculación Universidad-Sociedad</v>
      </c>
      <c r="L362" s="116" t="s">
        <v>397</v>
      </c>
    </row>
    <row r="363" spans="3:12" ht="15.75" thickBot="1" x14ac:dyDescent="0.3">
      <c r="C363" s="99" t="s">
        <v>49</v>
      </c>
      <c r="D363" s="586"/>
      <c r="E363" s="200">
        <f>D361</f>
        <v>100</v>
      </c>
      <c r="F363" s="100">
        <v>150</v>
      </c>
      <c r="G363" s="97">
        <f t="shared" si="37"/>
        <v>15000</v>
      </c>
      <c r="H363" s="330" t="s">
        <v>128</v>
      </c>
      <c r="I363" s="98" t="s">
        <v>791</v>
      </c>
      <c r="J363" s="98" t="str">
        <f>VLOOKUP(I363,Presupuesto!$B$11:$C$566,2,0)</f>
        <v>ALIMENTOS B EBIDAS PARA PERSONAS</v>
      </c>
      <c r="K363" s="98" t="str">
        <f t="shared" ref="K363:K370" si="38">$K$207</f>
        <v>Vinculación Universidad-Sociedad</v>
      </c>
      <c r="L363" s="116" t="s">
        <v>397</v>
      </c>
    </row>
    <row r="364" spans="3:12" ht="15.75" thickBot="1" x14ac:dyDescent="0.3">
      <c r="C364" s="99" t="s">
        <v>50</v>
      </c>
      <c r="D364" s="586"/>
      <c r="E364" s="151">
        <v>0</v>
      </c>
      <c r="F364" s="118">
        <v>10000</v>
      </c>
      <c r="G364" s="97">
        <f t="shared" si="37"/>
        <v>0</v>
      </c>
      <c r="H364" s="330" t="s">
        <v>128</v>
      </c>
      <c r="I364" s="322" t="s">
        <v>299</v>
      </c>
      <c r="J364" s="98" t="str">
        <f>VLOOKUP(I364,Presupuesto!$B$11:$C$566,2,0)</f>
        <v>PASAJES (26100-00)</v>
      </c>
      <c r="K364" s="98" t="str">
        <f t="shared" si="38"/>
        <v>Vinculación Universidad-Sociedad</v>
      </c>
      <c r="L364" s="116" t="s">
        <v>397</v>
      </c>
    </row>
    <row r="365" spans="3:12" ht="15.75" thickBot="1" x14ac:dyDescent="0.3">
      <c r="C365" s="99" t="s">
        <v>416</v>
      </c>
      <c r="D365" s="586"/>
      <c r="E365" s="151">
        <v>100</v>
      </c>
      <c r="F365" s="118">
        <v>250</v>
      </c>
      <c r="G365" s="97">
        <f t="shared" si="37"/>
        <v>25000</v>
      </c>
      <c r="H365" s="330" t="s">
        <v>128</v>
      </c>
      <c r="I365" s="98" t="s">
        <v>820</v>
      </c>
      <c r="J365" s="98" t="str">
        <f>VLOOKUP(I365,Presupuesto!$B$11:$C$566,2,0)</f>
        <v>PRODUCTOS PAPEL Y CARTON</v>
      </c>
      <c r="K365" s="98" t="str">
        <f t="shared" si="38"/>
        <v>Vinculación Universidad-Sociedad</v>
      </c>
      <c r="L365" s="116" t="s">
        <v>397</v>
      </c>
    </row>
    <row r="366" spans="3:12" ht="15.75" thickBot="1" x14ac:dyDescent="0.3">
      <c r="C366" s="99" t="s">
        <v>51</v>
      </c>
      <c r="D366" s="586"/>
      <c r="E366" s="200">
        <f>(D361*25)/500</f>
        <v>5</v>
      </c>
      <c r="F366" s="100">
        <v>85</v>
      </c>
      <c r="G366" s="97">
        <f t="shared" si="37"/>
        <v>425</v>
      </c>
      <c r="H366" s="330" t="s">
        <v>128</v>
      </c>
      <c r="I366" s="98" t="s">
        <v>820</v>
      </c>
      <c r="J366" s="98" t="str">
        <f>VLOOKUP(I366,Presupuesto!$B$11:$C$566,2,0)</f>
        <v>PRODUCTOS PAPEL Y CARTON</v>
      </c>
      <c r="K366" s="98" t="str">
        <f t="shared" si="38"/>
        <v>Vinculación Universidad-Sociedad</v>
      </c>
      <c r="L366" s="116" t="s">
        <v>397</v>
      </c>
    </row>
    <row r="367" spans="3:12" ht="15.75" thickBot="1" x14ac:dyDescent="0.3">
      <c r="C367" s="99" t="s">
        <v>122</v>
      </c>
      <c r="D367" s="586"/>
      <c r="E367" s="200">
        <f>D361/12</f>
        <v>8.3333333333333339</v>
      </c>
      <c r="F367" s="100">
        <v>36</v>
      </c>
      <c r="G367" s="97">
        <f t="shared" si="37"/>
        <v>300</v>
      </c>
      <c r="H367" s="330" t="s">
        <v>128</v>
      </c>
      <c r="I367" s="98" t="s">
        <v>941</v>
      </c>
      <c r="J367" s="98" t="str">
        <f>VLOOKUP(I367,Presupuesto!$B$11:$C$566,2,0)</f>
        <v>UTILES DE ESCRITORIO, OFICINA Y ENSE¥ANZA</v>
      </c>
      <c r="K367" s="98" t="str">
        <f t="shared" si="38"/>
        <v>Vinculación Universidad-Sociedad</v>
      </c>
      <c r="L367" s="116" t="s">
        <v>397</v>
      </c>
    </row>
    <row r="368" spans="3:12" ht="15.75" thickBot="1" x14ac:dyDescent="0.3">
      <c r="C368" s="99" t="s">
        <v>34</v>
      </c>
      <c r="D368" s="586"/>
      <c r="E368" s="200">
        <f>D361/12</f>
        <v>8.3333333333333339</v>
      </c>
      <c r="F368" s="100">
        <v>80</v>
      </c>
      <c r="G368" s="97">
        <f t="shared" si="37"/>
        <v>666.66666666666674</v>
      </c>
      <c r="H368" s="330" t="s">
        <v>128</v>
      </c>
      <c r="I368" s="98" t="s">
        <v>941</v>
      </c>
      <c r="J368" s="98" t="str">
        <f>VLOOKUP(I368,Presupuesto!$B$11:$C$566,2,0)</f>
        <v>UTILES DE ESCRITORIO, OFICINA Y ENSE¥ANZA</v>
      </c>
      <c r="K368" s="98" t="str">
        <f t="shared" si="38"/>
        <v>Vinculación Universidad-Sociedad</v>
      </c>
      <c r="L368" s="116" t="s">
        <v>397</v>
      </c>
    </row>
    <row r="369" spans="3:12" ht="15.75" thickBot="1" x14ac:dyDescent="0.3">
      <c r="C369" s="109" t="s">
        <v>52</v>
      </c>
      <c r="D369" s="586"/>
      <c r="E369" s="212">
        <v>100</v>
      </c>
      <c r="F369" s="119">
        <v>25</v>
      </c>
      <c r="G369" s="97">
        <f t="shared" si="37"/>
        <v>2500</v>
      </c>
      <c r="H369" s="330" t="s">
        <v>128</v>
      </c>
      <c r="I369" s="98" t="s">
        <v>941</v>
      </c>
      <c r="J369" s="98" t="str">
        <f>VLOOKUP(I369,Presupuesto!$B$11:$C$566,2,0)</f>
        <v>UTILES DE ESCRITORIO, OFICINA Y ENSE¥ANZA</v>
      </c>
      <c r="K369" s="98" t="str">
        <f t="shared" si="38"/>
        <v>Vinculación Universidad-Sociedad</v>
      </c>
      <c r="L369" s="116" t="s">
        <v>397</v>
      </c>
    </row>
    <row r="370" spans="3:12" ht="15.75" thickBot="1" x14ac:dyDescent="0.3">
      <c r="C370" s="216" t="s">
        <v>429</v>
      </c>
      <c r="D370" s="217">
        <v>0</v>
      </c>
      <c r="E370" s="332">
        <v>0</v>
      </c>
      <c r="F370" s="104">
        <f>HLOOKUP(C370,$AH$2:$BU$3,2,0)</f>
        <v>1150</v>
      </c>
      <c r="G370" s="105">
        <f>D370*E370*F370</f>
        <v>0</v>
      </c>
      <c r="H370" s="330" t="s">
        <v>128</v>
      </c>
      <c r="I370" s="333" t="s">
        <v>300</v>
      </c>
      <c r="J370" s="106" t="str">
        <f>VLOOKUP(I370,Presupuesto!$B$11:$C$566,2,0)</f>
        <v>VIATICOS (26200-00)</v>
      </c>
      <c r="K370" s="334" t="str">
        <f t="shared" si="38"/>
        <v>Vinculación Universidad-Sociedad</v>
      </c>
      <c r="L370" s="116" t="s">
        <v>397</v>
      </c>
    </row>
    <row r="371" spans="3:12" x14ac:dyDescent="0.25">
      <c r="C371" s="459"/>
      <c r="D371" s="459"/>
      <c r="E371" s="459"/>
      <c r="F371" s="459"/>
      <c r="G371" s="459"/>
      <c r="H371" s="446"/>
      <c r="I371" s="459"/>
      <c r="J371" s="459"/>
      <c r="K371" s="459"/>
      <c r="L371" s="459"/>
    </row>
    <row r="372" spans="3:12" ht="15.75" thickBot="1" x14ac:dyDescent="0.3">
      <c r="C372" s="459"/>
      <c r="D372" s="459"/>
      <c r="E372" s="459"/>
      <c r="F372" s="459"/>
      <c r="G372" s="459"/>
      <c r="H372" s="446"/>
      <c r="I372" s="459"/>
      <c r="J372" s="459"/>
      <c r="K372" s="459"/>
      <c r="L372" s="459"/>
    </row>
    <row r="373" spans="3:12" ht="15.75" thickBot="1" x14ac:dyDescent="0.3">
      <c r="C373" s="29" t="s">
        <v>43</v>
      </c>
      <c r="D373" s="30">
        <f>SUM(G380:G389)</f>
        <v>48891.666666666664</v>
      </c>
      <c r="E373" s="93"/>
      <c r="F373" s="93"/>
      <c r="G373" s="93"/>
      <c r="H373" s="76"/>
      <c r="I373" s="76"/>
      <c r="J373" s="76"/>
      <c r="K373" s="112"/>
      <c r="L373" s="459"/>
    </row>
    <row r="374" spans="3:12" x14ac:dyDescent="0.25">
      <c r="C374" s="70"/>
      <c r="D374" s="31"/>
      <c r="E374" s="93"/>
      <c r="F374" s="93"/>
      <c r="G374" s="93"/>
      <c r="H374" s="76"/>
      <c r="I374" s="76"/>
      <c r="J374" s="76"/>
      <c r="K374" s="112"/>
      <c r="L374" s="459"/>
    </row>
    <row r="375" spans="3:12" x14ac:dyDescent="0.25">
      <c r="C375" s="70"/>
      <c r="D375" s="31"/>
      <c r="E375" s="93"/>
      <c r="F375" s="93"/>
      <c r="G375" s="93"/>
      <c r="H375" s="76"/>
      <c r="I375" s="76"/>
      <c r="J375" s="76"/>
      <c r="K375" s="112"/>
      <c r="L375" s="459"/>
    </row>
    <row r="376" spans="3:12" ht="15.75" x14ac:dyDescent="0.25">
      <c r="C376" s="202" t="s">
        <v>391</v>
      </c>
      <c r="D376" s="365" t="str">
        <f>'3. Vinculación Univ. Sociedad'!F17</f>
        <v>3.2.3.7</v>
      </c>
      <c r="E376" s="93"/>
      <c r="F376" s="93"/>
      <c r="G376" s="93"/>
      <c r="H376" s="76"/>
      <c r="I376" s="76"/>
      <c r="J376" s="76"/>
      <c r="K376" s="112"/>
      <c r="L376" s="459"/>
    </row>
    <row r="377" spans="3:12" ht="18.75" x14ac:dyDescent="0.25">
      <c r="C377" s="210" t="str">
        <f>IFERROR(VLOOKUP(D376,'1. Desarrollo e Innov. Curricu.'!$F:$G,2,FALSE),IFERROR(VLOOKUP(D376,'2. Investigación Científica'!$F:$G,2,FALSE),IFERROR(VLOOKUP(D376,'3. Vinculación Univ. Sociedad'!$F:$G,2,FALSE),IFERROR(VLOOKUP(D376,'4. Docencia y Profesorado Univ.'!$F:$G,2,FALSE),IFERROR(VLOOKUP(D376,'5. Estudiantes y Graduados'!$F:$G,2,FALSE),IFERROR(VLOOKUP(D376,'11. Gestion Administrativa'!$F:$G,2,FALSE),IFERROR(VLOOKUP(D376,'13. Gestión Académica'!$F:$G,2,FALSE),IFERROR(VLOOKUP(D376,'9. Asegura. de la Calid. y M'!$F:$G,2,FALSE),IFERROR(VLOOKUP(D376,'6. Gestión del Conocimiento'!$F:$G,2,FALSE),IFERROR(VLOOKUP(D376,'15. Gobernabilidad y Proceso...'!$F:$G,2,FALSE),IFERROR(VLOOKUP(D376,'12. Gestión del Talento Humano'!$F:$G,2,FALSE),IFERROR(VLOOKUP(D376,'14. Internacional... de la E.S.'!$F:$G,2,FALSE),IFERROR(VLOOKUP(D376,'10. Posgrado'!$F:$G,2,FALSE),IFERROR(VLOOKUP(D376,'17. Gestión TIC'!$F:$G,2,FALSE),IFERROR(VLOOKUP(D376,'16. Desa. del Sistema Educ.Sup.'!$F:$G,2,FALSE),IFERROR(VLOOKUP(D376,'8. Cultura de Inno. Insti...'!$F:$G,2,FALSE),VLOOKUP(D376,'7. Lo Esencial de la Reforma U.'!$F:$G,2,0)))))))))))))))))</f>
        <v>Conferencias de Mecanismos Alternos de Solucion de Conflictos aplicados al Ambito Laboral de la UNAH</v>
      </c>
      <c r="D377" s="31"/>
      <c r="E377" s="93"/>
      <c r="F377" s="93"/>
      <c r="G377" s="93"/>
      <c r="H377" s="76"/>
      <c r="I377" s="76"/>
      <c r="J377" s="76"/>
      <c r="K377" s="112"/>
      <c r="L377" s="459"/>
    </row>
    <row r="378" spans="3:12" ht="15.75" thickBot="1" x14ac:dyDescent="0.3">
      <c r="C378" s="70"/>
      <c r="D378" s="31"/>
      <c r="E378" s="93"/>
      <c r="F378" s="93"/>
      <c r="G378" s="93"/>
      <c r="H378" s="76"/>
      <c r="I378" s="76"/>
      <c r="J378" s="76"/>
      <c r="K378" s="112"/>
      <c r="L378" s="459"/>
    </row>
    <row r="379" spans="3:12" ht="30.75" thickBot="1" x14ac:dyDescent="0.3">
      <c r="C379" s="126" t="s">
        <v>44</v>
      </c>
      <c r="D379" s="129" t="s">
        <v>45</v>
      </c>
      <c r="E379" s="128" t="s">
        <v>55</v>
      </c>
      <c r="F379" s="128" t="s">
        <v>57</v>
      </c>
      <c r="G379" s="127" t="s">
        <v>27</v>
      </c>
      <c r="H379" s="133" t="s">
        <v>130</v>
      </c>
      <c r="I379" s="128" t="s">
        <v>46</v>
      </c>
      <c r="J379" s="128" t="s">
        <v>131</v>
      </c>
      <c r="K379" s="128" t="s">
        <v>409</v>
      </c>
      <c r="L379" s="128" t="s">
        <v>410</v>
      </c>
    </row>
    <row r="380" spans="3:12" ht="15.75" thickBot="1" x14ac:dyDescent="0.3">
      <c r="C380" s="327" t="s">
        <v>47</v>
      </c>
      <c r="D380" s="585">
        <v>100</v>
      </c>
      <c r="E380" s="328"/>
      <c r="F380" s="115">
        <v>30000</v>
      </c>
      <c r="G380" s="329">
        <f t="shared" ref="G380:G388" si="39">E380*F380</f>
        <v>0</v>
      </c>
      <c r="H380" s="330" t="s">
        <v>128</v>
      </c>
      <c r="I380" s="116" t="s">
        <v>698</v>
      </c>
      <c r="J380" s="116" t="str">
        <f>VLOOKUP(I380,Presupuesto!$B$11:$C$566,2,0)</f>
        <v>SERVICIOS DE CAPACITACION.</v>
      </c>
      <c r="K380" s="331" t="s">
        <v>470</v>
      </c>
      <c r="L380" s="116" t="s">
        <v>400</v>
      </c>
    </row>
    <row r="381" spans="3:12" ht="15.75" thickBot="1" x14ac:dyDescent="0.3">
      <c r="C381" s="99" t="s">
        <v>48</v>
      </c>
      <c r="D381" s="586"/>
      <c r="E381" s="200">
        <f>D380</f>
        <v>100</v>
      </c>
      <c r="F381" s="100">
        <v>50</v>
      </c>
      <c r="G381" s="97">
        <f t="shared" si="39"/>
        <v>5000</v>
      </c>
      <c r="H381" s="330" t="s">
        <v>128</v>
      </c>
      <c r="I381" s="98" t="s">
        <v>716</v>
      </c>
      <c r="J381" s="98" t="str">
        <f>VLOOKUP(I381,Presupuesto!$B$11:$C$566,2,0)</f>
        <v>SERVICIOS DE IMPRENTA PUBLIC.Y REPRODUCCION</v>
      </c>
      <c r="K381" s="98" t="str">
        <f>$K$207</f>
        <v>Vinculación Universidad-Sociedad</v>
      </c>
      <c r="L381" s="116" t="s">
        <v>400</v>
      </c>
    </row>
    <row r="382" spans="3:12" ht="15.75" thickBot="1" x14ac:dyDescent="0.3">
      <c r="C382" s="99" t="s">
        <v>49</v>
      </c>
      <c r="D382" s="586"/>
      <c r="E382" s="200">
        <f>D380</f>
        <v>100</v>
      </c>
      <c r="F382" s="100">
        <v>150</v>
      </c>
      <c r="G382" s="97">
        <f t="shared" si="39"/>
        <v>15000</v>
      </c>
      <c r="H382" s="330" t="s">
        <v>128</v>
      </c>
      <c r="I382" s="98" t="s">
        <v>791</v>
      </c>
      <c r="J382" s="98" t="str">
        <f>VLOOKUP(I382,Presupuesto!$B$11:$C$566,2,0)</f>
        <v>ALIMENTOS B EBIDAS PARA PERSONAS</v>
      </c>
      <c r="K382" s="98" t="str">
        <f t="shared" ref="K382:K389" si="40">$K$207</f>
        <v>Vinculación Universidad-Sociedad</v>
      </c>
      <c r="L382" s="116" t="s">
        <v>400</v>
      </c>
    </row>
    <row r="383" spans="3:12" ht="15.75" thickBot="1" x14ac:dyDescent="0.3">
      <c r="C383" s="99" t="s">
        <v>50</v>
      </c>
      <c r="D383" s="586"/>
      <c r="E383" s="151">
        <v>0</v>
      </c>
      <c r="F383" s="118">
        <v>10000</v>
      </c>
      <c r="G383" s="97">
        <f t="shared" si="39"/>
        <v>0</v>
      </c>
      <c r="H383" s="330" t="s">
        <v>128</v>
      </c>
      <c r="I383" s="322" t="s">
        <v>299</v>
      </c>
      <c r="J383" s="98" t="str">
        <f>VLOOKUP(I383,Presupuesto!$B$11:$C$566,2,0)</f>
        <v>PASAJES (26100-00)</v>
      </c>
      <c r="K383" s="98" t="str">
        <f t="shared" si="40"/>
        <v>Vinculación Universidad-Sociedad</v>
      </c>
      <c r="L383" s="116" t="s">
        <v>400</v>
      </c>
    </row>
    <row r="384" spans="3:12" ht="15.75" thickBot="1" x14ac:dyDescent="0.3">
      <c r="C384" s="99" t="s">
        <v>416</v>
      </c>
      <c r="D384" s="586"/>
      <c r="E384" s="151">
        <v>100</v>
      </c>
      <c r="F384" s="118">
        <v>250</v>
      </c>
      <c r="G384" s="97">
        <f t="shared" si="39"/>
        <v>25000</v>
      </c>
      <c r="H384" s="330" t="s">
        <v>128</v>
      </c>
      <c r="I384" s="98" t="s">
        <v>820</v>
      </c>
      <c r="J384" s="98" t="str">
        <f>VLOOKUP(I384,Presupuesto!$B$11:$C$566,2,0)</f>
        <v>PRODUCTOS PAPEL Y CARTON</v>
      </c>
      <c r="K384" s="98" t="str">
        <f t="shared" si="40"/>
        <v>Vinculación Universidad-Sociedad</v>
      </c>
      <c r="L384" s="116" t="s">
        <v>400</v>
      </c>
    </row>
    <row r="385" spans="3:12" ht="15.75" thickBot="1" x14ac:dyDescent="0.3">
      <c r="C385" s="99" t="s">
        <v>51</v>
      </c>
      <c r="D385" s="586"/>
      <c r="E385" s="200">
        <f>(D380*25)/500</f>
        <v>5</v>
      </c>
      <c r="F385" s="100">
        <v>85</v>
      </c>
      <c r="G385" s="97">
        <f t="shared" si="39"/>
        <v>425</v>
      </c>
      <c r="H385" s="330" t="s">
        <v>128</v>
      </c>
      <c r="I385" s="98" t="s">
        <v>820</v>
      </c>
      <c r="J385" s="98" t="str">
        <f>VLOOKUP(I385,Presupuesto!$B$11:$C$566,2,0)</f>
        <v>PRODUCTOS PAPEL Y CARTON</v>
      </c>
      <c r="K385" s="98" t="str">
        <f t="shared" si="40"/>
        <v>Vinculación Universidad-Sociedad</v>
      </c>
      <c r="L385" s="116" t="s">
        <v>400</v>
      </c>
    </row>
    <row r="386" spans="3:12" ht="15.75" thickBot="1" x14ac:dyDescent="0.3">
      <c r="C386" s="99" t="s">
        <v>122</v>
      </c>
      <c r="D386" s="586"/>
      <c r="E386" s="200">
        <f>D380/12</f>
        <v>8.3333333333333339</v>
      </c>
      <c r="F386" s="100">
        <v>36</v>
      </c>
      <c r="G386" s="97">
        <f t="shared" si="39"/>
        <v>300</v>
      </c>
      <c r="H386" s="330" t="s">
        <v>128</v>
      </c>
      <c r="I386" s="98" t="s">
        <v>941</v>
      </c>
      <c r="J386" s="98" t="str">
        <f>VLOOKUP(I386,Presupuesto!$B$11:$C$566,2,0)</f>
        <v>UTILES DE ESCRITORIO, OFICINA Y ENSE¥ANZA</v>
      </c>
      <c r="K386" s="98" t="str">
        <f t="shared" si="40"/>
        <v>Vinculación Universidad-Sociedad</v>
      </c>
      <c r="L386" s="116" t="s">
        <v>400</v>
      </c>
    </row>
    <row r="387" spans="3:12" ht="15.75" thickBot="1" x14ac:dyDescent="0.3">
      <c r="C387" s="99" t="s">
        <v>34</v>
      </c>
      <c r="D387" s="586"/>
      <c r="E387" s="200">
        <f>D380/12</f>
        <v>8.3333333333333339</v>
      </c>
      <c r="F387" s="100">
        <v>80</v>
      </c>
      <c r="G387" s="97">
        <f t="shared" si="39"/>
        <v>666.66666666666674</v>
      </c>
      <c r="H387" s="330" t="s">
        <v>128</v>
      </c>
      <c r="I387" s="98" t="s">
        <v>941</v>
      </c>
      <c r="J387" s="98" t="str">
        <f>VLOOKUP(I387,Presupuesto!$B$11:$C$566,2,0)</f>
        <v>UTILES DE ESCRITORIO, OFICINA Y ENSE¥ANZA</v>
      </c>
      <c r="K387" s="98" t="str">
        <f t="shared" si="40"/>
        <v>Vinculación Universidad-Sociedad</v>
      </c>
      <c r="L387" s="116" t="s">
        <v>400</v>
      </c>
    </row>
    <row r="388" spans="3:12" ht="15.75" thickBot="1" x14ac:dyDescent="0.3">
      <c r="C388" s="109" t="s">
        <v>52</v>
      </c>
      <c r="D388" s="586"/>
      <c r="E388" s="212">
        <v>100</v>
      </c>
      <c r="F388" s="119">
        <v>25</v>
      </c>
      <c r="G388" s="97">
        <f t="shared" si="39"/>
        <v>2500</v>
      </c>
      <c r="H388" s="330" t="s">
        <v>128</v>
      </c>
      <c r="I388" s="98" t="s">
        <v>941</v>
      </c>
      <c r="J388" s="98" t="str">
        <f>VLOOKUP(I388,Presupuesto!$B$11:$C$566,2,0)</f>
        <v>UTILES DE ESCRITORIO, OFICINA Y ENSE¥ANZA</v>
      </c>
      <c r="K388" s="98" t="str">
        <f t="shared" si="40"/>
        <v>Vinculación Universidad-Sociedad</v>
      </c>
      <c r="L388" s="116" t="s">
        <v>400</v>
      </c>
    </row>
    <row r="389" spans="3:12" ht="15.75" thickBot="1" x14ac:dyDescent="0.3">
      <c r="C389" s="216" t="s">
        <v>429</v>
      </c>
      <c r="D389" s="217">
        <v>0</v>
      </c>
      <c r="E389" s="332">
        <v>0</v>
      </c>
      <c r="F389" s="104">
        <f>HLOOKUP(C389,$AH$2:$BU$3,2,0)</f>
        <v>1150</v>
      </c>
      <c r="G389" s="105">
        <f>D389*E389*F389</f>
        <v>0</v>
      </c>
      <c r="H389" s="330" t="s">
        <v>128</v>
      </c>
      <c r="I389" s="333" t="s">
        <v>300</v>
      </c>
      <c r="J389" s="106" t="str">
        <f>VLOOKUP(I389,Presupuesto!$B$11:$C$566,2,0)</f>
        <v>VIATICOS (26200-00)</v>
      </c>
      <c r="K389" s="334" t="str">
        <f t="shared" si="40"/>
        <v>Vinculación Universidad-Sociedad</v>
      </c>
      <c r="L389" s="116" t="s">
        <v>400</v>
      </c>
    </row>
    <row r="390" spans="3:12" x14ac:dyDescent="0.25">
      <c r="C390" s="459"/>
      <c r="D390" s="459"/>
      <c r="E390" s="459"/>
      <c r="F390" s="459"/>
      <c r="G390" s="459"/>
      <c r="H390" s="446"/>
      <c r="I390" s="459"/>
      <c r="J390" s="459"/>
      <c r="K390" s="459"/>
      <c r="L390" s="459"/>
    </row>
    <row r="391" spans="3:12" ht="15.75" thickBot="1" x14ac:dyDescent="0.3">
      <c r="C391" s="459"/>
      <c r="D391" s="459"/>
      <c r="E391" s="459"/>
      <c r="F391" s="459"/>
      <c r="G391" s="459"/>
      <c r="H391" s="446"/>
      <c r="I391" s="459"/>
      <c r="J391" s="459"/>
      <c r="K391" s="459"/>
      <c r="L391" s="459"/>
    </row>
    <row r="392" spans="3:12" ht="15.75" thickBot="1" x14ac:dyDescent="0.3">
      <c r="C392" s="29" t="s">
        <v>43</v>
      </c>
      <c r="D392" s="30">
        <f>SUM(G399:G408)</f>
        <v>9840.1666666666661</v>
      </c>
      <c r="E392" s="93"/>
      <c r="F392" s="93"/>
      <c r="G392" s="93"/>
      <c r="H392" s="76"/>
      <c r="I392" s="76"/>
      <c r="J392" s="76"/>
      <c r="K392" s="112"/>
      <c r="L392" s="459"/>
    </row>
    <row r="393" spans="3:12" x14ac:dyDescent="0.25">
      <c r="C393" s="70"/>
      <c r="D393" s="31"/>
      <c r="E393" s="93"/>
      <c r="F393" s="93"/>
      <c r="G393" s="93"/>
      <c r="H393" s="76"/>
      <c r="I393" s="76"/>
      <c r="J393" s="76"/>
      <c r="K393" s="112"/>
      <c r="L393" s="459"/>
    </row>
    <row r="394" spans="3:12" x14ac:dyDescent="0.25">
      <c r="C394" s="70"/>
      <c r="D394" s="31"/>
      <c r="E394" s="93"/>
      <c r="F394" s="93"/>
      <c r="G394" s="93"/>
      <c r="H394" s="76"/>
      <c r="I394" s="76"/>
      <c r="J394" s="76"/>
      <c r="K394" s="112"/>
      <c r="L394" s="459"/>
    </row>
    <row r="395" spans="3:12" ht="15.75" x14ac:dyDescent="0.25">
      <c r="C395" s="202" t="s">
        <v>391</v>
      </c>
      <c r="D395" s="365" t="str">
        <f>'3. Vinculación Univ. Sociedad'!F18</f>
        <v>3.2.3.8</v>
      </c>
      <c r="E395" s="93"/>
      <c r="F395" s="93"/>
      <c r="G395" s="93"/>
      <c r="H395" s="76"/>
      <c r="I395" s="76"/>
      <c r="J395" s="76"/>
      <c r="K395" s="112"/>
      <c r="L395" s="459"/>
    </row>
    <row r="396" spans="3:12" ht="18.75" x14ac:dyDescent="0.25">
      <c r="C396" s="210" t="str">
        <f>IFERROR(VLOOKUP(D395,'1. Desarrollo e Innov. Curricu.'!$F:$G,2,FALSE),IFERROR(VLOOKUP(D395,'2. Investigación Científica'!$F:$G,2,FALSE),IFERROR(VLOOKUP(D395,'3. Vinculación Univ. Sociedad'!$F:$G,2,FALSE),IFERROR(VLOOKUP(D395,'4. Docencia y Profesorado Univ.'!$F:$G,2,FALSE),IFERROR(VLOOKUP(D395,'5. Estudiantes y Graduados'!$F:$G,2,FALSE),IFERROR(VLOOKUP(D395,'11. Gestion Administrativa'!$F:$G,2,FALSE),IFERROR(VLOOKUP(D395,'13. Gestión Académica'!$F:$G,2,FALSE),IFERROR(VLOOKUP(D395,'9. Asegura. de la Calid. y M'!$F:$G,2,FALSE),IFERROR(VLOOKUP(D395,'6. Gestión del Conocimiento'!$F:$G,2,FALSE),IFERROR(VLOOKUP(D395,'15. Gobernabilidad y Proceso...'!$F:$G,2,FALSE),IFERROR(VLOOKUP(D395,'12. Gestión del Talento Humano'!$F:$G,2,FALSE),IFERROR(VLOOKUP(D395,'14. Internacional... de la E.S.'!$F:$G,2,FALSE),IFERROR(VLOOKUP(D395,'10. Posgrado'!$F:$G,2,FALSE),IFERROR(VLOOKUP(D395,'17. Gestión TIC'!$F:$G,2,FALSE),IFERROR(VLOOKUP(D395,'16. Desa. del Sistema Educ.Sup.'!$F:$G,2,FALSE),IFERROR(VLOOKUP(D395,'8. Cultura de Inno. Insti...'!$F:$G,2,FALSE),VLOOKUP(D395,'7. Lo Esencial de la Reforma U.'!$F:$G,2,0)))))))))))))))))</f>
        <v xml:space="preserve">Taller de Relaciones Interpersonales </v>
      </c>
      <c r="D396" s="31"/>
      <c r="E396" s="93"/>
      <c r="F396" s="93"/>
      <c r="G396" s="93"/>
      <c r="H396" s="76"/>
      <c r="I396" s="76"/>
      <c r="J396" s="76"/>
      <c r="K396" s="112"/>
      <c r="L396" s="459"/>
    </row>
    <row r="397" spans="3:12" ht="15.75" thickBot="1" x14ac:dyDescent="0.3">
      <c r="C397" s="70"/>
      <c r="D397" s="31"/>
      <c r="E397" s="93"/>
      <c r="F397" s="93"/>
      <c r="G397" s="93"/>
      <c r="H397" s="76"/>
      <c r="I397" s="76"/>
      <c r="J397" s="76"/>
      <c r="K397" s="112"/>
      <c r="L397" s="459"/>
    </row>
    <row r="398" spans="3:12" ht="30.75" thickBot="1" x14ac:dyDescent="0.3">
      <c r="C398" s="126" t="s">
        <v>44</v>
      </c>
      <c r="D398" s="129" t="s">
        <v>45</v>
      </c>
      <c r="E398" s="128" t="s">
        <v>55</v>
      </c>
      <c r="F398" s="128" t="s">
        <v>57</v>
      </c>
      <c r="G398" s="127" t="s">
        <v>27</v>
      </c>
      <c r="H398" s="133" t="s">
        <v>130</v>
      </c>
      <c r="I398" s="128" t="s">
        <v>46</v>
      </c>
      <c r="J398" s="128" t="s">
        <v>131</v>
      </c>
      <c r="K398" s="128" t="s">
        <v>409</v>
      </c>
      <c r="L398" s="128" t="s">
        <v>410</v>
      </c>
    </row>
    <row r="399" spans="3:12" ht="15.75" thickBot="1" x14ac:dyDescent="0.3">
      <c r="C399" s="327" t="s">
        <v>47</v>
      </c>
      <c r="D399" s="585">
        <v>46</v>
      </c>
      <c r="E399" s="328"/>
      <c r="F399" s="115">
        <v>30000</v>
      </c>
      <c r="G399" s="329">
        <f t="shared" ref="G399:G407" si="41">E399*F399</f>
        <v>0</v>
      </c>
      <c r="H399" s="330" t="s">
        <v>128</v>
      </c>
      <c r="I399" s="116" t="s">
        <v>698</v>
      </c>
      <c r="J399" s="116" t="str">
        <f>VLOOKUP(I399,Presupuesto!$B$11:$C$566,2,0)</f>
        <v>SERVICIOS DE CAPACITACION.</v>
      </c>
      <c r="K399" s="331" t="s">
        <v>470</v>
      </c>
      <c r="L399" s="116" t="s">
        <v>397</v>
      </c>
    </row>
    <row r="400" spans="3:12" ht="15.75" thickBot="1" x14ac:dyDescent="0.3">
      <c r="C400" s="99" t="s">
        <v>48</v>
      </c>
      <c r="D400" s="586"/>
      <c r="E400" s="200">
        <f>D399</f>
        <v>46</v>
      </c>
      <c r="F400" s="100">
        <v>50</v>
      </c>
      <c r="G400" s="97">
        <f t="shared" si="41"/>
        <v>2300</v>
      </c>
      <c r="H400" s="330" t="s">
        <v>128</v>
      </c>
      <c r="I400" s="98" t="s">
        <v>716</v>
      </c>
      <c r="J400" s="98" t="str">
        <f>VLOOKUP(I400,Presupuesto!$B$11:$C$566,2,0)</f>
        <v>SERVICIOS DE IMPRENTA PUBLIC.Y REPRODUCCION</v>
      </c>
      <c r="K400" s="98" t="str">
        <f>$K$207</f>
        <v>Vinculación Universidad-Sociedad</v>
      </c>
      <c r="L400" s="116" t="s">
        <v>397</v>
      </c>
    </row>
    <row r="401" spans="3:12" ht="15.75" thickBot="1" x14ac:dyDescent="0.3">
      <c r="C401" s="99" t="s">
        <v>49</v>
      </c>
      <c r="D401" s="586"/>
      <c r="E401" s="200">
        <f>D399</f>
        <v>46</v>
      </c>
      <c r="F401" s="100">
        <v>150</v>
      </c>
      <c r="G401" s="97">
        <f t="shared" si="41"/>
        <v>6900</v>
      </c>
      <c r="H401" s="330" t="s">
        <v>128</v>
      </c>
      <c r="I401" s="98" t="s">
        <v>791</v>
      </c>
      <c r="J401" s="98" t="str">
        <f>VLOOKUP(I401,Presupuesto!$B$11:$C$566,2,0)</f>
        <v>ALIMENTOS B EBIDAS PARA PERSONAS</v>
      </c>
      <c r="K401" s="98" t="str">
        <f t="shared" ref="K401:K408" si="42">$K$207</f>
        <v>Vinculación Universidad-Sociedad</v>
      </c>
      <c r="L401" s="116" t="s">
        <v>397</v>
      </c>
    </row>
    <row r="402" spans="3:12" ht="15.75" thickBot="1" x14ac:dyDescent="0.3">
      <c r="C402" s="99" t="s">
        <v>50</v>
      </c>
      <c r="D402" s="586"/>
      <c r="E402" s="151">
        <v>0</v>
      </c>
      <c r="F402" s="118">
        <v>10000</v>
      </c>
      <c r="G402" s="97">
        <f t="shared" si="41"/>
        <v>0</v>
      </c>
      <c r="H402" s="330" t="s">
        <v>128</v>
      </c>
      <c r="I402" s="322" t="s">
        <v>299</v>
      </c>
      <c r="J402" s="98" t="str">
        <f>VLOOKUP(I402,Presupuesto!$B$11:$C$566,2,0)</f>
        <v>PASAJES (26100-00)</v>
      </c>
      <c r="K402" s="98" t="str">
        <f t="shared" si="42"/>
        <v>Vinculación Universidad-Sociedad</v>
      </c>
      <c r="L402" s="116" t="s">
        <v>397</v>
      </c>
    </row>
    <row r="403" spans="3:12" ht="15.75" thickBot="1" x14ac:dyDescent="0.3">
      <c r="C403" s="99" t="s">
        <v>416</v>
      </c>
      <c r="D403" s="586"/>
      <c r="E403" s="151">
        <v>0</v>
      </c>
      <c r="F403" s="118">
        <v>250</v>
      </c>
      <c r="G403" s="97">
        <f t="shared" si="41"/>
        <v>0</v>
      </c>
      <c r="H403" s="330" t="s">
        <v>128</v>
      </c>
      <c r="I403" s="98" t="s">
        <v>820</v>
      </c>
      <c r="J403" s="98" t="str">
        <f>VLOOKUP(I403,Presupuesto!$B$11:$C$566,2,0)</f>
        <v>PRODUCTOS PAPEL Y CARTON</v>
      </c>
      <c r="K403" s="98" t="str">
        <f t="shared" si="42"/>
        <v>Vinculación Universidad-Sociedad</v>
      </c>
      <c r="L403" s="116" t="s">
        <v>397</v>
      </c>
    </row>
    <row r="404" spans="3:12" ht="15.75" thickBot="1" x14ac:dyDescent="0.3">
      <c r="C404" s="99" t="s">
        <v>51</v>
      </c>
      <c r="D404" s="586"/>
      <c r="E404" s="200">
        <f>(D399*25)/500</f>
        <v>2.2999999999999998</v>
      </c>
      <c r="F404" s="100">
        <v>85</v>
      </c>
      <c r="G404" s="97">
        <f t="shared" si="41"/>
        <v>195.49999999999997</v>
      </c>
      <c r="H404" s="330" t="s">
        <v>128</v>
      </c>
      <c r="I404" s="98" t="s">
        <v>820</v>
      </c>
      <c r="J404" s="98" t="str">
        <f>VLOOKUP(I404,Presupuesto!$B$11:$C$566,2,0)</f>
        <v>PRODUCTOS PAPEL Y CARTON</v>
      </c>
      <c r="K404" s="98" t="str">
        <f t="shared" si="42"/>
        <v>Vinculación Universidad-Sociedad</v>
      </c>
      <c r="L404" s="116" t="s">
        <v>397</v>
      </c>
    </row>
    <row r="405" spans="3:12" ht="15.75" thickBot="1" x14ac:dyDescent="0.3">
      <c r="C405" s="99" t="s">
        <v>122</v>
      </c>
      <c r="D405" s="586"/>
      <c r="E405" s="200">
        <f>D399/12</f>
        <v>3.8333333333333335</v>
      </c>
      <c r="F405" s="100">
        <v>36</v>
      </c>
      <c r="G405" s="97">
        <f t="shared" si="41"/>
        <v>138</v>
      </c>
      <c r="H405" s="330" t="s">
        <v>128</v>
      </c>
      <c r="I405" s="98" t="s">
        <v>941</v>
      </c>
      <c r="J405" s="98" t="str">
        <f>VLOOKUP(I405,Presupuesto!$B$11:$C$566,2,0)</f>
        <v>UTILES DE ESCRITORIO, OFICINA Y ENSE¥ANZA</v>
      </c>
      <c r="K405" s="98" t="str">
        <f t="shared" si="42"/>
        <v>Vinculación Universidad-Sociedad</v>
      </c>
      <c r="L405" s="116" t="s">
        <v>397</v>
      </c>
    </row>
    <row r="406" spans="3:12" ht="15.75" thickBot="1" x14ac:dyDescent="0.3">
      <c r="C406" s="99" t="s">
        <v>34</v>
      </c>
      <c r="D406" s="586"/>
      <c r="E406" s="200">
        <f>D399/12</f>
        <v>3.8333333333333335</v>
      </c>
      <c r="F406" s="100">
        <v>80</v>
      </c>
      <c r="G406" s="97">
        <f t="shared" si="41"/>
        <v>306.66666666666669</v>
      </c>
      <c r="H406" s="330" t="s">
        <v>128</v>
      </c>
      <c r="I406" s="98" t="s">
        <v>941</v>
      </c>
      <c r="J406" s="98" t="str">
        <f>VLOOKUP(I406,Presupuesto!$B$11:$C$566,2,0)</f>
        <v>UTILES DE ESCRITORIO, OFICINA Y ENSE¥ANZA</v>
      </c>
      <c r="K406" s="98" t="str">
        <f t="shared" si="42"/>
        <v>Vinculación Universidad-Sociedad</v>
      </c>
      <c r="L406" s="116" t="s">
        <v>397</v>
      </c>
    </row>
    <row r="407" spans="3:12" ht="15.75" thickBot="1" x14ac:dyDescent="0.3">
      <c r="C407" s="109" t="s">
        <v>52</v>
      </c>
      <c r="D407" s="586"/>
      <c r="E407" s="212">
        <v>0</v>
      </c>
      <c r="F407" s="119">
        <v>25</v>
      </c>
      <c r="G407" s="97">
        <f t="shared" si="41"/>
        <v>0</v>
      </c>
      <c r="H407" s="330" t="s">
        <v>128</v>
      </c>
      <c r="I407" s="98" t="s">
        <v>941</v>
      </c>
      <c r="J407" s="98" t="str">
        <f>VLOOKUP(I407,Presupuesto!$B$11:$C$566,2,0)</f>
        <v>UTILES DE ESCRITORIO, OFICINA Y ENSE¥ANZA</v>
      </c>
      <c r="K407" s="98" t="str">
        <f t="shared" si="42"/>
        <v>Vinculación Universidad-Sociedad</v>
      </c>
      <c r="L407" s="116" t="s">
        <v>397</v>
      </c>
    </row>
    <row r="408" spans="3:12" ht="15.75" thickBot="1" x14ac:dyDescent="0.3">
      <c r="C408" s="216" t="s">
        <v>429</v>
      </c>
      <c r="D408" s="217">
        <v>0</v>
      </c>
      <c r="E408" s="332">
        <v>0</v>
      </c>
      <c r="F408" s="104">
        <f>HLOOKUP(C408,$AH$2:$BU$3,2,0)</f>
        <v>1150</v>
      </c>
      <c r="G408" s="105">
        <f>D408*E408*F408</f>
        <v>0</v>
      </c>
      <c r="H408" s="330" t="s">
        <v>128</v>
      </c>
      <c r="I408" s="333" t="s">
        <v>300</v>
      </c>
      <c r="J408" s="106" t="str">
        <f>VLOOKUP(I408,Presupuesto!$B$11:$C$566,2,0)</f>
        <v>VIATICOS (26200-00)</v>
      </c>
      <c r="K408" s="334" t="str">
        <f t="shared" si="42"/>
        <v>Vinculación Universidad-Sociedad</v>
      </c>
      <c r="L408" s="116" t="s">
        <v>397</v>
      </c>
    </row>
    <row r="410" spans="3:12" ht="15.75" thickBot="1" x14ac:dyDescent="0.3"/>
    <row r="411" spans="3:12" ht="15.75" thickBot="1" x14ac:dyDescent="0.3">
      <c r="C411" s="29" t="s">
        <v>43</v>
      </c>
      <c r="D411" s="30">
        <f>SUM(G418:G427)</f>
        <v>9840.1666666666661</v>
      </c>
      <c r="E411" s="93"/>
      <c r="F411" s="93"/>
      <c r="G411" s="93"/>
      <c r="H411" s="76"/>
      <c r="I411" s="76"/>
      <c r="J411" s="76"/>
      <c r="K411" s="112"/>
      <c r="L411" s="459"/>
    </row>
    <row r="412" spans="3:12" x14ac:dyDescent="0.25">
      <c r="C412" s="70"/>
      <c r="D412" s="31"/>
      <c r="E412" s="93"/>
      <c r="F412" s="93"/>
      <c r="G412" s="93"/>
      <c r="H412" s="76"/>
      <c r="I412" s="76"/>
      <c r="J412" s="76"/>
      <c r="K412" s="112"/>
      <c r="L412" s="459"/>
    </row>
    <row r="413" spans="3:12" x14ac:dyDescent="0.25">
      <c r="C413" s="70"/>
      <c r="D413" s="31"/>
      <c r="E413" s="93"/>
      <c r="F413" s="93"/>
      <c r="G413" s="93"/>
      <c r="H413" s="76"/>
      <c r="I413" s="76"/>
      <c r="J413" s="76"/>
      <c r="K413" s="112"/>
      <c r="L413" s="459"/>
    </row>
    <row r="414" spans="3:12" ht="15.75" x14ac:dyDescent="0.25">
      <c r="C414" s="202" t="s">
        <v>391</v>
      </c>
      <c r="D414" s="365" t="str">
        <f>'3. Vinculación Univ. Sociedad'!F19</f>
        <v>3.2.3.9</v>
      </c>
      <c r="E414" s="93"/>
      <c r="F414" s="93"/>
      <c r="G414" s="93"/>
      <c r="H414" s="76"/>
      <c r="I414" s="76"/>
      <c r="J414" s="76"/>
      <c r="K414" s="112"/>
      <c r="L414" s="459"/>
    </row>
    <row r="415" spans="3:12" ht="18.75" x14ac:dyDescent="0.25">
      <c r="C415" s="210" t="str">
        <f>IFERROR(VLOOKUP(D414,'1. Desarrollo e Innov. Curricu.'!$F:$G,2,FALSE),IFERROR(VLOOKUP(D414,'2. Investigación Científica'!$F:$G,2,FALSE),IFERROR(VLOOKUP(D414,'3. Vinculación Univ. Sociedad'!$F:$G,2,FALSE),IFERROR(VLOOKUP(D414,'4. Docencia y Profesorado Univ.'!$F:$G,2,FALSE),IFERROR(VLOOKUP(D414,'5. Estudiantes y Graduados'!$F:$G,2,FALSE),IFERROR(VLOOKUP(D414,'11. Gestion Administrativa'!$F:$G,2,FALSE),IFERROR(VLOOKUP(D414,'13. Gestión Académica'!$F:$G,2,FALSE),IFERROR(VLOOKUP(D414,'9. Asegura. de la Calid. y M'!$F:$G,2,FALSE),IFERROR(VLOOKUP(D414,'6. Gestión del Conocimiento'!$F:$G,2,FALSE),IFERROR(VLOOKUP(D414,'15. Gobernabilidad y Proceso...'!$F:$G,2,FALSE),IFERROR(VLOOKUP(D414,'12. Gestión del Talento Humano'!$F:$G,2,FALSE),IFERROR(VLOOKUP(D414,'14. Internacional... de la E.S.'!$F:$G,2,FALSE),IFERROR(VLOOKUP(D414,'10. Posgrado'!$F:$G,2,FALSE),IFERROR(VLOOKUP(D414,'17. Gestión TIC'!$F:$G,2,FALSE),IFERROR(VLOOKUP(D414,'16. Desa. del Sistema Educ.Sup.'!$F:$G,2,FALSE),IFERROR(VLOOKUP(D414,'8. Cultura de Inno. Insti...'!$F:$G,2,FALSE),VLOOKUP(D414,'7. Lo Esencial de la Reforma U.'!$F:$G,2,0)))))))))))))))))</f>
        <v>Socialización del Protocolo de Atencion de Casos de Violencia Domestica.</v>
      </c>
      <c r="D415" s="31"/>
      <c r="E415" s="93"/>
      <c r="F415" s="93"/>
      <c r="G415" s="93"/>
      <c r="H415" s="76"/>
      <c r="I415" s="76"/>
      <c r="J415" s="76"/>
      <c r="K415" s="112"/>
      <c r="L415" s="459"/>
    </row>
    <row r="416" spans="3:12" ht="15.75" thickBot="1" x14ac:dyDescent="0.3">
      <c r="C416" s="70"/>
      <c r="D416" s="31"/>
      <c r="E416" s="93"/>
      <c r="F416" s="93"/>
      <c r="G416" s="93"/>
      <c r="H416" s="76"/>
      <c r="I416" s="76"/>
      <c r="J416" s="76"/>
      <c r="K416" s="112"/>
      <c r="L416" s="459"/>
    </row>
    <row r="417" spans="3:12" ht="30.75" thickBot="1" x14ac:dyDescent="0.3">
      <c r="C417" s="126" t="s">
        <v>44</v>
      </c>
      <c r="D417" s="129" t="s">
        <v>45</v>
      </c>
      <c r="E417" s="128" t="s">
        <v>55</v>
      </c>
      <c r="F417" s="128" t="s">
        <v>57</v>
      </c>
      <c r="G417" s="127" t="s">
        <v>27</v>
      </c>
      <c r="H417" s="133" t="s">
        <v>130</v>
      </c>
      <c r="I417" s="128" t="s">
        <v>46</v>
      </c>
      <c r="J417" s="128" t="s">
        <v>131</v>
      </c>
      <c r="K417" s="128" t="s">
        <v>409</v>
      </c>
      <c r="L417" s="128" t="s">
        <v>410</v>
      </c>
    </row>
    <row r="418" spans="3:12" ht="15.75" thickBot="1" x14ac:dyDescent="0.3">
      <c r="C418" s="327" t="s">
        <v>47</v>
      </c>
      <c r="D418" s="585">
        <v>46</v>
      </c>
      <c r="E418" s="328"/>
      <c r="F418" s="115">
        <v>30000</v>
      </c>
      <c r="G418" s="329">
        <f t="shared" ref="G418:G426" si="43">E418*F418</f>
        <v>0</v>
      </c>
      <c r="H418" s="330" t="s">
        <v>128</v>
      </c>
      <c r="I418" s="116" t="s">
        <v>698</v>
      </c>
      <c r="J418" s="116" t="str">
        <f>VLOOKUP(I418,Presupuesto!$B$11:$C$566,2,0)</f>
        <v>SERVICIOS DE CAPACITACION.</v>
      </c>
      <c r="K418" s="331" t="s">
        <v>470</v>
      </c>
      <c r="L418" s="116" t="s">
        <v>397</v>
      </c>
    </row>
    <row r="419" spans="3:12" ht="15.75" thickBot="1" x14ac:dyDescent="0.3">
      <c r="C419" s="99" t="s">
        <v>48</v>
      </c>
      <c r="D419" s="586"/>
      <c r="E419" s="200">
        <f>D418</f>
        <v>46</v>
      </c>
      <c r="F419" s="100">
        <v>50</v>
      </c>
      <c r="G419" s="97">
        <f t="shared" si="43"/>
        <v>2300</v>
      </c>
      <c r="H419" s="330" t="s">
        <v>128</v>
      </c>
      <c r="I419" s="98" t="s">
        <v>716</v>
      </c>
      <c r="J419" s="98" t="str">
        <f>VLOOKUP(I419,Presupuesto!$B$11:$C$566,2,0)</f>
        <v>SERVICIOS DE IMPRENTA PUBLIC.Y REPRODUCCION</v>
      </c>
      <c r="K419" s="98" t="str">
        <f>$K$207</f>
        <v>Vinculación Universidad-Sociedad</v>
      </c>
      <c r="L419" s="116" t="s">
        <v>397</v>
      </c>
    </row>
    <row r="420" spans="3:12" ht="15.75" thickBot="1" x14ac:dyDescent="0.3">
      <c r="C420" s="99" t="s">
        <v>49</v>
      </c>
      <c r="D420" s="586"/>
      <c r="E420" s="200">
        <f>D418</f>
        <v>46</v>
      </c>
      <c r="F420" s="100">
        <v>150</v>
      </c>
      <c r="G420" s="97">
        <f t="shared" si="43"/>
        <v>6900</v>
      </c>
      <c r="H420" s="330" t="s">
        <v>128</v>
      </c>
      <c r="I420" s="98" t="s">
        <v>791</v>
      </c>
      <c r="J420" s="98" t="str">
        <f>VLOOKUP(I420,Presupuesto!$B$11:$C$566,2,0)</f>
        <v>ALIMENTOS B EBIDAS PARA PERSONAS</v>
      </c>
      <c r="K420" s="98" t="str">
        <f t="shared" ref="K420:K427" si="44">$K$207</f>
        <v>Vinculación Universidad-Sociedad</v>
      </c>
      <c r="L420" s="116" t="s">
        <v>397</v>
      </c>
    </row>
    <row r="421" spans="3:12" ht="15.75" thickBot="1" x14ac:dyDescent="0.3">
      <c r="C421" s="99" t="s">
        <v>50</v>
      </c>
      <c r="D421" s="586"/>
      <c r="E421" s="151">
        <v>0</v>
      </c>
      <c r="F421" s="118">
        <v>10000</v>
      </c>
      <c r="G421" s="97">
        <f t="shared" si="43"/>
        <v>0</v>
      </c>
      <c r="H421" s="330" t="s">
        <v>128</v>
      </c>
      <c r="I421" s="322" t="s">
        <v>299</v>
      </c>
      <c r="J421" s="98" t="str">
        <f>VLOOKUP(I421,Presupuesto!$B$11:$C$566,2,0)</f>
        <v>PASAJES (26100-00)</v>
      </c>
      <c r="K421" s="98" t="str">
        <f t="shared" si="44"/>
        <v>Vinculación Universidad-Sociedad</v>
      </c>
      <c r="L421" s="116" t="s">
        <v>397</v>
      </c>
    </row>
    <row r="422" spans="3:12" ht="15.75" thickBot="1" x14ac:dyDescent="0.3">
      <c r="C422" s="99" t="s">
        <v>416</v>
      </c>
      <c r="D422" s="586"/>
      <c r="E422" s="151">
        <v>0</v>
      </c>
      <c r="F422" s="118">
        <v>250</v>
      </c>
      <c r="G422" s="97">
        <f t="shared" si="43"/>
        <v>0</v>
      </c>
      <c r="H422" s="330" t="s">
        <v>128</v>
      </c>
      <c r="I422" s="98" t="s">
        <v>820</v>
      </c>
      <c r="J422" s="98" t="str">
        <f>VLOOKUP(I422,Presupuesto!$B$11:$C$566,2,0)</f>
        <v>PRODUCTOS PAPEL Y CARTON</v>
      </c>
      <c r="K422" s="98" t="str">
        <f t="shared" si="44"/>
        <v>Vinculación Universidad-Sociedad</v>
      </c>
      <c r="L422" s="116" t="s">
        <v>397</v>
      </c>
    </row>
    <row r="423" spans="3:12" ht="15.75" thickBot="1" x14ac:dyDescent="0.3">
      <c r="C423" s="99" t="s">
        <v>51</v>
      </c>
      <c r="D423" s="586"/>
      <c r="E423" s="200">
        <f>(D418*25)/500</f>
        <v>2.2999999999999998</v>
      </c>
      <c r="F423" s="100">
        <v>85</v>
      </c>
      <c r="G423" s="97">
        <f t="shared" si="43"/>
        <v>195.49999999999997</v>
      </c>
      <c r="H423" s="330" t="s">
        <v>128</v>
      </c>
      <c r="I423" s="98" t="s">
        <v>820</v>
      </c>
      <c r="J423" s="98" t="str">
        <f>VLOOKUP(I423,Presupuesto!$B$11:$C$566,2,0)</f>
        <v>PRODUCTOS PAPEL Y CARTON</v>
      </c>
      <c r="K423" s="98" t="str">
        <f t="shared" si="44"/>
        <v>Vinculación Universidad-Sociedad</v>
      </c>
      <c r="L423" s="116" t="s">
        <v>397</v>
      </c>
    </row>
    <row r="424" spans="3:12" ht="15.75" thickBot="1" x14ac:dyDescent="0.3">
      <c r="C424" s="99" t="s">
        <v>122</v>
      </c>
      <c r="D424" s="586"/>
      <c r="E424" s="200">
        <f>D418/12</f>
        <v>3.8333333333333335</v>
      </c>
      <c r="F424" s="100">
        <v>36</v>
      </c>
      <c r="G424" s="97">
        <f t="shared" si="43"/>
        <v>138</v>
      </c>
      <c r="H424" s="330" t="s">
        <v>128</v>
      </c>
      <c r="I424" s="98" t="s">
        <v>941</v>
      </c>
      <c r="J424" s="98" t="str">
        <f>VLOOKUP(I424,Presupuesto!$B$11:$C$566,2,0)</f>
        <v>UTILES DE ESCRITORIO, OFICINA Y ENSE¥ANZA</v>
      </c>
      <c r="K424" s="98" t="str">
        <f t="shared" si="44"/>
        <v>Vinculación Universidad-Sociedad</v>
      </c>
      <c r="L424" s="116" t="s">
        <v>397</v>
      </c>
    </row>
    <row r="425" spans="3:12" ht="15.75" thickBot="1" x14ac:dyDescent="0.3">
      <c r="C425" s="99" t="s">
        <v>34</v>
      </c>
      <c r="D425" s="586"/>
      <c r="E425" s="200">
        <f>D418/12</f>
        <v>3.8333333333333335</v>
      </c>
      <c r="F425" s="100">
        <v>80</v>
      </c>
      <c r="G425" s="97">
        <f t="shared" si="43"/>
        <v>306.66666666666669</v>
      </c>
      <c r="H425" s="330" t="s">
        <v>128</v>
      </c>
      <c r="I425" s="98" t="s">
        <v>941</v>
      </c>
      <c r="J425" s="98" t="str">
        <f>VLOOKUP(I425,Presupuesto!$B$11:$C$566,2,0)</f>
        <v>UTILES DE ESCRITORIO, OFICINA Y ENSE¥ANZA</v>
      </c>
      <c r="K425" s="98" t="str">
        <f t="shared" si="44"/>
        <v>Vinculación Universidad-Sociedad</v>
      </c>
      <c r="L425" s="116" t="s">
        <v>397</v>
      </c>
    </row>
    <row r="426" spans="3:12" ht="15.75" thickBot="1" x14ac:dyDescent="0.3">
      <c r="C426" s="109" t="s">
        <v>52</v>
      </c>
      <c r="D426" s="586"/>
      <c r="E426" s="212">
        <v>0</v>
      </c>
      <c r="F426" s="119">
        <v>25</v>
      </c>
      <c r="G426" s="97">
        <f t="shared" si="43"/>
        <v>0</v>
      </c>
      <c r="H426" s="330" t="s">
        <v>128</v>
      </c>
      <c r="I426" s="98" t="s">
        <v>941</v>
      </c>
      <c r="J426" s="98" t="str">
        <f>VLOOKUP(I426,Presupuesto!$B$11:$C$566,2,0)</f>
        <v>UTILES DE ESCRITORIO, OFICINA Y ENSE¥ANZA</v>
      </c>
      <c r="K426" s="98" t="str">
        <f t="shared" si="44"/>
        <v>Vinculación Universidad-Sociedad</v>
      </c>
      <c r="L426" s="116" t="s">
        <v>397</v>
      </c>
    </row>
    <row r="427" spans="3:12" ht="15.75" thickBot="1" x14ac:dyDescent="0.3">
      <c r="C427" s="216" t="s">
        <v>429</v>
      </c>
      <c r="D427" s="217">
        <v>0</v>
      </c>
      <c r="E427" s="332">
        <v>0</v>
      </c>
      <c r="F427" s="104">
        <f>HLOOKUP(C427,$AH$2:$BU$3,2,0)</f>
        <v>1150</v>
      </c>
      <c r="G427" s="105">
        <f>D427*E427*F427</f>
        <v>0</v>
      </c>
      <c r="H427" s="330" t="s">
        <v>128</v>
      </c>
      <c r="I427" s="333" t="s">
        <v>300</v>
      </c>
      <c r="J427" s="106" t="str">
        <f>VLOOKUP(I427,Presupuesto!$B$11:$C$566,2,0)</f>
        <v>VIATICOS (26200-00)</v>
      </c>
      <c r="K427" s="334" t="str">
        <f t="shared" si="44"/>
        <v>Vinculación Universidad-Sociedad</v>
      </c>
      <c r="L427" s="116" t="s">
        <v>397</v>
      </c>
    </row>
    <row r="428" spans="3:12" x14ac:dyDescent="0.25">
      <c r="C428" s="459"/>
      <c r="D428" s="459"/>
      <c r="E428" s="459"/>
      <c r="F428" s="459"/>
      <c r="G428" s="459"/>
      <c r="H428" s="446"/>
      <c r="I428" s="459"/>
      <c r="J428" s="459"/>
      <c r="K428" s="459"/>
      <c r="L428" s="459"/>
    </row>
    <row r="429" spans="3:12" ht="15.75" thickBot="1" x14ac:dyDescent="0.3">
      <c r="C429" s="459"/>
      <c r="D429" s="459"/>
      <c r="E429" s="459"/>
      <c r="F429" s="459"/>
      <c r="G429" s="459"/>
      <c r="H429" s="446"/>
      <c r="I429" s="459"/>
      <c r="J429" s="459"/>
      <c r="K429" s="459"/>
      <c r="L429" s="459"/>
    </row>
    <row r="430" spans="3:12" ht="15.75" thickBot="1" x14ac:dyDescent="0.3">
      <c r="C430" s="29" t="s">
        <v>43</v>
      </c>
      <c r="D430" s="30">
        <f>SUM(G437:G446)</f>
        <v>6958.75</v>
      </c>
      <c r="E430" s="93"/>
      <c r="F430" s="93"/>
      <c r="G430" s="93"/>
      <c r="H430" s="76"/>
      <c r="I430" s="76"/>
      <c r="J430" s="76"/>
      <c r="K430" s="112"/>
      <c r="L430" s="459"/>
    </row>
    <row r="431" spans="3:12" x14ac:dyDescent="0.25">
      <c r="C431" s="70"/>
      <c r="D431" s="31"/>
      <c r="E431" s="93"/>
      <c r="F431" s="93"/>
      <c r="G431" s="93"/>
      <c r="H431" s="76"/>
      <c r="I431" s="76"/>
      <c r="J431" s="76"/>
      <c r="K431" s="112"/>
      <c r="L431" s="459"/>
    </row>
    <row r="432" spans="3:12" x14ac:dyDescent="0.25">
      <c r="C432" s="70"/>
      <c r="D432" s="31"/>
      <c r="E432" s="93"/>
      <c r="F432" s="93"/>
      <c r="G432" s="93"/>
      <c r="H432" s="76"/>
      <c r="I432" s="76"/>
      <c r="J432" s="76"/>
      <c r="K432" s="112"/>
      <c r="L432" s="459"/>
    </row>
    <row r="433" spans="3:12" ht="15.75" x14ac:dyDescent="0.25">
      <c r="C433" s="202" t="s">
        <v>391</v>
      </c>
      <c r="D433" s="365" t="str">
        <f>'3. Vinculación Univ. Sociedad'!F20</f>
        <v>3.2.3.10</v>
      </c>
      <c r="E433" s="93"/>
      <c r="F433" s="93"/>
      <c r="G433" s="93"/>
      <c r="H433" s="76"/>
      <c r="I433" s="76"/>
      <c r="J433" s="76"/>
      <c r="K433" s="112"/>
      <c r="L433" s="459"/>
    </row>
    <row r="434" spans="3:12" ht="18.75" x14ac:dyDescent="0.25">
      <c r="C434" s="210" t="str">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Taller de Terapia Grupal</v>
      </c>
      <c r="D434" s="31"/>
      <c r="E434" s="93"/>
      <c r="F434" s="93"/>
      <c r="G434" s="93"/>
      <c r="H434" s="76"/>
      <c r="I434" s="76"/>
      <c r="J434" s="76"/>
      <c r="K434" s="112"/>
      <c r="L434" s="459"/>
    </row>
    <row r="435" spans="3:12" ht="15.75" thickBot="1" x14ac:dyDescent="0.3">
      <c r="C435" s="70"/>
      <c r="D435" s="31"/>
      <c r="E435" s="93"/>
      <c r="F435" s="93"/>
      <c r="G435" s="93"/>
      <c r="H435" s="76"/>
      <c r="I435" s="76"/>
      <c r="J435" s="76"/>
      <c r="K435" s="112"/>
      <c r="L435" s="459"/>
    </row>
    <row r="436" spans="3:12" ht="30.75" thickBot="1" x14ac:dyDescent="0.3">
      <c r="C436" s="126" t="s">
        <v>44</v>
      </c>
      <c r="D436" s="129" t="s">
        <v>45</v>
      </c>
      <c r="E436" s="128" t="s">
        <v>55</v>
      </c>
      <c r="F436" s="128" t="s">
        <v>57</v>
      </c>
      <c r="G436" s="127" t="s">
        <v>27</v>
      </c>
      <c r="H436" s="133" t="s">
        <v>130</v>
      </c>
      <c r="I436" s="128" t="s">
        <v>46</v>
      </c>
      <c r="J436" s="128" t="s">
        <v>131</v>
      </c>
      <c r="K436" s="128" t="s">
        <v>409</v>
      </c>
      <c r="L436" s="128" t="s">
        <v>410</v>
      </c>
    </row>
    <row r="437" spans="3:12" ht="15.75" thickBot="1" x14ac:dyDescent="0.3">
      <c r="C437" s="327" t="s">
        <v>47</v>
      </c>
      <c r="D437" s="585">
        <v>15</v>
      </c>
      <c r="E437" s="328"/>
      <c r="F437" s="115">
        <v>30000</v>
      </c>
      <c r="G437" s="329">
        <f t="shared" ref="G437:G445" si="45">E437*F437</f>
        <v>0</v>
      </c>
      <c r="H437" s="330" t="s">
        <v>128</v>
      </c>
      <c r="I437" s="116" t="s">
        <v>698</v>
      </c>
      <c r="J437" s="116" t="str">
        <f>VLOOKUP(I437,Presupuesto!$B$11:$C$566,2,0)</f>
        <v>SERVICIOS DE CAPACITACION.</v>
      </c>
      <c r="K437" s="331" t="s">
        <v>470</v>
      </c>
      <c r="L437" s="116" t="s">
        <v>394</v>
      </c>
    </row>
    <row r="438" spans="3:12" ht="15.75" thickBot="1" x14ac:dyDescent="0.3">
      <c r="C438" s="99" t="s">
        <v>48</v>
      </c>
      <c r="D438" s="586"/>
      <c r="E438" s="200">
        <f>D437</f>
        <v>15</v>
      </c>
      <c r="F438" s="100">
        <v>50</v>
      </c>
      <c r="G438" s="97">
        <f t="shared" si="45"/>
        <v>750</v>
      </c>
      <c r="H438" s="330" t="s">
        <v>128</v>
      </c>
      <c r="I438" s="98" t="s">
        <v>716</v>
      </c>
      <c r="J438" s="98" t="str">
        <f>VLOOKUP(I438,Presupuesto!$B$11:$C$566,2,0)</f>
        <v>SERVICIOS DE IMPRENTA PUBLIC.Y REPRODUCCION</v>
      </c>
      <c r="K438" s="98" t="str">
        <f>$K$207</f>
        <v>Vinculación Universidad-Sociedad</v>
      </c>
      <c r="L438" s="116" t="s">
        <v>394</v>
      </c>
    </row>
    <row r="439" spans="3:12" ht="15.75" thickBot="1" x14ac:dyDescent="0.3">
      <c r="C439" s="99" t="s">
        <v>49</v>
      </c>
      <c r="D439" s="586"/>
      <c r="E439" s="200">
        <f>D437</f>
        <v>15</v>
      </c>
      <c r="F439" s="100">
        <v>150</v>
      </c>
      <c r="G439" s="97">
        <f t="shared" si="45"/>
        <v>2250</v>
      </c>
      <c r="H439" s="330" t="s">
        <v>128</v>
      </c>
      <c r="I439" s="98" t="s">
        <v>791</v>
      </c>
      <c r="J439" s="98" t="str">
        <f>VLOOKUP(I439,Presupuesto!$B$11:$C$566,2,0)</f>
        <v>ALIMENTOS B EBIDAS PARA PERSONAS</v>
      </c>
      <c r="K439" s="98" t="str">
        <f t="shared" ref="K439:K446" si="46">$K$207</f>
        <v>Vinculación Universidad-Sociedad</v>
      </c>
      <c r="L439" s="116" t="s">
        <v>394</v>
      </c>
    </row>
    <row r="440" spans="3:12" ht="15.75" thickBot="1" x14ac:dyDescent="0.3">
      <c r="C440" s="99" t="s">
        <v>50</v>
      </c>
      <c r="D440" s="586"/>
      <c r="E440" s="151">
        <v>0</v>
      </c>
      <c r="F440" s="118">
        <v>10000</v>
      </c>
      <c r="G440" s="97">
        <f t="shared" si="45"/>
        <v>0</v>
      </c>
      <c r="H440" s="330" t="s">
        <v>128</v>
      </c>
      <c r="I440" s="322" t="s">
        <v>299</v>
      </c>
      <c r="J440" s="98" t="str">
        <f>VLOOKUP(I440,Presupuesto!$B$11:$C$566,2,0)</f>
        <v>PASAJES (26100-00)</v>
      </c>
      <c r="K440" s="98" t="str">
        <f t="shared" si="46"/>
        <v>Vinculación Universidad-Sociedad</v>
      </c>
      <c r="L440" s="116" t="s">
        <v>394</v>
      </c>
    </row>
    <row r="441" spans="3:12" ht="15.75" thickBot="1" x14ac:dyDescent="0.3">
      <c r="C441" s="99" t="s">
        <v>416</v>
      </c>
      <c r="D441" s="586"/>
      <c r="E441" s="151">
        <v>15</v>
      </c>
      <c r="F441" s="118">
        <v>250</v>
      </c>
      <c r="G441" s="97">
        <f t="shared" si="45"/>
        <v>3750</v>
      </c>
      <c r="H441" s="330" t="s">
        <v>128</v>
      </c>
      <c r="I441" s="98" t="s">
        <v>820</v>
      </c>
      <c r="J441" s="98" t="str">
        <f>VLOOKUP(I441,Presupuesto!$B$11:$C$566,2,0)</f>
        <v>PRODUCTOS PAPEL Y CARTON</v>
      </c>
      <c r="K441" s="98" t="str">
        <f t="shared" si="46"/>
        <v>Vinculación Universidad-Sociedad</v>
      </c>
      <c r="L441" s="116" t="s">
        <v>394</v>
      </c>
    </row>
    <row r="442" spans="3:12" ht="15.75" thickBot="1" x14ac:dyDescent="0.3">
      <c r="C442" s="99" t="s">
        <v>51</v>
      </c>
      <c r="D442" s="586"/>
      <c r="E442" s="200">
        <f>(D437*25)/500</f>
        <v>0.75</v>
      </c>
      <c r="F442" s="100">
        <v>85</v>
      </c>
      <c r="G442" s="97">
        <f t="shared" si="45"/>
        <v>63.75</v>
      </c>
      <c r="H442" s="330" t="s">
        <v>128</v>
      </c>
      <c r="I442" s="98" t="s">
        <v>820</v>
      </c>
      <c r="J442" s="98" t="str">
        <f>VLOOKUP(I442,Presupuesto!$B$11:$C$566,2,0)</f>
        <v>PRODUCTOS PAPEL Y CARTON</v>
      </c>
      <c r="K442" s="98" t="str">
        <f t="shared" si="46"/>
        <v>Vinculación Universidad-Sociedad</v>
      </c>
      <c r="L442" s="116" t="s">
        <v>394</v>
      </c>
    </row>
    <row r="443" spans="3:12" ht="15.75" thickBot="1" x14ac:dyDescent="0.3">
      <c r="C443" s="99" t="s">
        <v>122</v>
      </c>
      <c r="D443" s="586"/>
      <c r="E443" s="200">
        <f>D437/12</f>
        <v>1.25</v>
      </c>
      <c r="F443" s="100">
        <v>36</v>
      </c>
      <c r="G443" s="97">
        <f t="shared" si="45"/>
        <v>45</v>
      </c>
      <c r="H443" s="330" t="s">
        <v>128</v>
      </c>
      <c r="I443" s="98" t="s">
        <v>941</v>
      </c>
      <c r="J443" s="98" t="str">
        <f>VLOOKUP(I443,Presupuesto!$B$11:$C$566,2,0)</f>
        <v>UTILES DE ESCRITORIO, OFICINA Y ENSE¥ANZA</v>
      </c>
      <c r="K443" s="98" t="str">
        <f t="shared" si="46"/>
        <v>Vinculación Universidad-Sociedad</v>
      </c>
      <c r="L443" s="116" t="s">
        <v>394</v>
      </c>
    </row>
    <row r="444" spans="3:12" ht="15.75" thickBot="1" x14ac:dyDescent="0.3">
      <c r="C444" s="99" t="s">
        <v>34</v>
      </c>
      <c r="D444" s="586"/>
      <c r="E444" s="200">
        <f>D437/12</f>
        <v>1.25</v>
      </c>
      <c r="F444" s="100">
        <v>80</v>
      </c>
      <c r="G444" s="97">
        <f t="shared" si="45"/>
        <v>100</v>
      </c>
      <c r="H444" s="330" t="s">
        <v>128</v>
      </c>
      <c r="I444" s="98" t="s">
        <v>941</v>
      </c>
      <c r="J444" s="98" t="str">
        <f>VLOOKUP(I444,Presupuesto!$B$11:$C$566,2,0)</f>
        <v>UTILES DE ESCRITORIO, OFICINA Y ENSE¥ANZA</v>
      </c>
      <c r="K444" s="98" t="str">
        <f t="shared" si="46"/>
        <v>Vinculación Universidad-Sociedad</v>
      </c>
      <c r="L444" s="116" t="s">
        <v>394</v>
      </c>
    </row>
    <row r="445" spans="3:12" ht="15.75" thickBot="1" x14ac:dyDescent="0.3">
      <c r="C445" s="109" t="s">
        <v>52</v>
      </c>
      <c r="D445" s="586"/>
      <c r="E445" s="212">
        <v>0</v>
      </c>
      <c r="F445" s="119">
        <v>25</v>
      </c>
      <c r="G445" s="97">
        <f t="shared" si="45"/>
        <v>0</v>
      </c>
      <c r="H445" s="330" t="s">
        <v>128</v>
      </c>
      <c r="I445" s="98" t="s">
        <v>941</v>
      </c>
      <c r="J445" s="98" t="str">
        <f>VLOOKUP(I445,Presupuesto!$B$11:$C$566,2,0)</f>
        <v>UTILES DE ESCRITORIO, OFICINA Y ENSE¥ANZA</v>
      </c>
      <c r="K445" s="98" t="str">
        <f t="shared" si="46"/>
        <v>Vinculación Universidad-Sociedad</v>
      </c>
      <c r="L445" s="116" t="s">
        <v>394</v>
      </c>
    </row>
    <row r="446" spans="3:12" ht="15.75" thickBot="1" x14ac:dyDescent="0.3">
      <c r="C446" s="216" t="s">
        <v>429</v>
      </c>
      <c r="D446" s="217">
        <v>0</v>
      </c>
      <c r="E446" s="332">
        <v>0</v>
      </c>
      <c r="F446" s="104">
        <f>HLOOKUP(C446,$AH$2:$BU$3,2,0)</f>
        <v>1150</v>
      </c>
      <c r="G446" s="105">
        <f>D446*E446*F446</f>
        <v>0</v>
      </c>
      <c r="H446" s="330" t="s">
        <v>128</v>
      </c>
      <c r="I446" s="333" t="s">
        <v>300</v>
      </c>
      <c r="J446" s="106" t="str">
        <f>VLOOKUP(I446,Presupuesto!$B$11:$C$566,2,0)</f>
        <v>VIATICOS (26200-00)</v>
      </c>
      <c r="K446" s="334" t="str">
        <f t="shared" si="46"/>
        <v>Vinculación Universidad-Sociedad</v>
      </c>
      <c r="L446" s="116" t="s">
        <v>394</v>
      </c>
    </row>
    <row r="447" spans="3:12" x14ac:dyDescent="0.25">
      <c r="C447" s="459"/>
      <c r="D447" s="459"/>
      <c r="E447" s="459"/>
      <c r="F447" s="459"/>
      <c r="G447" s="459"/>
      <c r="H447" s="446"/>
      <c r="I447" s="459"/>
      <c r="J447" s="459"/>
      <c r="K447" s="459"/>
      <c r="L447" s="459"/>
    </row>
    <row r="448" spans="3:12" ht="15.75" thickBot="1" x14ac:dyDescent="0.3">
      <c r="C448" s="459"/>
      <c r="D448" s="459"/>
      <c r="E448" s="459"/>
      <c r="F448" s="459"/>
      <c r="G448" s="459"/>
      <c r="H448" s="446"/>
      <c r="I448" s="459"/>
      <c r="J448" s="459"/>
      <c r="K448" s="459"/>
      <c r="L448" s="459"/>
    </row>
    <row r="449" spans="3:12" ht="15.75" thickBot="1" x14ac:dyDescent="0.3">
      <c r="C449" s="29" t="s">
        <v>43</v>
      </c>
      <c r="D449" s="30">
        <f>SUM(G456:G465)</f>
        <v>6958.75</v>
      </c>
      <c r="E449" s="93"/>
      <c r="F449" s="93"/>
      <c r="G449" s="93"/>
      <c r="H449" s="76"/>
      <c r="I449" s="76"/>
      <c r="J449" s="76"/>
      <c r="K449" s="112"/>
      <c r="L449" s="459"/>
    </row>
    <row r="450" spans="3:12" x14ac:dyDescent="0.25">
      <c r="C450" s="70"/>
      <c r="D450" s="31"/>
      <c r="E450" s="93"/>
      <c r="F450" s="93"/>
      <c r="G450" s="93"/>
      <c r="H450" s="76"/>
      <c r="I450" s="76"/>
      <c r="J450" s="76"/>
      <c r="K450" s="112"/>
      <c r="L450" s="459"/>
    </row>
    <row r="451" spans="3:12" x14ac:dyDescent="0.25">
      <c r="C451" s="70"/>
      <c r="D451" s="31"/>
      <c r="E451" s="93"/>
      <c r="F451" s="93"/>
      <c r="G451" s="93"/>
      <c r="H451" s="76"/>
      <c r="I451" s="76"/>
      <c r="J451" s="76"/>
      <c r="K451" s="112"/>
      <c r="L451" s="459"/>
    </row>
    <row r="452" spans="3:12" ht="15.75" x14ac:dyDescent="0.25">
      <c r="C452" s="202" t="s">
        <v>391</v>
      </c>
      <c r="D452" s="365" t="str">
        <f>'3. Vinculación Univ. Sociedad'!F20</f>
        <v>3.2.3.10</v>
      </c>
      <c r="E452" s="93"/>
      <c r="F452" s="93"/>
      <c r="G452" s="93"/>
      <c r="H452" s="76"/>
      <c r="I452" s="76"/>
      <c r="J452" s="76"/>
      <c r="K452" s="112"/>
      <c r="L452" s="459"/>
    </row>
    <row r="453" spans="3:12" ht="18.75" x14ac:dyDescent="0.25">
      <c r="C453" s="210" t="str">
        <f>IFERROR(VLOOKUP(D452,'1. Desarrollo e Innov. Curricu.'!$F:$G,2,FALSE),IFERROR(VLOOKUP(D452,'2. Investigación Científica'!$F:$G,2,FALSE),IFERROR(VLOOKUP(D452,'3. Vinculación Univ. Sociedad'!$F:$G,2,FALSE),IFERROR(VLOOKUP(D452,'4. Docencia y Profesorado Univ.'!$F:$G,2,FALSE),IFERROR(VLOOKUP(D452,'5. Estudiantes y Graduados'!$F:$G,2,FALSE),IFERROR(VLOOKUP(D452,'11. Gestion Administrativa'!$F:$G,2,FALSE),IFERROR(VLOOKUP(D452,'13. Gestión Académica'!$F:$G,2,FALSE),IFERROR(VLOOKUP(D452,'9. Asegura. de la Calid. y M'!$F:$G,2,FALSE),IFERROR(VLOOKUP(D452,'6. Gestión del Conocimiento'!$F:$G,2,FALSE),IFERROR(VLOOKUP(D452,'15. Gobernabilidad y Proceso...'!$F:$G,2,FALSE),IFERROR(VLOOKUP(D452,'12. Gestión del Talento Humano'!$F:$G,2,FALSE),IFERROR(VLOOKUP(D452,'14. Internacional... de la E.S.'!$F:$G,2,FALSE),IFERROR(VLOOKUP(D452,'10. Posgrado'!$F:$G,2,FALSE),IFERROR(VLOOKUP(D452,'17. Gestión TIC'!$F:$G,2,FALSE),IFERROR(VLOOKUP(D452,'16. Desa. del Sistema Educ.Sup.'!$F:$G,2,FALSE),IFERROR(VLOOKUP(D452,'8. Cultura de Inno. Insti...'!$F:$G,2,FALSE),VLOOKUP(D452,'7. Lo Esencial de la Reforma U.'!$F:$G,2,0)))))))))))))))))</f>
        <v>Taller de Terapia Grupal</v>
      </c>
      <c r="D453" s="31"/>
      <c r="E453" s="93"/>
      <c r="F453" s="93"/>
      <c r="G453" s="93"/>
      <c r="H453" s="76"/>
      <c r="I453" s="76"/>
      <c r="J453" s="76"/>
      <c r="K453" s="112"/>
      <c r="L453" s="459"/>
    </row>
    <row r="454" spans="3:12" ht="15.75" thickBot="1" x14ac:dyDescent="0.3">
      <c r="C454" s="70"/>
      <c r="D454" s="31"/>
      <c r="E454" s="93"/>
      <c r="F454" s="93"/>
      <c r="G454" s="93"/>
      <c r="H454" s="76"/>
      <c r="I454" s="76"/>
      <c r="J454" s="76"/>
      <c r="K454" s="112"/>
      <c r="L454" s="459"/>
    </row>
    <row r="455" spans="3:12" ht="30.75" thickBot="1" x14ac:dyDescent="0.3">
      <c r="C455" s="126" t="s">
        <v>44</v>
      </c>
      <c r="D455" s="129" t="s">
        <v>45</v>
      </c>
      <c r="E455" s="128" t="s">
        <v>55</v>
      </c>
      <c r="F455" s="128" t="s">
        <v>57</v>
      </c>
      <c r="G455" s="127" t="s">
        <v>27</v>
      </c>
      <c r="H455" s="133" t="s">
        <v>130</v>
      </c>
      <c r="I455" s="128" t="s">
        <v>46</v>
      </c>
      <c r="J455" s="128" t="s">
        <v>131</v>
      </c>
      <c r="K455" s="128" t="s">
        <v>409</v>
      </c>
      <c r="L455" s="128" t="s">
        <v>410</v>
      </c>
    </row>
    <row r="456" spans="3:12" ht="15.75" thickBot="1" x14ac:dyDescent="0.3">
      <c r="C456" s="327" t="s">
        <v>47</v>
      </c>
      <c r="D456" s="585">
        <v>15</v>
      </c>
      <c r="E456" s="328"/>
      <c r="F456" s="115">
        <v>30000</v>
      </c>
      <c r="G456" s="329">
        <f t="shared" ref="G456:G464" si="47">E456*F456</f>
        <v>0</v>
      </c>
      <c r="H456" s="330" t="s">
        <v>128</v>
      </c>
      <c r="I456" s="116" t="s">
        <v>698</v>
      </c>
      <c r="J456" s="116" t="str">
        <f>VLOOKUP(I456,Presupuesto!$B$11:$C$566,2,0)</f>
        <v>SERVICIOS DE CAPACITACION.</v>
      </c>
      <c r="K456" s="331" t="s">
        <v>470</v>
      </c>
      <c r="L456" s="116" t="s">
        <v>397</v>
      </c>
    </row>
    <row r="457" spans="3:12" ht="15.75" thickBot="1" x14ac:dyDescent="0.3">
      <c r="C457" s="99" t="s">
        <v>48</v>
      </c>
      <c r="D457" s="586"/>
      <c r="E457" s="200">
        <f>D456</f>
        <v>15</v>
      </c>
      <c r="F457" s="100">
        <v>50</v>
      </c>
      <c r="G457" s="97">
        <f t="shared" si="47"/>
        <v>750</v>
      </c>
      <c r="H457" s="330" t="s">
        <v>128</v>
      </c>
      <c r="I457" s="98" t="s">
        <v>716</v>
      </c>
      <c r="J457" s="98" t="str">
        <f>VLOOKUP(I457,Presupuesto!$B$11:$C$566,2,0)</f>
        <v>SERVICIOS DE IMPRENTA PUBLIC.Y REPRODUCCION</v>
      </c>
      <c r="K457" s="98" t="str">
        <f>$K$207</f>
        <v>Vinculación Universidad-Sociedad</v>
      </c>
      <c r="L457" s="116" t="s">
        <v>397</v>
      </c>
    </row>
    <row r="458" spans="3:12" ht="15.75" thickBot="1" x14ac:dyDescent="0.3">
      <c r="C458" s="99" t="s">
        <v>49</v>
      </c>
      <c r="D458" s="586"/>
      <c r="E458" s="200">
        <f>D456</f>
        <v>15</v>
      </c>
      <c r="F458" s="100">
        <v>150</v>
      </c>
      <c r="G458" s="97">
        <f t="shared" si="47"/>
        <v>2250</v>
      </c>
      <c r="H458" s="330" t="s">
        <v>128</v>
      </c>
      <c r="I458" s="98" t="s">
        <v>791</v>
      </c>
      <c r="J458" s="98" t="str">
        <f>VLOOKUP(I458,Presupuesto!$B$11:$C$566,2,0)</f>
        <v>ALIMENTOS B EBIDAS PARA PERSONAS</v>
      </c>
      <c r="K458" s="98" t="str">
        <f t="shared" ref="K458:K465" si="48">$K$207</f>
        <v>Vinculación Universidad-Sociedad</v>
      </c>
      <c r="L458" s="116" t="s">
        <v>397</v>
      </c>
    </row>
    <row r="459" spans="3:12" ht="15.75" thickBot="1" x14ac:dyDescent="0.3">
      <c r="C459" s="99" t="s">
        <v>50</v>
      </c>
      <c r="D459" s="586"/>
      <c r="E459" s="151">
        <v>0</v>
      </c>
      <c r="F459" s="118">
        <v>10000</v>
      </c>
      <c r="G459" s="97">
        <f t="shared" si="47"/>
        <v>0</v>
      </c>
      <c r="H459" s="330" t="s">
        <v>128</v>
      </c>
      <c r="I459" s="322" t="s">
        <v>299</v>
      </c>
      <c r="J459" s="98" t="str">
        <f>VLOOKUP(I459,Presupuesto!$B$11:$C$566,2,0)</f>
        <v>PASAJES (26100-00)</v>
      </c>
      <c r="K459" s="98" t="str">
        <f t="shared" si="48"/>
        <v>Vinculación Universidad-Sociedad</v>
      </c>
      <c r="L459" s="116" t="s">
        <v>397</v>
      </c>
    </row>
    <row r="460" spans="3:12" ht="15.75" thickBot="1" x14ac:dyDescent="0.3">
      <c r="C460" s="99" t="s">
        <v>416</v>
      </c>
      <c r="D460" s="586"/>
      <c r="E460" s="151">
        <v>15</v>
      </c>
      <c r="F460" s="118">
        <v>250</v>
      </c>
      <c r="G460" s="97">
        <f t="shared" si="47"/>
        <v>3750</v>
      </c>
      <c r="H460" s="330" t="s">
        <v>128</v>
      </c>
      <c r="I460" s="98" t="s">
        <v>820</v>
      </c>
      <c r="J460" s="98" t="str">
        <f>VLOOKUP(I460,Presupuesto!$B$11:$C$566,2,0)</f>
        <v>PRODUCTOS PAPEL Y CARTON</v>
      </c>
      <c r="K460" s="98" t="str">
        <f t="shared" si="48"/>
        <v>Vinculación Universidad-Sociedad</v>
      </c>
      <c r="L460" s="116" t="s">
        <v>397</v>
      </c>
    </row>
    <row r="461" spans="3:12" ht="15.75" thickBot="1" x14ac:dyDescent="0.3">
      <c r="C461" s="99" t="s">
        <v>51</v>
      </c>
      <c r="D461" s="586"/>
      <c r="E461" s="200">
        <f>(D456*25)/500</f>
        <v>0.75</v>
      </c>
      <c r="F461" s="100">
        <v>85</v>
      </c>
      <c r="G461" s="97">
        <f t="shared" si="47"/>
        <v>63.75</v>
      </c>
      <c r="H461" s="330" t="s">
        <v>128</v>
      </c>
      <c r="I461" s="98" t="s">
        <v>820</v>
      </c>
      <c r="J461" s="98" t="str">
        <f>VLOOKUP(I461,Presupuesto!$B$11:$C$566,2,0)</f>
        <v>PRODUCTOS PAPEL Y CARTON</v>
      </c>
      <c r="K461" s="98" t="str">
        <f t="shared" si="48"/>
        <v>Vinculación Universidad-Sociedad</v>
      </c>
      <c r="L461" s="116" t="s">
        <v>397</v>
      </c>
    </row>
    <row r="462" spans="3:12" ht="15.75" thickBot="1" x14ac:dyDescent="0.3">
      <c r="C462" s="99" t="s">
        <v>122</v>
      </c>
      <c r="D462" s="586"/>
      <c r="E462" s="200">
        <f>D456/12</f>
        <v>1.25</v>
      </c>
      <c r="F462" s="100">
        <v>36</v>
      </c>
      <c r="G462" s="97">
        <f t="shared" si="47"/>
        <v>45</v>
      </c>
      <c r="H462" s="330" t="s">
        <v>128</v>
      </c>
      <c r="I462" s="98" t="s">
        <v>941</v>
      </c>
      <c r="J462" s="98" t="str">
        <f>VLOOKUP(I462,Presupuesto!$B$11:$C$566,2,0)</f>
        <v>UTILES DE ESCRITORIO, OFICINA Y ENSE¥ANZA</v>
      </c>
      <c r="K462" s="98" t="str">
        <f t="shared" si="48"/>
        <v>Vinculación Universidad-Sociedad</v>
      </c>
      <c r="L462" s="116" t="s">
        <v>397</v>
      </c>
    </row>
    <row r="463" spans="3:12" ht="15.75" thickBot="1" x14ac:dyDescent="0.3">
      <c r="C463" s="99" t="s">
        <v>34</v>
      </c>
      <c r="D463" s="586"/>
      <c r="E463" s="200">
        <f>D456/12</f>
        <v>1.25</v>
      </c>
      <c r="F463" s="100">
        <v>80</v>
      </c>
      <c r="G463" s="97">
        <f t="shared" si="47"/>
        <v>100</v>
      </c>
      <c r="H463" s="330" t="s">
        <v>128</v>
      </c>
      <c r="I463" s="98" t="s">
        <v>941</v>
      </c>
      <c r="J463" s="98" t="str">
        <f>VLOOKUP(I463,Presupuesto!$B$11:$C$566,2,0)</f>
        <v>UTILES DE ESCRITORIO, OFICINA Y ENSE¥ANZA</v>
      </c>
      <c r="K463" s="98" t="str">
        <f t="shared" si="48"/>
        <v>Vinculación Universidad-Sociedad</v>
      </c>
      <c r="L463" s="116" t="s">
        <v>397</v>
      </c>
    </row>
    <row r="464" spans="3:12" ht="15.75" thickBot="1" x14ac:dyDescent="0.3">
      <c r="C464" s="109" t="s">
        <v>52</v>
      </c>
      <c r="D464" s="586"/>
      <c r="E464" s="212">
        <v>0</v>
      </c>
      <c r="F464" s="119">
        <v>25</v>
      </c>
      <c r="G464" s="97">
        <f t="shared" si="47"/>
        <v>0</v>
      </c>
      <c r="H464" s="330" t="s">
        <v>128</v>
      </c>
      <c r="I464" s="98" t="s">
        <v>941</v>
      </c>
      <c r="J464" s="98" t="str">
        <f>VLOOKUP(I464,Presupuesto!$B$11:$C$566,2,0)</f>
        <v>UTILES DE ESCRITORIO, OFICINA Y ENSE¥ANZA</v>
      </c>
      <c r="K464" s="98" t="str">
        <f t="shared" si="48"/>
        <v>Vinculación Universidad-Sociedad</v>
      </c>
      <c r="L464" s="116" t="s">
        <v>397</v>
      </c>
    </row>
    <row r="465" spans="3:12" ht="15.75" thickBot="1" x14ac:dyDescent="0.3">
      <c r="C465" s="216" t="s">
        <v>429</v>
      </c>
      <c r="D465" s="217">
        <v>0</v>
      </c>
      <c r="E465" s="332">
        <v>0</v>
      </c>
      <c r="F465" s="104">
        <f>HLOOKUP(C465,$AH$2:$BU$3,2,0)</f>
        <v>1150</v>
      </c>
      <c r="G465" s="105">
        <f>D465*E465*F465</f>
        <v>0</v>
      </c>
      <c r="H465" s="330" t="s">
        <v>128</v>
      </c>
      <c r="I465" s="333" t="s">
        <v>300</v>
      </c>
      <c r="J465" s="106" t="str">
        <f>VLOOKUP(I465,Presupuesto!$B$11:$C$566,2,0)</f>
        <v>VIATICOS (26200-00)</v>
      </c>
      <c r="K465" s="334" t="str">
        <f t="shared" si="48"/>
        <v>Vinculación Universidad-Sociedad</v>
      </c>
      <c r="L465" s="116" t="s">
        <v>397</v>
      </c>
    </row>
    <row r="466" spans="3:12" x14ac:dyDescent="0.25">
      <c r="C466" s="459"/>
      <c r="D466" s="459"/>
      <c r="E466" s="459"/>
      <c r="F466" s="459"/>
      <c r="G466" s="459"/>
      <c r="H466" s="446"/>
      <c r="I466" s="459"/>
      <c r="J466" s="459"/>
      <c r="K466" s="459"/>
      <c r="L466" s="459"/>
    </row>
    <row r="467" spans="3:12" ht="15.75" thickBot="1" x14ac:dyDescent="0.3">
      <c r="C467" s="459"/>
      <c r="D467" s="459"/>
      <c r="E467" s="459"/>
      <c r="F467" s="459"/>
      <c r="G467" s="459"/>
      <c r="H467" s="446"/>
      <c r="I467" s="459"/>
      <c r="J467" s="459"/>
      <c r="K467" s="459"/>
      <c r="L467" s="459"/>
    </row>
    <row r="468" spans="3:12" ht="15.75" thickBot="1" x14ac:dyDescent="0.3">
      <c r="C468" s="29" t="s">
        <v>43</v>
      </c>
      <c r="D468" s="30">
        <f>SUM(G475:G484)</f>
        <v>6958.75</v>
      </c>
      <c r="E468" s="93"/>
      <c r="F468" s="93"/>
      <c r="G468" s="93"/>
      <c r="H468" s="76"/>
      <c r="I468" s="76"/>
      <c r="J468" s="76"/>
      <c r="K468" s="112"/>
      <c r="L468" s="459"/>
    </row>
    <row r="469" spans="3:12" x14ac:dyDescent="0.25">
      <c r="C469" s="70"/>
      <c r="D469" s="31"/>
      <c r="E469" s="93"/>
      <c r="F469" s="93"/>
      <c r="G469" s="93"/>
      <c r="H469" s="76"/>
      <c r="I469" s="76"/>
      <c r="J469" s="76"/>
      <c r="K469" s="112"/>
      <c r="L469" s="459"/>
    </row>
    <row r="470" spans="3:12" x14ac:dyDescent="0.25">
      <c r="C470" s="70"/>
      <c r="D470" s="31"/>
      <c r="E470" s="93"/>
      <c r="F470" s="93"/>
      <c r="G470" s="93"/>
      <c r="H470" s="76"/>
      <c r="I470" s="76"/>
      <c r="J470" s="76"/>
      <c r="K470" s="112"/>
      <c r="L470" s="459"/>
    </row>
    <row r="471" spans="3:12" ht="15.75" x14ac:dyDescent="0.25">
      <c r="C471" s="202" t="s">
        <v>391</v>
      </c>
      <c r="D471" s="365" t="str">
        <f>'3. Vinculación Univ. Sociedad'!F20</f>
        <v>3.2.3.10</v>
      </c>
      <c r="E471" s="93"/>
      <c r="F471" s="93"/>
      <c r="G471" s="93"/>
      <c r="H471" s="76"/>
      <c r="I471" s="76"/>
      <c r="J471" s="76"/>
      <c r="K471" s="112"/>
      <c r="L471" s="459"/>
    </row>
    <row r="472" spans="3:12" ht="18.75" x14ac:dyDescent="0.25">
      <c r="C472" s="210" t="str">
        <f>IFERROR(VLOOKUP(D471,'1. Desarrollo e Innov. Curricu.'!$F:$G,2,FALSE),IFERROR(VLOOKUP(D471,'2. Investigación Científica'!$F:$G,2,FALSE),IFERROR(VLOOKUP(D471,'3. Vinculación Univ. Sociedad'!$F:$G,2,FALSE),IFERROR(VLOOKUP(D471,'4. Docencia y Profesorado Univ.'!$F:$G,2,FALSE),IFERROR(VLOOKUP(D471,'5. Estudiantes y Graduados'!$F:$G,2,FALSE),IFERROR(VLOOKUP(D471,'11. Gestion Administrativa'!$F:$G,2,FALSE),IFERROR(VLOOKUP(D471,'13. Gestión Académica'!$F:$G,2,FALSE),IFERROR(VLOOKUP(D471,'9. Asegura. de la Calid. y M'!$F:$G,2,FALSE),IFERROR(VLOOKUP(D471,'6. Gestión del Conocimiento'!$F:$G,2,FALSE),IFERROR(VLOOKUP(D471,'15. Gobernabilidad y Proceso...'!$F:$G,2,FALSE),IFERROR(VLOOKUP(D471,'12. Gestión del Talento Humano'!$F:$G,2,FALSE),IFERROR(VLOOKUP(D471,'14. Internacional... de la E.S.'!$F:$G,2,FALSE),IFERROR(VLOOKUP(D471,'10. Posgrado'!$F:$G,2,FALSE),IFERROR(VLOOKUP(D471,'17. Gestión TIC'!$F:$G,2,FALSE),IFERROR(VLOOKUP(D471,'16. Desa. del Sistema Educ.Sup.'!$F:$G,2,FALSE),IFERROR(VLOOKUP(D471,'8. Cultura de Inno. Insti...'!$F:$G,2,FALSE),VLOOKUP(D471,'7. Lo Esencial de la Reforma U.'!$F:$G,2,0)))))))))))))))))</f>
        <v>Taller de Terapia Grupal</v>
      </c>
      <c r="D472" s="31"/>
      <c r="E472" s="93"/>
      <c r="F472" s="93"/>
      <c r="G472" s="93"/>
      <c r="H472" s="76"/>
      <c r="I472" s="76"/>
      <c r="J472" s="76"/>
      <c r="K472" s="112"/>
      <c r="L472" s="459"/>
    </row>
    <row r="473" spans="3:12" ht="15.75" thickBot="1" x14ac:dyDescent="0.3">
      <c r="C473" s="70"/>
      <c r="D473" s="31"/>
      <c r="E473" s="93"/>
      <c r="F473" s="93"/>
      <c r="G473" s="93"/>
      <c r="H473" s="76"/>
      <c r="I473" s="76"/>
      <c r="J473" s="76"/>
      <c r="K473" s="112"/>
      <c r="L473" s="459"/>
    </row>
    <row r="474" spans="3:12" ht="30.75" thickBot="1" x14ac:dyDescent="0.3">
      <c r="C474" s="126" t="s">
        <v>44</v>
      </c>
      <c r="D474" s="129" t="s">
        <v>45</v>
      </c>
      <c r="E474" s="128" t="s">
        <v>55</v>
      </c>
      <c r="F474" s="128" t="s">
        <v>57</v>
      </c>
      <c r="G474" s="127" t="s">
        <v>27</v>
      </c>
      <c r="H474" s="133" t="s">
        <v>130</v>
      </c>
      <c r="I474" s="128" t="s">
        <v>46</v>
      </c>
      <c r="J474" s="128" t="s">
        <v>131</v>
      </c>
      <c r="K474" s="128" t="s">
        <v>409</v>
      </c>
      <c r="L474" s="128" t="s">
        <v>410</v>
      </c>
    </row>
    <row r="475" spans="3:12" ht="15.75" thickBot="1" x14ac:dyDescent="0.3">
      <c r="C475" s="327" t="s">
        <v>47</v>
      </c>
      <c r="D475" s="585">
        <v>15</v>
      </c>
      <c r="E475" s="328"/>
      <c r="F475" s="115">
        <v>30000</v>
      </c>
      <c r="G475" s="329">
        <f t="shared" ref="G475:G483" si="49">E475*F475</f>
        <v>0</v>
      </c>
      <c r="H475" s="330" t="s">
        <v>128</v>
      </c>
      <c r="I475" s="116" t="s">
        <v>698</v>
      </c>
      <c r="J475" s="116" t="str">
        <f>VLOOKUP(I475,Presupuesto!$B$11:$C$566,2,0)</f>
        <v>SERVICIOS DE CAPACITACION.</v>
      </c>
      <c r="K475" s="331" t="s">
        <v>470</v>
      </c>
      <c r="L475" s="116" t="s">
        <v>400</v>
      </c>
    </row>
    <row r="476" spans="3:12" ht="15.75" thickBot="1" x14ac:dyDescent="0.3">
      <c r="C476" s="99" t="s">
        <v>48</v>
      </c>
      <c r="D476" s="586"/>
      <c r="E476" s="200">
        <f>D475</f>
        <v>15</v>
      </c>
      <c r="F476" s="100">
        <v>50</v>
      </c>
      <c r="G476" s="97">
        <f t="shared" si="49"/>
        <v>750</v>
      </c>
      <c r="H476" s="330" t="s">
        <v>128</v>
      </c>
      <c r="I476" s="98" t="s">
        <v>716</v>
      </c>
      <c r="J476" s="98" t="str">
        <f>VLOOKUP(I476,Presupuesto!$B$11:$C$566,2,0)</f>
        <v>SERVICIOS DE IMPRENTA PUBLIC.Y REPRODUCCION</v>
      </c>
      <c r="K476" s="98" t="str">
        <f>$K$207</f>
        <v>Vinculación Universidad-Sociedad</v>
      </c>
      <c r="L476" s="116" t="s">
        <v>400</v>
      </c>
    </row>
    <row r="477" spans="3:12" ht="15.75" thickBot="1" x14ac:dyDescent="0.3">
      <c r="C477" s="99" t="s">
        <v>49</v>
      </c>
      <c r="D477" s="586"/>
      <c r="E477" s="200">
        <f>D475</f>
        <v>15</v>
      </c>
      <c r="F477" s="100">
        <v>150</v>
      </c>
      <c r="G477" s="97">
        <f t="shared" si="49"/>
        <v>2250</v>
      </c>
      <c r="H477" s="330" t="s">
        <v>128</v>
      </c>
      <c r="I477" s="98" t="s">
        <v>791</v>
      </c>
      <c r="J477" s="98" t="str">
        <f>VLOOKUP(I477,Presupuesto!$B$11:$C$566,2,0)</f>
        <v>ALIMENTOS B EBIDAS PARA PERSONAS</v>
      </c>
      <c r="K477" s="98" t="str">
        <f t="shared" ref="K477:K484" si="50">$K$207</f>
        <v>Vinculación Universidad-Sociedad</v>
      </c>
      <c r="L477" s="116" t="s">
        <v>400</v>
      </c>
    </row>
    <row r="478" spans="3:12" ht="15.75" thickBot="1" x14ac:dyDescent="0.3">
      <c r="C478" s="99" t="s">
        <v>50</v>
      </c>
      <c r="D478" s="586"/>
      <c r="E478" s="151">
        <v>0</v>
      </c>
      <c r="F478" s="118">
        <v>10000</v>
      </c>
      <c r="G478" s="97">
        <f t="shared" si="49"/>
        <v>0</v>
      </c>
      <c r="H478" s="330" t="s">
        <v>128</v>
      </c>
      <c r="I478" s="322" t="s">
        <v>299</v>
      </c>
      <c r="J478" s="98" t="str">
        <f>VLOOKUP(I478,Presupuesto!$B$11:$C$566,2,0)</f>
        <v>PASAJES (26100-00)</v>
      </c>
      <c r="K478" s="98" t="str">
        <f t="shared" si="50"/>
        <v>Vinculación Universidad-Sociedad</v>
      </c>
      <c r="L478" s="116" t="s">
        <v>400</v>
      </c>
    </row>
    <row r="479" spans="3:12" ht="15.75" thickBot="1" x14ac:dyDescent="0.3">
      <c r="C479" s="99" t="s">
        <v>416</v>
      </c>
      <c r="D479" s="586"/>
      <c r="E479" s="151">
        <v>15</v>
      </c>
      <c r="F479" s="118">
        <v>250</v>
      </c>
      <c r="G479" s="97">
        <f t="shared" si="49"/>
        <v>3750</v>
      </c>
      <c r="H479" s="330" t="s">
        <v>128</v>
      </c>
      <c r="I479" s="98" t="s">
        <v>820</v>
      </c>
      <c r="J479" s="98" t="str">
        <f>VLOOKUP(I479,Presupuesto!$B$11:$C$566,2,0)</f>
        <v>PRODUCTOS PAPEL Y CARTON</v>
      </c>
      <c r="K479" s="98" t="str">
        <f t="shared" si="50"/>
        <v>Vinculación Universidad-Sociedad</v>
      </c>
      <c r="L479" s="116" t="s">
        <v>400</v>
      </c>
    </row>
    <row r="480" spans="3:12" ht="15.75" thickBot="1" x14ac:dyDescent="0.3">
      <c r="C480" s="99" t="s">
        <v>51</v>
      </c>
      <c r="D480" s="586"/>
      <c r="E480" s="200">
        <f>(D475*25)/500</f>
        <v>0.75</v>
      </c>
      <c r="F480" s="100">
        <v>85</v>
      </c>
      <c r="G480" s="97">
        <f t="shared" si="49"/>
        <v>63.75</v>
      </c>
      <c r="H480" s="330" t="s">
        <v>128</v>
      </c>
      <c r="I480" s="98" t="s">
        <v>820</v>
      </c>
      <c r="J480" s="98" t="str">
        <f>VLOOKUP(I480,Presupuesto!$B$11:$C$566,2,0)</f>
        <v>PRODUCTOS PAPEL Y CARTON</v>
      </c>
      <c r="K480" s="98" t="str">
        <f t="shared" si="50"/>
        <v>Vinculación Universidad-Sociedad</v>
      </c>
      <c r="L480" s="116" t="s">
        <v>400</v>
      </c>
    </row>
    <row r="481" spans="3:12" ht="15.75" thickBot="1" x14ac:dyDescent="0.3">
      <c r="C481" s="99" t="s">
        <v>122</v>
      </c>
      <c r="D481" s="586"/>
      <c r="E481" s="200">
        <f>D475/12</f>
        <v>1.25</v>
      </c>
      <c r="F481" s="100">
        <v>36</v>
      </c>
      <c r="G481" s="97">
        <f t="shared" si="49"/>
        <v>45</v>
      </c>
      <c r="H481" s="330" t="s">
        <v>128</v>
      </c>
      <c r="I481" s="98" t="s">
        <v>941</v>
      </c>
      <c r="J481" s="98" t="str">
        <f>VLOOKUP(I481,Presupuesto!$B$11:$C$566,2,0)</f>
        <v>UTILES DE ESCRITORIO, OFICINA Y ENSE¥ANZA</v>
      </c>
      <c r="K481" s="98" t="str">
        <f t="shared" si="50"/>
        <v>Vinculación Universidad-Sociedad</v>
      </c>
      <c r="L481" s="116" t="s">
        <v>400</v>
      </c>
    </row>
    <row r="482" spans="3:12" ht="15.75" thickBot="1" x14ac:dyDescent="0.3">
      <c r="C482" s="99" t="s">
        <v>34</v>
      </c>
      <c r="D482" s="586"/>
      <c r="E482" s="200">
        <f>D475/12</f>
        <v>1.25</v>
      </c>
      <c r="F482" s="100">
        <v>80</v>
      </c>
      <c r="G482" s="97">
        <f t="shared" si="49"/>
        <v>100</v>
      </c>
      <c r="H482" s="330" t="s">
        <v>128</v>
      </c>
      <c r="I482" s="98" t="s">
        <v>941</v>
      </c>
      <c r="J482" s="98" t="str">
        <f>VLOOKUP(I482,Presupuesto!$B$11:$C$566,2,0)</f>
        <v>UTILES DE ESCRITORIO, OFICINA Y ENSE¥ANZA</v>
      </c>
      <c r="K482" s="98" t="str">
        <f t="shared" si="50"/>
        <v>Vinculación Universidad-Sociedad</v>
      </c>
      <c r="L482" s="116" t="s">
        <v>400</v>
      </c>
    </row>
    <row r="483" spans="3:12" ht="15.75" thickBot="1" x14ac:dyDescent="0.3">
      <c r="C483" s="109" t="s">
        <v>52</v>
      </c>
      <c r="D483" s="586"/>
      <c r="E483" s="212">
        <v>0</v>
      </c>
      <c r="F483" s="119">
        <v>25</v>
      </c>
      <c r="G483" s="97">
        <f t="shared" si="49"/>
        <v>0</v>
      </c>
      <c r="H483" s="330" t="s">
        <v>128</v>
      </c>
      <c r="I483" s="98" t="s">
        <v>941</v>
      </c>
      <c r="J483" s="98" t="str">
        <f>VLOOKUP(I483,Presupuesto!$B$11:$C$566,2,0)</f>
        <v>UTILES DE ESCRITORIO, OFICINA Y ENSE¥ANZA</v>
      </c>
      <c r="K483" s="98" t="str">
        <f t="shared" si="50"/>
        <v>Vinculación Universidad-Sociedad</v>
      </c>
      <c r="L483" s="116" t="s">
        <v>400</v>
      </c>
    </row>
    <row r="484" spans="3:12" ht="15.75" thickBot="1" x14ac:dyDescent="0.3">
      <c r="C484" s="216" t="s">
        <v>429</v>
      </c>
      <c r="D484" s="217">
        <v>0</v>
      </c>
      <c r="E484" s="332">
        <v>0</v>
      </c>
      <c r="F484" s="104">
        <f>HLOOKUP(C484,$AH$2:$BU$3,2,0)</f>
        <v>1150</v>
      </c>
      <c r="G484" s="105">
        <f>D484*E484*F484</f>
        <v>0</v>
      </c>
      <c r="H484" s="330" t="s">
        <v>128</v>
      </c>
      <c r="I484" s="333" t="s">
        <v>300</v>
      </c>
      <c r="J484" s="106" t="str">
        <f>VLOOKUP(I484,Presupuesto!$B$11:$C$566,2,0)</f>
        <v>VIATICOS (26200-00)</v>
      </c>
      <c r="K484" s="334" t="str">
        <f t="shared" si="50"/>
        <v>Vinculación Universidad-Sociedad</v>
      </c>
      <c r="L484" s="116" t="s">
        <v>400</v>
      </c>
    </row>
    <row r="486" spans="3:12" ht="15.75" thickBot="1" x14ac:dyDescent="0.3"/>
    <row r="487" spans="3:12" ht="15.75" thickBot="1" x14ac:dyDescent="0.3">
      <c r="C487" s="29" t="s">
        <v>43</v>
      </c>
      <c r="D487" s="30">
        <f>SUM(G494:G503)</f>
        <v>6958.75</v>
      </c>
      <c r="E487" s="93"/>
      <c r="F487" s="93"/>
      <c r="G487" s="93"/>
      <c r="H487" s="76"/>
      <c r="I487" s="76"/>
      <c r="J487" s="76"/>
      <c r="K487" s="112"/>
      <c r="L487" s="459"/>
    </row>
    <row r="488" spans="3:12" x14ac:dyDescent="0.25">
      <c r="C488" s="70"/>
      <c r="D488" s="31"/>
      <c r="E488" s="93"/>
      <c r="F488" s="93"/>
      <c r="G488" s="93"/>
      <c r="H488" s="76"/>
      <c r="I488" s="76"/>
      <c r="J488" s="76"/>
      <c r="K488" s="112"/>
      <c r="L488" s="459"/>
    </row>
    <row r="489" spans="3:12" x14ac:dyDescent="0.25">
      <c r="C489" s="70"/>
      <c r="D489" s="31"/>
      <c r="E489" s="93"/>
      <c r="F489" s="93"/>
      <c r="G489" s="93"/>
      <c r="H489" s="76"/>
      <c r="I489" s="76"/>
      <c r="J489" s="76"/>
      <c r="K489" s="112"/>
      <c r="L489" s="459"/>
    </row>
    <row r="490" spans="3:12" ht="15.75" x14ac:dyDescent="0.25">
      <c r="C490" s="202" t="s">
        <v>391</v>
      </c>
      <c r="D490" s="365" t="str">
        <f>'3. Vinculación Univ. Sociedad'!F20</f>
        <v>3.2.3.10</v>
      </c>
      <c r="E490" s="93"/>
      <c r="F490" s="93"/>
      <c r="G490" s="93"/>
      <c r="H490" s="76"/>
      <c r="I490" s="76"/>
      <c r="J490" s="76"/>
      <c r="K490" s="112"/>
      <c r="L490" s="459"/>
    </row>
    <row r="491" spans="3:12" ht="18.75" x14ac:dyDescent="0.25">
      <c r="C491" s="210" t="str">
        <f>IFERROR(VLOOKUP(D490,'1. Desarrollo e Innov. Curricu.'!$F:$G,2,FALSE),IFERROR(VLOOKUP(D490,'2. Investigación Científica'!$F:$G,2,FALSE),IFERROR(VLOOKUP(D490,'3. Vinculación Univ. Sociedad'!$F:$G,2,FALSE),IFERROR(VLOOKUP(D490,'4. Docencia y Profesorado Univ.'!$F:$G,2,FALSE),IFERROR(VLOOKUP(D490,'5. Estudiantes y Graduados'!$F:$G,2,FALSE),IFERROR(VLOOKUP(D490,'11. Gestion Administrativa'!$F:$G,2,FALSE),IFERROR(VLOOKUP(D490,'13. Gestión Académica'!$F:$G,2,FALSE),IFERROR(VLOOKUP(D490,'9. Asegura. de la Calid. y M'!$F:$G,2,FALSE),IFERROR(VLOOKUP(D490,'6. Gestión del Conocimiento'!$F:$G,2,FALSE),IFERROR(VLOOKUP(D490,'15. Gobernabilidad y Proceso...'!$F:$G,2,FALSE),IFERROR(VLOOKUP(D490,'12. Gestión del Talento Humano'!$F:$G,2,FALSE),IFERROR(VLOOKUP(D490,'14. Internacional... de la E.S.'!$F:$G,2,FALSE),IFERROR(VLOOKUP(D490,'10. Posgrado'!$F:$G,2,FALSE),IFERROR(VLOOKUP(D490,'17. Gestión TIC'!$F:$G,2,FALSE),IFERROR(VLOOKUP(D490,'16. Desa. del Sistema Educ.Sup.'!$F:$G,2,FALSE),IFERROR(VLOOKUP(D490,'8. Cultura de Inno. Insti...'!$F:$G,2,FALSE),VLOOKUP(D490,'7. Lo Esencial de la Reforma U.'!$F:$G,2,0)))))))))))))))))</f>
        <v>Taller de Terapia Grupal</v>
      </c>
      <c r="D491" s="31"/>
      <c r="E491" s="93"/>
      <c r="F491" s="93"/>
      <c r="G491" s="93"/>
      <c r="H491" s="76"/>
      <c r="I491" s="76"/>
      <c r="J491" s="76"/>
      <c r="K491" s="112"/>
      <c r="L491" s="459"/>
    </row>
    <row r="492" spans="3:12" ht="15.75" thickBot="1" x14ac:dyDescent="0.3">
      <c r="C492" s="70"/>
      <c r="D492" s="31"/>
      <c r="E492" s="93"/>
      <c r="F492" s="93"/>
      <c r="G492" s="93"/>
      <c r="H492" s="76"/>
      <c r="I492" s="76"/>
      <c r="J492" s="76"/>
      <c r="K492" s="112"/>
      <c r="L492" s="459"/>
    </row>
    <row r="493" spans="3:12" ht="30.75" thickBot="1" x14ac:dyDescent="0.3">
      <c r="C493" s="126" t="s">
        <v>44</v>
      </c>
      <c r="D493" s="129" t="s">
        <v>45</v>
      </c>
      <c r="E493" s="128" t="s">
        <v>55</v>
      </c>
      <c r="F493" s="128" t="s">
        <v>57</v>
      </c>
      <c r="G493" s="127" t="s">
        <v>27</v>
      </c>
      <c r="H493" s="133" t="s">
        <v>130</v>
      </c>
      <c r="I493" s="128" t="s">
        <v>46</v>
      </c>
      <c r="J493" s="128" t="s">
        <v>131</v>
      </c>
      <c r="K493" s="128" t="s">
        <v>409</v>
      </c>
      <c r="L493" s="128" t="s">
        <v>410</v>
      </c>
    </row>
    <row r="494" spans="3:12" ht="15.75" thickBot="1" x14ac:dyDescent="0.3">
      <c r="C494" s="327" t="s">
        <v>47</v>
      </c>
      <c r="D494" s="585">
        <v>15</v>
      </c>
      <c r="E494" s="328"/>
      <c r="F494" s="115">
        <v>30000</v>
      </c>
      <c r="G494" s="329">
        <f t="shared" ref="G494:G502" si="51">E494*F494</f>
        <v>0</v>
      </c>
      <c r="H494" s="330" t="s">
        <v>128</v>
      </c>
      <c r="I494" s="116" t="s">
        <v>698</v>
      </c>
      <c r="J494" s="116" t="str">
        <f>VLOOKUP(I494,Presupuesto!$B$11:$C$566,2,0)</f>
        <v>SERVICIOS DE CAPACITACION.</v>
      </c>
      <c r="K494" s="331" t="s">
        <v>470</v>
      </c>
      <c r="L494" s="116" t="s">
        <v>403</v>
      </c>
    </row>
    <row r="495" spans="3:12" ht="15.75" thickBot="1" x14ac:dyDescent="0.3">
      <c r="C495" s="99" t="s">
        <v>48</v>
      </c>
      <c r="D495" s="586"/>
      <c r="E495" s="200">
        <f>D494</f>
        <v>15</v>
      </c>
      <c r="F495" s="100">
        <v>50</v>
      </c>
      <c r="G495" s="97">
        <f t="shared" si="51"/>
        <v>750</v>
      </c>
      <c r="H495" s="330" t="s">
        <v>128</v>
      </c>
      <c r="I495" s="98" t="s">
        <v>716</v>
      </c>
      <c r="J495" s="98" t="str">
        <f>VLOOKUP(I495,Presupuesto!$B$11:$C$566,2,0)</f>
        <v>SERVICIOS DE IMPRENTA PUBLIC.Y REPRODUCCION</v>
      </c>
      <c r="K495" s="98" t="str">
        <f>$K$207</f>
        <v>Vinculación Universidad-Sociedad</v>
      </c>
      <c r="L495" s="116" t="s">
        <v>403</v>
      </c>
    </row>
    <row r="496" spans="3:12" ht="15.75" thickBot="1" x14ac:dyDescent="0.3">
      <c r="C496" s="99" t="s">
        <v>49</v>
      </c>
      <c r="D496" s="586"/>
      <c r="E496" s="200">
        <f>D494</f>
        <v>15</v>
      </c>
      <c r="F496" s="100">
        <v>150</v>
      </c>
      <c r="G496" s="97">
        <f t="shared" si="51"/>
        <v>2250</v>
      </c>
      <c r="H496" s="330" t="s">
        <v>128</v>
      </c>
      <c r="I496" s="98" t="s">
        <v>791</v>
      </c>
      <c r="J496" s="98" t="str">
        <f>VLOOKUP(I496,Presupuesto!$B$11:$C$566,2,0)</f>
        <v>ALIMENTOS B EBIDAS PARA PERSONAS</v>
      </c>
      <c r="K496" s="98" t="str">
        <f t="shared" ref="K496:K503" si="52">$K$207</f>
        <v>Vinculación Universidad-Sociedad</v>
      </c>
      <c r="L496" s="116" t="s">
        <v>403</v>
      </c>
    </row>
    <row r="497" spans="3:12" ht="15.75" thickBot="1" x14ac:dyDescent="0.3">
      <c r="C497" s="99" t="s">
        <v>50</v>
      </c>
      <c r="D497" s="586"/>
      <c r="E497" s="151">
        <v>0</v>
      </c>
      <c r="F497" s="118">
        <v>10000</v>
      </c>
      <c r="G497" s="97">
        <f t="shared" si="51"/>
        <v>0</v>
      </c>
      <c r="H497" s="330" t="s">
        <v>128</v>
      </c>
      <c r="I497" s="322" t="s">
        <v>299</v>
      </c>
      <c r="J497" s="98" t="str">
        <f>VLOOKUP(I497,Presupuesto!$B$11:$C$566,2,0)</f>
        <v>PASAJES (26100-00)</v>
      </c>
      <c r="K497" s="98" t="str">
        <f t="shared" si="52"/>
        <v>Vinculación Universidad-Sociedad</v>
      </c>
      <c r="L497" s="116" t="s">
        <v>403</v>
      </c>
    </row>
    <row r="498" spans="3:12" ht="15.75" thickBot="1" x14ac:dyDescent="0.3">
      <c r="C498" s="99" t="s">
        <v>416</v>
      </c>
      <c r="D498" s="586"/>
      <c r="E498" s="151">
        <v>15</v>
      </c>
      <c r="F498" s="118">
        <v>250</v>
      </c>
      <c r="G498" s="97">
        <f t="shared" si="51"/>
        <v>3750</v>
      </c>
      <c r="H498" s="330" t="s">
        <v>128</v>
      </c>
      <c r="I498" s="98" t="s">
        <v>820</v>
      </c>
      <c r="J498" s="98" t="str">
        <f>VLOOKUP(I498,Presupuesto!$B$11:$C$566,2,0)</f>
        <v>PRODUCTOS PAPEL Y CARTON</v>
      </c>
      <c r="K498" s="98" t="str">
        <f t="shared" si="52"/>
        <v>Vinculación Universidad-Sociedad</v>
      </c>
      <c r="L498" s="116" t="s">
        <v>403</v>
      </c>
    </row>
    <row r="499" spans="3:12" ht="15.75" thickBot="1" x14ac:dyDescent="0.3">
      <c r="C499" s="99" t="s">
        <v>51</v>
      </c>
      <c r="D499" s="586"/>
      <c r="E499" s="200">
        <f>(D494*25)/500</f>
        <v>0.75</v>
      </c>
      <c r="F499" s="100">
        <v>85</v>
      </c>
      <c r="G499" s="97">
        <f t="shared" si="51"/>
        <v>63.75</v>
      </c>
      <c r="H499" s="330" t="s">
        <v>128</v>
      </c>
      <c r="I499" s="98" t="s">
        <v>820</v>
      </c>
      <c r="J499" s="98" t="str">
        <f>VLOOKUP(I499,Presupuesto!$B$11:$C$566,2,0)</f>
        <v>PRODUCTOS PAPEL Y CARTON</v>
      </c>
      <c r="K499" s="98" t="str">
        <f t="shared" si="52"/>
        <v>Vinculación Universidad-Sociedad</v>
      </c>
      <c r="L499" s="116" t="s">
        <v>403</v>
      </c>
    </row>
    <row r="500" spans="3:12" ht="15.75" thickBot="1" x14ac:dyDescent="0.3">
      <c r="C500" s="99" t="s">
        <v>122</v>
      </c>
      <c r="D500" s="586"/>
      <c r="E500" s="200">
        <f>D494/12</f>
        <v>1.25</v>
      </c>
      <c r="F500" s="100">
        <v>36</v>
      </c>
      <c r="G500" s="97">
        <f t="shared" si="51"/>
        <v>45</v>
      </c>
      <c r="H500" s="330" t="s">
        <v>128</v>
      </c>
      <c r="I500" s="98" t="s">
        <v>941</v>
      </c>
      <c r="J500" s="98" t="str">
        <f>VLOOKUP(I500,Presupuesto!$B$11:$C$566,2,0)</f>
        <v>UTILES DE ESCRITORIO, OFICINA Y ENSE¥ANZA</v>
      </c>
      <c r="K500" s="98" t="str">
        <f t="shared" si="52"/>
        <v>Vinculación Universidad-Sociedad</v>
      </c>
      <c r="L500" s="116" t="s">
        <v>403</v>
      </c>
    </row>
    <row r="501" spans="3:12" ht="15.75" thickBot="1" x14ac:dyDescent="0.3">
      <c r="C501" s="99" t="s">
        <v>34</v>
      </c>
      <c r="D501" s="586"/>
      <c r="E501" s="200">
        <f>D494/12</f>
        <v>1.25</v>
      </c>
      <c r="F501" s="100">
        <v>80</v>
      </c>
      <c r="G501" s="97">
        <f t="shared" si="51"/>
        <v>100</v>
      </c>
      <c r="H501" s="330" t="s">
        <v>128</v>
      </c>
      <c r="I501" s="98" t="s">
        <v>941</v>
      </c>
      <c r="J501" s="98" t="str">
        <f>VLOOKUP(I501,Presupuesto!$B$11:$C$566,2,0)</f>
        <v>UTILES DE ESCRITORIO, OFICINA Y ENSE¥ANZA</v>
      </c>
      <c r="K501" s="98" t="str">
        <f t="shared" si="52"/>
        <v>Vinculación Universidad-Sociedad</v>
      </c>
      <c r="L501" s="116" t="s">
        <v>403</v>
      </c>
    </row>
    <row r="502" spans="3:12" ht="15.75" thickBot="1" x14ac:dyDescent="0.3">
      <c r="C502" s="109" t="s">
        <v>52</v>
      </c>
      <c r="D502" s="586"/>
      <c r="E502" s="212">
        <v>0</v>
      </c>
      <c r="F502" s="119">
        <v>25</v>
      </c>
      <c r="G502" s="97">
        <f t="shared" si="51"/>
        <v>0</v>
      </c>
      <c r="H502" s="330" t="s">
        <v>128</v>
      </c>
      <c r="I502" s="98" t="s">
        <v>941</v>
      </c>
      <c r="J502" s="98" t="str">
        <f>VLOOKUP(I502,Presupuesto!$B$11:$C$566,2,0)</f>
        <v>UTILES DE ESCRITORIO, OFICINA Y ENSE¥ANZA</v>
      </c>
      <c r="K502" s="98" t="str">
        <f t="shared" si="52"/>
        <v>Vinculación Universidad-Sociedad</v>
      </c>
      <c r="L502" s="116" t="s">
        <v>403</v>
      </c>
    </row>
    <row r="503" spans="3:12" ht="15.75" thickBot="1" x14ac:dyDescent="0.3">
      <c r="C503" s="216" t="s">
        <v>429</v>
      </c>
      <c r="D503" s="217">
        <v>0</v>
      </c>
      <c r="E503" s="332">
        <v>0</v>
      </c>
      <c r="F503" s="104">
        <f>HLOOKUP(C503,$AH$2:$BU$3,2,0)</f>
        <v>1150</v>
      </c>
      <c r="G503" s="105">
        <f>D503*E503*F503</f>
        <v>0</v>
      </c>
      <c r="H503" s="330" t="s">
        <v>128</v>
      </c>
      <c r="I503" s="333" t="s">
        <v>300</v>
      </c>
      <c r="J503" s="106" t="str">
        <f>VLOOKUP(I503,Presupuesto!$B$11:$C$566,2,0)</f>
        <v>VIATICOS (26200-00)</v>
      </c>
      <c r="K503" s="334" t="str">
        <f t="shared" si="52"/>
        <v>Vinculación Universidad-Sociedad</v>
      </c>
      <c r="L503" s="116" t="s">
        <v>403</v>
      </c>
    </row>
    <row r="504" spans="3:12" x14ac:dyDescent="0.25">
      <c r="C504" s="459"/>
      <c r="D504" s="459"/>
      <c r="E504" s="459"/>
      <c r="F504" s="459"/>
      <c r="G504" s="459"/>
      <c r="H504" s="446"/>
      <c r="I504" s="459"/>
      <c r="J504" s="459"/>
      <c r="K504" s="459"/>
      <c r="L504" s="459"/>
    </row>
    <row r="505" spans="3:12" ht="15.75" thickBot="1" x14ac:dyDescent="0.3">
      <c r="C505" s="459"/>
      <c r="D505" s="459"/>
      <c r="E505" s="459"/>
      <c r="F505" s="459"/>
      <c r="G505" s="459"/>
      <c r="H505" s="446"/>
      <c r="I505" s="459"/>
      <c r="J505" s="459"/>
      <c r="K505" s="459"/>
      <c r="L505" s="459"/>
    </row>
    <row r="506" spans="3:12" ht="15.75" thickBot="1" x14ac:dyDescent="0.3">
      <c r="C506" s="29" t="s">
        <v>43</v>
      </c>
      <c r="D506" s="30">
        <f>SUM(G513:G522)</f>
        <v>3458.75</v>
      </c>
      <c r="E506" s="93"/>
      <c r="F506" s="93"/>
      <c r="G506" s="93"/>
      <c r="H506" s="76"/>
      <c r="I506" s="76"/>
      <c r="J506" s="76"/>
      <c r="K506" s="112"/>
      <c r="L506" s="459"/>
    </row>
    <row r="507" spans="3:12" x14ac:dyDescent="0.25">
      <c r="C507" s="70"/>
      <c r="D507" s="31"/>
      <c r="E507" s="93"/>
      <c r="F507" s="93"/>
      <c r="G507" s="93"/>
      <c r="H507" s="76"/>
      <c r="I507" s="76"/>
      <c r="J507" s="76"/>
      <c r="K507" s="112"/>
      <c r="L507" s="459"/>
    </row>
    <row r="508" spans="3:12" x14ac:dyDescent="0.25">
      <c r="C508" s="70"/>
      <c r="D508" s="31"/>
      <c r="E508" s="93"/>
      <c r="F508" s="93"/>
      <c r="G508" s="93"/>
      <c r="H508" s="76"/>
      <c r="I508" s="76"/>
      <c r="J508" s="76"/>
      <c r="K508" s="112"/>
      <c r="L508" s="459"/>
    </row>
    <row r="509" spans="3:12" ht="15.75" x14ac:dyDescent="0.25">
      <c r="C509" s="202" t="s">
        <v>391</v>
      </c>
      <c r="D509" s="365" t="str">
        <f>'3. Vinculación Univ. Sociedad'!F21</f>
        <v>3.2.3.11</v>
      </c>
      <c r="E509" s="93"/>
      <c r="F509" s="93"/>
      <c r="G509" s="93"/>
      <c r="H509" s="76"/>
      <c r="I509" s="76"/>
      <c r="J509" s="76"/>
      <c r="K509" s="112"/>
      <c r="L509" s="459"/>
    </row>
    <row r="510" spans="3:12" ht="18.75" x14ac:dyDescent="0.25">
      <c r="C510" s="210" t="str">
        <f>IFERROR(VLOOKUP(D509,'1. Desarrollo e Innov. Curricu.'!$F:$G,2,FALSE),IFERROR(VLOOKUP(D509,'2. Investigación Científica'!$F:$G,2,FALSE),IFERROR(VLOOKUP(D509,'3. Vinculación Univ. Sociedad'!$F:$G,2,FALSE),IFERROR(VLOOKUP(D509,'4. Docencia y Profesorado Univ.'!$F:$G,2,FALSE),IFERROR(VLOOKUP(D509,'5. Estudiantes y Graduados'!$F:$G,2,FALSE),IFERROR(VLOOKUP(D509,'11. Gestion Administrativa'!$F:$G,2,FALSE),IFERROR(VLOOKUP(D509,'13. Gestión Académica'!$F:$G,2,FALSE),IFERROR(VLOOKUP(D509,'9. Asegura. de la Calid. y M'!$F:$G,2,FALSE),IFERROR(VLOOKUP(D509,'6. Gestión del Conocimiento'!$F:$G,2,FALSE),IFERROR(VLOOKUP(D509,'15. Gobernabilidad y Proceso...'!$F:$G,2,FALSE),IFERROR(VLOOKUP(D509,'12. Gestión del Talento Humano'!$F:$G,2,FALSE),IFERROR(VLOOKUP(D509,'14. Internacional... de la E.S.'!$F:$G,2,FALSE),IFERROR(VLOOKUP(D509,'10. Posgrado'!$F:$G,2,FALSE),IFERROR(VLOOKUP(D509,'17. Gestión TIC'!$F:$G,2,FALSE),IFERROR(VLOOKUP(D509,'16. Desa. del Sistema Educ.Sup.'!$F:$G,2,FALSE),IFERROR(VLOOKUP(D509,'8. Cultura de Inno. Insti...'!$F:$G,2,FALSE),VLOOKUP(D509,'7. Lo Esencial de la Reforma U.'!$F:$G,2,0)))))))))))))))))</f>
        <v>Talleres de Grupos de Auto- Ayuda</v>
      </c>
      <c r="D510" s="31"/>
      <c r="E510" s="93"/>
      <c r="F510" s="93"/>
      <c r="G510" s="93"/>
      <c r="H510" s="76"/>
      <c r="I510" s="76"/>
      <c r="J510" s="76"/>
      <c r="K510" s="112"/>
      <c r="L510" s="459"/>
    </row>
    <row r="511" spans="3:12" ht="15.75" thickBot="1" x14ac:dyDescent="0.3">
      <c r="C511" s="70"/>
      <c r="D511" s="31"/>
      <c r="E511" s="93"/>
      <c r="F511" s="93"/>
      <c r="G511" s="93"/>
      <c r="H511" s="76"/>
      <c r="I511" s="76"/>
      <c r="J511" s="76"/>
      <c r="K511" s="112"/>
      <c r="L511" s="459"/>
    </row>
    <row r="512" spans="3:12" ht="30.75" thickBot="1" x14ac:dyDescent="0.3">
      <c r="C512" s="126" t="s">
        <v>44</v>
      </c>
      <c r="D512" s="129" t="s">
        <v>45</v>
      </c>
      <c r="E512" s="128" t="s">
        <v>55</v>
      </c>
      <c r="F512" s="128" t="s">
        <v>57</v>
      </c>
      <c r="G512" s="127" t="s">
        <v>27</v>
      </c>
      <c r="H512" s="133" t="s">
        <v>130</v>
      </c>
      <c r="I512" s="128" t="s">
        <v>46</v>
      </c>
      <c r="J512" s="128" t="s">
        <v>131</v>
      </c>
      <c r="K512" s="128" t="s">
        <v>409</v>
      </c>
      <c r="L512" s="128" t="s">
        <v>410</v>
      </c>
    </row>
    <row r="513" spans="3:12" ht="15.75" thickBot="1" x14ac:dyDescent="0.3">
      <c r="C513" s="327" t="s">
        <v>47</v>
      </c>
      <c r="D513" s="585">
        <v>15</v>
      </c>
      <c r="E513" s="328"/>
      <c r="F513" s="115">
        <v>30000</v>
      </c>
      <c r="G513" s="329">
        <f t="shared" ref="G513:G521" si="53">E513*F513</f>
        <v>0</v>
      </c>
      <c r="H513" s="330" t="s">
        <v>128</v>
      </c>
      <c r="I513" s="116" t="s">
        <v>698</v>
      </c>
      <c r="J513" s="116" t="str">
        <f>VLOOKUP(I513,Presupuesto!$B$11:$C$566,2,0)</f>
        <v>SERVICIOS DE CAPACITACION.</v>
      </c>
      <c r="K513" s="331" t="s">
        <v>470</v>
      </c>
      <c r="L513" s="116" t="s">
        <v>394</v>
      </c>
    </row>
    <row r="514" spans="3:12" ht="15.75" thickBot="1" x14ac:dyDescent="0.3">
      <c r="C514" s="99" t="s">
        <v>48</v>
      </c>
      <c r="D514" s="586"/>
      <c r="E514" s="200">
        <f>D513</f>
        <v>15</v>
      </c>
      <c r="F514" s="100">
        <v>50</v>
      </c>
      <c r="G514" s="97">
        <f t="shared" si="53"/>
        <v>750</v>
      </c>
      <c r="H514" s="330" t="s">
        <v>128</v>
      </c>
      <c r="I514" s="98" t="s">
        <v>716</v>
      </c>
      <c r="J514" s="98" t="str">
        <f>VLOOKUP(I514,Presupuesto!$B$11:$C$566,2,0)</f>
        <v>SERVICIOS DE IMPRENTA PUBLIC.Y REPRODUCCION</v>
      </c>
      <c r="K514" s="98" t="str">
        <f>$K$207</f>
        <v>Vinculación Universidad-Sociedad</v>
      </c>
      <c r="L514" s="116" t="s">
        <v>394</v>
      </c>
    </row>
    <row r="515" spans="3:12" ht="15.75" thickBot="1" x14ac:dyDescent="0.3">
      <c r="C515" s="99" t="s">
        <v>49</v>
      </c>
      <c r="D515" s="586"/>
      <c r="E515" s="200">
        <f>D513</f>
        <v>15</v>
      </c>
      <c r="F515" s="100">
        <v>150</v>
      </c>
      <c r="G515" s="97">
        <f t="shared" si="53"/>
        <v>2250</v>
      </c>
      <c r="H515" s="330" t="s">
        <v>128</v>
      </c>
      <c r="I515" s="98" t="s">
        <v>791</v>
      </c>
      <c r="J515" s="98" t="str">
        <f>VLOOKUP(I515,Presupuesto!$B$11:$C$566,2,0)</f>
        <v>ALIMENTOS B EBIDAS PARA PERSONAS</v>
      </c>
      <c r="K515" s="98" t="str">
        <f t="shared" ref="K515:K522" si="54">$K$207</f>
        <v>Vinculación Universidad-Sociedad</v>
      </c>
      <c r="L515" s="116" t="s">
        <v>394</v>
      </c>
    </row>
    <row r="516" spans="3:12" ht="15.75" thickBot="1" x14ac:dyDescent="0.3">
      <c r="C516" s="99" t="s">
        <v>50</v>
      </c>
      <c r="D516" s="586"/>
      <c r="E516" s="151">
        <v>0</v>
      </c>
      <c r="F516" s="118">
        <v>10000</v>
      </c>
      <c r="G516" s="97">
        <f t="shared" si="53"/>
        <v>0</v>
      </c>
      <c r="H516" s="330" t="s">
        <v>128</v>
      </c>
      <c r="I516" s="322" t="s">
        <v>299</v>
      </c>
      <c r="J516" s="98" t="str">
        <f>VLOOKUP(I516,Presupuesto!$B$11:$C$566,2,0)</f>
        <v>PASAJES (26100-00)</v>
      </c>
      <c r="K516" s="98" t="str">
        <f t="shared" si="54"/>
        <v>Vinculación Universidad-Sociedad</v>
      </c>
      <c r="L516" s="116" t="s">
        <v>394</v>
      </c>
    </row>
    <row r="517" spans="3:12" ht="15.75" thickBot="1" x14ac:dyDescent="0.3">
      <c r="C517" s="99" t="s">
        <v>416</v>
      </c>
      <c r="D517" s="586"/>
      <c r="E517" s="151">
        <v>1</v>
      </c>
      <c r="F517" s="118">
        <v>250</v>
      </c>
      <c r="G517" s="97">
        <f t="shared" si="53"/>
        <v>250</v>
      </c>
      <c r="H517" s="330" t="s">
        <v>128</v>
      </c>
      <c r="I517" s="98" t="s">
        <v>820</v>
      </c>
      <c r="J517" s="98" t="str">
        <f>VLOOKUP(I517,Presupuesto!$B$11:$C$566,2,0)</f>
        <v>PRODUCTOS PAPEL Y CARTON</v>
      </c>
      <c r="K517" s="98" t="str">
        <f t="shared" si="54"/>
        <v>Vinculación Universidad-Sociedad</v>
      </c>
      <c r="L517" s="116" t="s">
        <v>394</v>
      </c>
    </row>
    <row r="518" spans="3:12" ht="15.75" thickBot="1" x14ac:dyDescent="0.3">
      <c r="C518" s="99" t="s">
        <v>51</v>
      </c>
      <c r="D518" s="586"/>
      <c r="E518" s="200">
        <f>(D513*25)/500</f>
        <v>0.75</v>
      </c>
      <c r="F518" s="100">
        <v>85</v>
      </c>
      <c r="G518" s="97">
        <f t="shared" si="53"/>
        <v>63.75</v>
      </c>
      <c r="H518" s="330" t="s">
        <v>128</v>
      </c>
      <c r="I518" s="98" t="s">
        <v>820</v>
      </c>
      <c r="J518" s="98" t="str">
        <f>VLOOKUP(I518,Presupuesto!$B$11:$C$566,2,0)</f>
        <v>PRODUCTOS PAPEL Y CARTON</v>
      </c>
      <c r="K518" s="98" t="str">
        <f t="shared" si="54"/>
        <v>Vinculación Universidad-Sociedad</v>
      </c>
      <c r="L518" s="116" t="s">
        <v>394</v>
      </c>
    </row>
    <row r="519" spans="3:12" ht="15.75" thickBot="1" x14ac:dyDescent="0.3">
      <c r="C519" s="99" t="s">
        <v>122</v>
      </c>
      <c r="D519" s="586"/>
      <c r="E519" s="200">
        <f>D513/12</f>
        <v>1.25</v>
      </c>
      <c r="F519" s="100">
        <v>36</v>
      </c>
      <c r="G519" s="97">
        <f t="shared" si="53"/>
        <v>45</v>
      </c>
      <c r="H519" s="330" t="s">
        <v>128</v>
      </c>
      <c r="I519" s="98" t="s">
        <v>941</v>
      </c>
      <c r="J519" s="98" t="str">
        <f>VLOOKUP(I519,Presupuesto!$B$11:$C$566,2,0)</f>
        <v>UTILES DE ESCRITORIO, OFICINA Y ENSE¥ANZA</v>
      </c>
      <c r="K519" s="98" t="str">
        <f t="shared" si="54"/>
        <v>Vinculación Universidad-Sociedad</v>
      </c>
      <c r="L519" s="116" t="s">
        <v>394</v>
      </c>
    </row>
    <row r="520" spans="3:12" ht="15.75" thickBot="1" x14ac:dyDescent="0.3">
      <c r="C520" s="99" t="s">
        <v>34</v>
      </c>
      <c r="D520" s="586"/>
      <c r="E520" s="200">
        <f>D513/12</f>
        <v>1.25</v>
      </c>
      <c r="F520" s="100">
        <v>80</v>
      </c>
      <c r="G520" s="97">
        <f t="shared" si="53"/>
        <v>100</v>
      </c>
      <c r="H520" s="330" t="s">
        <v>128</v>
      </c>
      <c r="I520" s="98" t="s">
        <v>941</v>
      </c>
      <c r="J520" s="98" t="str">
        <f>VLOOKUP(I520,Presupuesto!$B$11:$C$566,2,0)</f>
        <v>UTILES DE ESCRITORIO, OFICINA Y ENSE¥ANZA</v>
      </c>
      <c r="K520" s="98" t="str">
        <f t="shared" si="54"/>
        <v>Vinculación Universidad-Sociedad</v>
      </c>
      <c r="L520" s="116" t="s">
        <v>394</v>
      </c>
    </row>
    <row r="521" spans="3:12" ht="15.75" thickBot="1" x14ac:dyDescent="0.3">
      <c r="C521" s="109" t="s">
        <v>52</v>
      </c>
      <c r="D521" s="586"/>
      <c r="E521" s="212">
        <v>0</v>
      </c>
      <c r="F521" s="119">
        <v>25</v>
      </c>
      <c r="G521" s="97">
        <f t="shared" si="53"/>
        <v>0</v>
      </c>
      <c r="H521" s="330" t="s">
        <v>128</v>
      </c>
      <c r="I521" s="98" t="s">
        <v>941</v>
      </c>
      <c r="J521" s="98" t="str">
        <f>VLOOKUP(I521,Presupuesto!$B$11:$C$566,2,0)</f>
        <v>UTILES DE ESCRITORIO, OFICINA Y ENSE¥ANZA</v>
      </c>
      <c r="K521" s="98" t="str">
        <f t="shared" si="54"/>
        <v>Vinculación Universidad-Sociedad</v>
      </c>
      <c r="L521" s="116" t="s">
        <v>394</v>
      </c>
    </row>
    <row r="522" spans="3:12" ht="15.75" thickBot="1" x14ac:dyDescent="0.3">
      <c r="C522" s="216" t="s">
        <v>429</v>
      </c>
      <c r="D522" s="217">
        <v>0</v>
      </c>
      <c r="E522" s="332">
        <v>0</v>
      </c>
      <c r="F522" s="104">
        <f>HLOOKUP(C522,$AH$2:$BU$3,2,0)</f>
        <v>1150</v>
      </c>
      <c r="G522" s="105">
        <f>D522*E522*F522</f>
        <v>0</v>
      </c>
      <c r="H522" s="330" t="s">
        <v>128</v>
      </c>
      <c r="I522" s="333" t="s">
        <v>300</v>
      </c>
      <c r="J522" s="106" t="str">
        <f>VLOOKUP(I522,Presupuesto!$B$11:$C$566,2,0)</f>
        <v>VIATICOS (26200-00)</v>
      </c>
      <c r="K522" s="334" t="str">
        <f t="shared" si="54"/>
        <v>Vinculación Universidad-Sociedad</v>
      </c>
      <c r="L522" s="116" t="s">
        <v>394</v>
      </c>
    </row>
    <row r="523" spans="3:12" x14ac:dyDescent="0.25">
      <c r="C523" s="459"/>
      <c r="D523" s="459"/>
      <c r="E523" s="459"/>
      <c r="F523" s="459"/>
      <c r="G523" s="459"/>
      <c r="H523" s="446"/>
      <c r="I523" s="459"/>
      <c r="J523" s="459"/>
      <c r="K523" s="459"/>
      <c r="L523" s="459"/>
    </row>
    <row r="524" spans="3:12" ht="15.75" thickBot="1" x14ac:dyDescent="0.3">
      <c r="C524" s="459"/>
      <c r="D524" s="459"/>
      <c r="E524" s="459"/>
      <c r="F524" s="459"/>
      <c r="G524" s="459"/>
      <c r="H524" s="446"/>
      <c r="I524" s="459"/>
      <c r="J524" s="459"/>
      <c r="K524" s="459"/>
      <c r="L524" s="459"/>
    </row>
    <row r="525" spans="3:12" ht="15.75" thickBot="1" x14ac:dyDescent="0.3">
      <c r="C525" s="29" t="s">
        <v>43</v>
      </c>
      <c r="D525" s="30">
        <f>SUM(G532:G541)</f>
        <v>3458.75</v>
      </c>
      <c r="E525" s="93"/>
      <c r="F525" s="93"/>
      <c r="G525" s="93"/>
      <c r="H525" s="76"/>
      <c r="I525" s="76"/>
      <c r="J525" s="76"/>
      <c r="K525" s="112"/>
      <c r="L525" s="459"/>
    </row>
    <row r="526" spans="3:12" x14ac:dyDescent="0.25">
      <c r="C526" s="70"/>
      <c r="D526" s="31"/>
      <c r="E526" s="93"/>
      <c r="F526" s="93"/>
      <c r="G526" s="93"/>
      <c r="H526" s="76"/>
      <c r="I526" s="76"/>
      <c r="J526" s="76"/>
      <c r="K526" s="112"/>
      <c r="L526" s="459"/>
    </row>
    <row r="527" spans="3:12" x14ac:dyDescent="0.25">
      <c r="C527" s="70"/>
      <c r="D527" s="31"/>
      <c r="E527" s="93"/>
      <c r="F527" s="93"/>
      <c r="G527" s="93"/>
      <c r="H527" s="76"/>
      <c r="I527" s="76"/>
      <c r="J527" s="76"/>
      <c r="K527" s="112"/>
      <c r="L527" s="459"/>
    </row>
    <row r="528" spans="3:12" ht="15.75" x14ac:dyDescent="0.25">
      <c r="C528" s="202" t="s">
        <v>391</v>
      </c>
      <c r="D528" s="365" t="str">
        <f>'3. Vinculación Univ. Sociedad'!F21</f>
        <v>3.2.3.11</v>
      </c>
      <c r="E528" s="93"/>
      <c r="F528" s="93"/>
      <c r="G528" s="93"/>
      <c r="H528" s="76"/>
      <c r="I528" s="76"/>
      <c r="J528" s="76"/>
      <c r="K528" s="112"/>
      <c r="L528" s="459"/>
    </row>
    <row r="529" spans="3:12" ht="18.75" x14ac:dyDescent="0.25">
      <c r="C529" s="210" t="str">
        <f>IFERROR(VLOOKUP(D528,'1. Desarrollo e Innov. Curricu.'!$F:$G,2,FALSE),IFERROR(VLOOKUP(D528,'2. Investigación Científica'!$F:$G,2,FALSE),IFERROR(VLOOKUP(D528,'3. Vinculación Univ. Sociedad'!$F:$G,2,FALSE),IFERROR(VLOOKUP(D528,'4. Docencia y Profesorado Univ.'!$F:$G,2,FALSE),IFERROR(VLOOKUP(D528,'5. Estudiantes y Graduados'!$F:$G,2,FALSE),IFERROR(VLOOKUP(D528,'11. Gestion Administrativa'!$F:$G,2,FALSE),IFERROR(VLOOKUP(D528,'13. Gestión Académica'!$F:$G,2,FALSE),IFERROR(VLOOKUP(D528,'9. Asegura. de la Calid. y M'!$F:$G,2,FALSE),IFERROR(VLOOKUP(D528,'6. Gestión del Conocimiento'!$F:$G,2,FALSE),IFERROR(VLOOKUP(D528,'15. Gobernabilidad y Proceso...'!$F:$G,2,FALSE),IFERROR(VLOOKUP(D528,'12. Gestión del Talento Humano'!$F:$G,2,FALSE),IFERROR(VLOOKUP(D528,'14. Internacional... de la E.S.'!$F:$G,2,FALSE),IFERROR(VLOOKUP(D528,'10. Posgrado'!$F:$G,2,FALSE),IFERROR(VLOOKUP(D528,'17. Gestión TIC'!$F:$G,2,FALSE),IFERROR(VLOOKUP(D528,'16. Desa. del Sistema Educ.Sup.'!$F:$G,2,FALSE),IFERROR(VLOOKUP(D528,'8. Cultura de Inno. Insti...'!$F:$G,2,FALSE),VLOOKUP(D528,'7. Lo Esencial de la Reforma U.'!$F:$G,2,0)))))))))))))))))</f>
        <v>Talleres de Grupos de Auto- Ayuda</v>
      </c>
      <c r="D529" s="31"/>
      <c r="E529" s="93"/>
      <c r="F529" s="93"/>
      <c r="G529" s="93"/>
      <c r="H529" s="76"/>
      <c r="I529" s="76"/>
      <c r="J529" s="76"/>
      <c r="K529" s="112"/>
      <c r="L529" s="459"/>
    </row>
    <row r="530" spans="3:12" ht="15.75" thickBot="1" x14ac:dyDescent="0.3">
      <c r="C530" s="70"/>
      <c r="D530" s="31"/>
      <c r="E530" s="93"/>
      <c r="F530" s="93"/>
      <c r="G530" s="93"/>
      <c r="H530" s="76"/>
      <c r="I530" s="76"/>
      <c r="J530" s="76"/>
      <c r="K530" s="112"/>
      <c r="L530" s="459"/>
    </row>
    <row r="531" spans="3:12" ht="30.75" thickBot="1" x14ac:dyDescent="0.3">
      <c r="C531" s="126" t="s">
        <v>44</v>
      </c>
      <c r="D531" s="129" t="s">
        <v>45</v>
      </c>
      <c r="E531" s="128" t="s">
        <v>55</v>
      </c>
      <c r="F531" s="128" t="s">
        <v>57</v>
      </c>
      <c r="G531" s="127" t="s">
        <v>27</v>
      </c>
      <c r="H531" s="133" t="s">
        <v>130</v>
      </c>
      <c r="I531" s="128" t="s">
        <v>46</v>
      </c>
      <c r="J531" s="128" t="s">
        <v>131</v>
      </c>
      <c r="K531" s="128" t="s">
        <v>409</v>
      </c>
      <c r="L531" s="128" t="s">
        <v>410</v>
      </c>
    </row>
    <row r="532" spans="3:12" ht="15.75" thickBot="1" x14ac:dyDescent="0.3">
      <c r="C532" s="327" t="s">
        <v>47</v>
      </c>
      <c r="D532" s="585">
        <v>15</v>
      </c>
      <c r="E532" s="328"/>
      <c r="F532" s="115">
        <v>30000</v>
      </c>
      <c r="G532" s="329">
        <f t="shared" ref="G532:G540" si="55">E532*F532</f>
        <v>0</v>
      </c>
      <c r="H532" s="330" t="s">
        <v>128</v>
      </c>
      <c r="I532" s="116" t="s">
        <v>698</v>
      </c>
      <c r="J532" s="116" t="str">
        <f>VLOOKUP(I532,Presupuesto!$B$11:$C$566,2,0)</f>
        <v>SERVICIOS DE CAPACITACION.</v>
      </c>
      <c r="K532" s="331" t="s">
        <v>470</v>
      </c>
      <c r="L532" s="116" t="s">
        <v>397</v>
      </c>
    </row>
    <row r="533" spans="3:12" ht="15.75" thickBot="1" x14ac:dyDescent="0.3">
      <c r="C533" s="99" t="s">
        <v>48</v>
      </c>
      <c r="D533" s="586"/>
      <c r="E533" s="200">
        <f>D532</f>
        <v>15</v>
      </c>
      <c r="F533" s="100">
        <v>50</v>
      </c>
      <c r="G533" s="97">
        <f t="shared" si="55"/>
        <v>750</v>
      </c>
      <c r="H533" s="330" t="s">
        <v>128</v>
      </c>
      <c r="I533" s="98" t="s">
        <v>716</v>
      </c>
      <c r="J533" s="98" t="str">
        <f>VLOOKUP(I533,Presupuesto!$B$11:$C$566,2,0)</f>
        <v>SERVICIOS DE IMPRENTA PUBLIC.Y REPRODUCCION</v>
      </c>
      <c r="K533" s="98" t="str">
        <f>$K$207</f>
        <v>Vinculación Universidad-Sociedad</v>
      </c>
      <c r="L533" s="116" t="s">
        <v>397</v>
      </c>
    </row>
    <row r="534" spans="3:12" ht="15.75" thickBot="1" x14ac:dyDescent="0.3">
      <c r="C534" s="99" t="s">
        <v>49</v>
      </c>
      <c r="D534" s="586"/>
      <c r="E534" s="200">
        <f>D532</f>
        <v>15</v>
      </c>
      <c r="F534" s="100">
        <v>150</v>
      </c>
      <c r="G534" s="97">
        <f t="shared" si="55"/>
        <v>2250</v>
      </c>
      <c r="H534" s="330" t="s">
        <v>128</v>
      </c>
      <c r="I534" s="98" t="s">
        <v>791</v>
      </c>
      <c r="J534" s="98" t="str">
        <f>VLOOKUP(I534,Presupuesto!$B$11:$C$566,2,0)</f>
        <v>ALIMENTOS B EBIDAS PARA PERSONAS</v>
      </c>
      <c r="K534" s="98" t="str">
        <f t="shared" ref="K534:K541" si="56">$K$207</f>
        <v>Vinculación Universidad-Sociedad</v>
      </c>
      <c r="L534" s="116" t="s">
        <v>397</v>
      </c>
    </row>
    <row r="535" spans="3:12" ht="15.75" thickBot="1" x14ac:dyDescent="0.3">
      <c r="C535" s="99" t="s">
        <v>50</v>
      </c>
      <c r="D535" s="586"/>
      <c r="E535" s="151">
        <v>0</v>
      </c>
      <c r="F535" s="118">
        <v>10000</v>
      </c>
      <c r="G535" s="97">
        <f t="shared" si="55"/>
        <v>0</v>
      </c>
      <c r="H535" s="330" t="s">
        <v>128</v>
      </c>
      <c r="I535" s="322" t="s">
        <v>299</v>
      </c>
      <c r="J535" s="98" t="str">
        <f>VLOOKUP(I535,Presupuesto!$B$11:$C$566,2,0)</f>
        <v>PASAJES (26100-00)</v>
      </c>
      <c r="K535" s="98" t="str">
        <f t="shared" si="56"/>
        <v>Vinculación Universidad-Sociedad</v>
      </c>
      <c r="L535" s="116" t="s">
        <v>397</v>
      </c>
    </row>
    <row r="536" spans="3:12" ht="15.75" thickBot="1" x14ac:dyDescent="0.3">
      <c r="C536" s="99" t="s">
        <v>416</v>
      </c>
      <c r="D536" s="586"/>
      <c r="E536" s="151">
        <v>1</v>
      </c>
      <c r="F536" s="118">
        <v>250</v>
      </c>
      <c r="G536" s="97">
        <f t="shared" si="55"/>
        <v>250</v>
      </c>
      <c r="H536" s="330" t="s">
        <v>128</v>
      </c>
      <c r="I536" s="98" t="s">
        <v>820</v>
      </c>
      <c r="J536" s="98" t="str">
        <f>VLOOKUP(I536,Presupuesto!$B$11:$C$566,2,0)</f>
        <v>PRODUCTOS PAPEL Y CARTON</v>
      </c>
      <c r="K536" s="98" t="str">
        <f t="shared" si="56"/>
        <v>Vinculación Universidad-Sociedad</v>
      </c>
      <c r="L536" s="116" t="s">
        <v>397</v>
      </c>
    </row>
    <row r="537" spans="3:12" ht="15.75" thickBot="1" x14ac:dyDescent="0.3">
      <c r="C537" s="99" t="s">
        <v>51</v>
      </c>
      <c r="D537" s="586"/>
      <c r="E537" s="200">
        <f>(D532*25)/500</f>
        <v>0.75</v>
      </c>
      <c r="F537" s="100">
        <v>85</v>
      </c>
      <c r="G537" s="97">
        <f t="shared" si="55"/>
        <v>63.75</v>
      </c>
      <c r="H537" s="330" t="s">
        <v>128</v>
      </c>
      <c r="I537" s="98" t="s">
        <v>820</v>
      </c>
      <c r="J537" s="98" t="str">
        <f>VLOOKUP(I537,Presupuesto!$B$11:$C$566,2,0)</f>
        <v>PRODUCTOS PAPEL Y CARTON</v>
      </c>
      <c r="K537" s="98" t="str">
        <f t="shared" si="56"/>
        <v>Vinculación Universidad-Sociedad</v>
      </c>
      <c r="L537" s="116" t="s">
        <v>397</v>
      </c>
    </row>
    <row r="538" spans="3:12" ht="15.75" thickBot="1" x14ac:dyDescent="0.3">
      <c r="C538" s="99" t="s">
        <v>122</v>
      </c>
      <c r="D538" s="586"/>
      <c r="E538" s="200">
        <f>D532/12</f>
        <v>1.25</v>
      </c>
      <c r="F538" s="100">
        <v>36</v>
      </c>
      <c r="G538" s="97">
        <f t="shared" si="55"/>
        <v>45</v>
      </c>
      <c r="H538" s="330" t="s">
        <v>128</v>
      </c>
      <c r="I538" s="98" t="s">
        <v>941</v>
      </c>
      <c r="J538" s="98" t="str">
        <f>VLOOKUP(I538,Presupuesto!$B$11:$C$566,2,0)</f>
        <v>UTILES DE ESCRITORIO, OFICINA Y ENSE¥ANZA</v>
      </c>
      <c r="K538" s="98" t="str">
        <f t="shared" si="56"/>
        <v>Vinculación Universidad-Sociedad</v>
      </c>
      <c r="L538" s="116" t="s">
        <v>397</v>
      </c>
    </row>
    <row r="539" spans="3:12" ht="15.75" thickBot="1" x14ac:dyDescent="0.3">
      <c r="C539" s="99" t="s">
        <v>34</v>
      </c>
      <c r="D539" s="586"/>
      <c r="E539" s="200">
        <f>D532/12</f>
        <v>1.25</v>
      </c>
      <c r="F539" s="100">
        <v>80</v>
      </c>
      <c r="G539" s="97">
        <f t="shared" si="55"/>
        <v>100</v>
      </c>
      <c r="H539" s="330" t="s">
        <v>128</v>
      </c>
      <c r="I539" s="98" t="s">
        <v>941</v>
      </c>
      <c r="J539" s="98" t="str">
        <f>VLOOKUP(I539,Presupuesto!$B$11:$C$566,2,0)</f>
        <v>UTILES DE ESCRITORIO, OFICINA Y ENSE¥ANZA</v>
      </c>
      <c r="K539" s="98" t="str">
        <f t="shared" si="56"/>
        <v>Vinculación Universidad-Sociedad</v>
      </c>
      <c r="L539" s="116" t="s">
        <v>397</v>
      </c>
    </row>
    <row r="540" spans="3:12" ht="15.75" thickBot="1" x14ac:dyDescent="0.3">
      <c r="C540" s="109" t="s">
        <v>52</v>
      </c>
      <c r="D540" s="586"/>
      <c r="E540" s="212">
        <v>0</v>
      </c>
      <c r="F540" s="119">
        <v>25</v>
      </c>
      <c r="G540" s="97">
        <f t="shared" si="55"/>
        <v>0</v>
      </c>
      <c r="H540" s="330" t="s">
        <v>128</v>
      </c>
      <c r="I540" s="98" t="s">
        <v>941</v>
      </c>
      <c r="J540" s="98" t="str">
        <f>VLOOKUP(I540,Presupuesto!$B$11:$C$566,2,0)</f>
        <v>UTILES DE ESCRITORIO, OFICINA Y ENSE¥ANZA</v>
      </c>
      <c r="K540" s="98" t="str">
        <f t="shared" si="56"/>
        <v>Vinculación Universidad-Sociedad</v>
      </c>
      <c r="L540" s="116" t="s">
        <v>397</v>
      </c>
    </row>
    <row r="541" spans="3:12" ht="15.75" thickBot="1" x14ac:dyDescent="0.3">
      <c r="C541" s="216" t="s">
        <v>429</v>
      </c>
      <c r="D541" s="217">
        <v>0</v>
      </c>
      <c r="E541" s="332">
        <v>0</v>
      </c>
      <c r="F541" s="104">
        <f>HLOOKUP(C541,$AH$2:$BU$3,2,0)</f>
        <v>1150</v>
      </c>
      <c r="G541" s="105">
        <f>D541*E541*F541</f>
        <v>0</v>
      </c>
      <c r="H541" s="330" t="s">
        <v>128</v>
      </c>
      <c r="I541" s="333" t="s">
        <v>300</v>
      </c>
      <c r="J541" s="106" t="str">
        <f>VLOOKUP(I541,Presupuesto!$B$11:$C$566,2,0)</f>
        <v>VIATICOS (26200-00)</v>
      </c>
      <c r="K541" s="334" t="str">
        <f t="shared" si="56"/>
        <v>Vinculación Universidad-Sociedad</v>
      </c>
      <c r="L541" s="116" t="s">
        <v>397</v>
      </c>
    </row>
    <row r="542" spans="3:12" x14ac:dyDescent="0.25">
      <c r="C542" s="459"/>
      <c r="D542" s="459"/>
      <c r="E542" s="459"/>
      <c r="F542" s="459"/>
      <c r="G542" s="459"/>
      <c r="H542" s="446"/>
      <c r="I542" s="459"/>
      <c r="J542" s="459"/>
      <c r="K542" s="459"/>
      <c r="L542" s="459"/>
    </row>
    <row r="543" spans="3:12" ht="15.75" thickBot="1" x14ac:dyDescent="0.3">
      <c r="C543" s="459"/>
      <c r="D543" s="459"/>
      <c r="E543" s="459"/>
      <c r="F543" s="459"/>
      <c r="G543" s="459"/>
      <c r="H543" s="446"/>
      <c r="I543" s="459"/>
      <c r="J543" s="459"/>
      <c r="K543" s="459"/>
      <c r="L543" s="459"/>
    </row>
    <row r="544" spans="3:12" ht="15.75" thickBot="1" x14ac:dyDescent="0.3">
      <c r="C544" s="29" t="s">
        <v>43</v>
      </c>
      <c r="D544" s="30">
        <f>SUM(G551:G560)</f>
        <v>3458.75</v>
      </c>
      <c r="E544" s="93"/>
      <c r="F544" s="93"/>
      <c r="G544" s="93"/>
      <c r="H544" s="76"/>
      <c r="I544" s="76"/>
      <c r="J544" s="76"/>
      <c r="K544" s="112"/>
      <c r="L544" s="459"/>
    </row>
    <row r="545" spans="3:12" x14ac:dyDescent="0.25">
      <c r="C545" s="70"/>
      <c r="D545" s="31"/>
      <c r="E545" s="93"/>
      <c r="F545" s="93"/>
      <c r="G545" s="93"/>
      <c r="H545" s="76"/>
      <c r="I545" s="76"/>
      <c r="J545" s="76"/>
      <c r="K545" s="112"/>
      <c r="L545" s="459"/>
    </row>
    <row r="546" spans="3:12" x14ac:dyDescent="0.25">
      <c r="C546" s="70"/>
      <c r="D546" s="31"/>
      <c r="E546" s="93"/>
      <c r="F546" s="93"/>
      <c r="G546" s="93"/>
      <c r="H546" s="76"/>
      <c r="I546" s="76"/>
      <c r="J546" s="76"/>
      <c r="K546" s="112"/>
      <c r="L546" s="459"/>
    </row>
    <row r="547" spans="3:12" ht="15.75" x14ac:dyDescent="0.25">
      <c r="C547" s="202" t="s">
        <v>391</v>
      </c>
      <c r="D547" s="365" t="str">
        <f>'3. Vinculación Univ. Sociedad'!F21</f>
        <v>3.2.3.11</v>
      </c>
      <c r="E547" s="93"/>
      <c r="F547" s="93"/>
      <c r="G547" s="93"/>
      <c r="H547" s="76"/>
      <c r="I547" s="76"/>
      <c r="J547" s="76"/>
      <c r="K547" s="112"/>
      <c r="L547" s="459"/>
    </row>
    <row r="548" spans="3:12" ht="18.75" x14ac:dyDescent="0.25">
      <c r="C548" s="210" t="str">
        <f>IFERROR(VLOOKUP(D547,'1. Desarrollo e Innov. Curricu.'!$F:$G,2,FALSE),IFERROR(VLOOKUP(D547,'2. Investigación Científica'!$F:$G,2,FALSE),IFERROR(VLOOKUP(D547,'3. Vinculación Univ. Sociedad'!$F:$G,2,FALSE),IFERROR(VLOOKUP(D547,'4. Docencia y Profesorado Univ.'!$F:$G,2,FALSE),IFERROR(VLOOKUP(D547,'5. Estudiantes y Graduados'!$F:$G,2,FALSE),IFERROR(VLOOKUP(D547,'11. Gestion Administrativa'!$F:$G,2,FALSE),IFERROR(VLOOKUP(D547,'13. Gestión Académica'!$F:$G,2,FALSE),IFERROR(VLOOKUP(D547,'9. Asegura. de la Calid. y M'!$F:$G,2,FALSE),IFERROR(VLOOKUP(D547,'6. Gestión del Conocimiento'!$F:$G,2,FALSE),IFERROR(VLOOKUP(D547,'15. Gobernabilidad y Proceso...'!$F:$G,2,FALSE),IFERROR(VLOOKUP(D547,'12. Gestión del Talento Humano'!$F:$G,2,FALSE),IFERROR(VLOOKUP(D547,'14. Internacional... de la E.S.'!$F:$G,2,FALSE),IFERROR(VLOOKUP(D547,'10. Posgrado'!$F:$G,2,FALSE),IFERROR(VLOOKUP(D547,'17. Gestión TIC'!$F:$G,2,FALSE),IFERROR(VLOOKUP(D547,'16. Desa. del Sistema Educ.Sup.'!$F:$G,2,FALSE),IFERROR(VLOOKUP(D547,'8. Cultura de Inno. Insti...'!$F:$G,2,FALSE),VLOOKUP(D547,'7. Lo Esencial de la Reforma U.'!$F:$G,2,0)))))))))))))))))</f>
        <v>Talleres de Grupos de Auto- Ayuda</v>
      </c>
      <c r="D548" s="31"/>
      <c r="E548" s="93"/>
      <c r="F548" s="93"/>
      <c r="G548" s="93"/>
      <c r="H548" s="76"/>
      <c r="I548" s="76"/>
      <c r="J548" s="76"/>
      <c r="K548" s="112"/>
      <c r="L548" s="459"/>
    </row>
    <row r="549" spans="3:12" ht="15.75" thickBot="1" x14ac:dyDescent="0.3">
      <c r="C549" s="70"/>
      <c r="D549" s="31"/>
      <c r="E549" s="93"/>
      <c r="F549" s="93"/>
      <c r="G549" s="93"/>
      <c r="H549" s="76"/>
      <c r="I549" s="76"/>
      <c r="J549" s="76"/>
      <c r="K549" s="112"/>
      <c r="L549" s="459"/>
    </row>
    <row r="550" spans="3:12" ht="30.75" thickBot="1" x14ac:dyDescent="0.3">
      <c r="C550" s="126" t="s">
        <v>44</v>
      </c>
      <c r="D550" s="129" t="s">
        <v>45</v>
      </c>
      <c r="E550" s="128" t="s">
        <v>55</v>
      </c>
      <c r="F550" s="128" t="s">
        <v>57</v>
      </c>
      <c r="G550" s="127" t="s">
        <v>27</v>
      </c>
      <c r="H550" s="133" t="s">
        <v>130</v>
      </c>
      <c r="I550" s="128" t="s">
        <v>46</v>
      </c>
      <c r="J550" s="128" t="s">
        <v>131</v>
      </c>
      <c r="K550" s="128" t="s">
        <v>409</v>
      </c>
      <c r="L550" s="128" t="s">
        <v>410</v>
      </c>
    </row>
    <row r="551" spans="3:12" ht="15.75" thickBot="1" x14ac:dyDescent="0.3">
      <c r="C551" s="327" t="s">
        <v>47</v>
      </c>
      <c r="D551" s="585">
        <v>15</v>
      </c>
      <c r="E551" s="328"/>
      <c r="F551" s="115">
        <v>30000</v>
      </c>
      <c r="G551" s="329">
        <f t="shared" ref="G551:G559" si="57">E551*F551</f>
        <v>0</v>
      </c>
      <c r="H551" s="330" t="s">
        <v>128</v>
      </c>
      <c r="I551" s="116" t="s">
        <v>698</v>
      </c>
      <c r="J551" s="116" t="str">
        <f>VLOOKUP(I551,Presupuesto!$B$11:$C$566,2,0)</f>
        <v>SERVICIOS DE CAPACITACION.</v>
      </c>
      <c r="K551" s="331" t="s">
        <v>470</v>
      </c>
      <c r="L551" s="116" t="s">
        <v>400</v>
      </c>
    </row>
    <row r="552" spans="3:12" ht="15.75" thickBot="1" x14ac:dyDescent="0.3">
      <c r="C552" s="99" t="s">
        <v>48</v>
      </c>
      <c r="D552" s="586"/>
      <c r="E552" s="200">
        <f>D551</f>
        <v>15</v>
      </c>
      <c r="F552" s="100">
        <v>50</v>
      </c>
      <c r="G552" s="97">
        <f t="shared" si="57"/>
        <v>750</v>
      </c>
      <c r="H552" s="330" t="s">
        <v>128</v>
      </c>
      <c r="I552" s="98" t="s">
        <v>716</v>
      </c>
      <c r="J552" s="98" t="str">
        <f>VLOOKUP(I552,Presupuesto!$B$11:$C$566,2,0)</f>
        <v>SERVICIOS DE IMPRENTA PUBLIC.Y REPRODUCCION</v>
      </c>
      <c r="K552" s="98" t="str">
        <f>$K$207</f>
        <v>Vinculación Universidad-Sociedad</v>
      </c>
      <c r="L552" s="116" t="s">
        <v>400</v>
      </c>
    </row>
    <row r="553" spans="3:12" ht="15.75" thickBot="1" x14ac:dyDescent="0.3">
      <c r="C553" s="99" t="s">
        <v>49</v>
      </c>
      <c r="D553" s="586"/>
      <c r="E553" s="200">
        <f>D551</f>
        <v>15</v>
      </c>
      <c r="F553" s="100">
        <v>150</v>
      </c>
      <c r="G553" s="97">
        <f t="shared" si="57"/>
        <v>2250</v>
      </c>
      <c r="H553" s="330" t="s">
        <v>128</v>
      </c>
      <c r="I553" s="98" t="s">
        <v>791</v>
      </c>
      <c r="J553" s="98" t="str">
        <f>VLOOKUP(I553,Presupuesto!$B$11:$C$566,2,0)</f>
        <v>ALIMENTOS B EBIDAS PARA PERSONAS</v>
      </c>
      <c r="K553" s="98" t="str">
        <f t="shared" ref="K553:K560" si="58">$K$207</f>
        <v>Vinculación Universidad-Sociedad</v>
      </c>
      <c r="L553" s="116" t="s">
        <v>400</v>
      </c>
    </row>
    <row r="554" spans="3:12" ht="15.75" thickBot="1" x14ac:dyDescent="0.3">
      <c r="C554" s="99" t="s">
        <v>50</v>
      </c>
      <c r="D554" s="586"/>
      <c r="E554" s="151">
        <v>0</v>
      </c>
      <c r="F554" s="118">
        <v>10000</v>
      </c>
      <c r="G554" s="97">
        <f t="shared" si="57"/>
        <v>0</v>
      </c>
      <c r="H554" s="330" t="s">
        <v>128</v>
      </c>
      <c r="I554" s="322" t="s">
        <v>299</v>
      </c>
      <c r="J554" s="98" t="str">
        <f>VLOOKUP(I554,Presupuesto!$B$11:$C$566,2,0)</f>
        <v>PASAJES (26100-00)</v>
      </c>
      <c r="K554" s="98" t="str">
        <f t="shared" si="58"/>
        <v>Vinculación Universidad-Sociedad</v>
      </c>
      <c r="L554" s="116" t="s">
        <v>400</v>
      </c>
    </row>
    <row r="555" spans="3:12" ht="15.75" thickBot="1" x14ac:dyDescent="0.3">
      <c r="C555" s="99" t="s">
        <v>416</v>
      </c>
      <c r="D555" s="586"/>
      <c r="E555" s="151">
        <v>1</v>
      </c>
      <c r="F555" s="118">
        <v>250</v>
      </c>
      <c r="G555" s="97">
        <f t="shared" si="57"/>
        <v>250</v>
      </c>
      <c r="H555" s="330" t="s">
        <v>128</v>
      </c>
      <c r="I555" s="98" t="s">
        <v>820</v>
      </c>
      <c r="J555" s="98" t="str">
        <f>VLOOKUP(I555,Presupuesto!$B$11:$C$566,2,0)</f>
        <v>PRODUCTOS PAPEL Y CARTON</v>
      </c>
      <c r="K555" s="98" t="str">
        <f t="shared" si="58"/>
        <v>Vinculación Universidad-Sociedad</v>
      </c>
      <c r="L555" s="116" t="s">
        <v>400</v>
      </c>
    </row>
    <row r="556" spans="3:12" ht="15.75" thickBot="1" x14ac:dyDescent="0.3">
      <c r="C556" s="99" t="s">
        <v>51</v>
      </c>
      <c r="D556" s="586"/>
      <c r="E556" s="200">
        <f>(D551*25)/500</f>
        <v>0.75</v>
      </c>
      <c r="F556" s="100">
        <v>85</v>
      </c>
      <c r="G556" s="97">
        <f t="shared" si="57"/>
        <v>63.75</v>
      </c>
      <c r="H556" s="330" t="s">
        <v>128</v>
      </c>
      <c r="I556" s="98" t="s">
        <v>820</v>
      </c>
      <c r="J556" s="98" t="str">
        <f>VLOOKUP(I556,Presupuesto!$B$11:$C$566,2,0)</f>
        <v>PRODUCTOS PAPEL Y CARTON</v>
      </c>
      <c r="K556" s="98" t="str">
        <f t="shared" si="58"/>
        <v>Vinculación Universidad-Sociedad</v>
      </c>
      <c r="L556" s="116" t="s">
        <v>400</v>
      </c>
    </row>
    <row r="557" spans="3:12" ht="15.75" thickBot="1" x14ac:dyDescent="0.3">
      <c r="C557" s="99" t="s">
        <v>122</v>
      </c>
      <c r="D557" s="586"/>
      <c r="E557" s="200">
        <f>D551/12</f>
        <v>1.25</v>
      </c>
      <c r="F557" s="100">
        <v>36</v>
      </c>
      <c r="G557" s="97">
        <f t="shared" si="57"/>
        <v>45</v>
      </c>
      <c r="H557" s="330" t="s">
        <v>128</v>
      </c>
      <c r="I557" s="98" t="s">
        <v>941</v>
      </c>
      <c r="J557" s="98" t="str">
        <f>VLOOKUP(I557,Presupuesto!$B$11:$C$566,2,0)</f>
        <v>UTILES DE ESCRITORIO, OFICINA Y ENSE¥ANZA</v>
      </c>
      <c r="K557" s="98" t="str">
        <f t="shared" si="58"/>
        <v>Vinculación Universidad-Sociedad</v>
      </c>
      <c r="L557" s="116" t="s">
        <v>400</v>
      </c>
    </row>
    <row r="558" spans="3:12" ht="15.75" thickBot="1" x14ac:dyDescent="0.3">
      <c r="C558" s="99" t="s">
        <v>34</v>
      </c>
      <c r="D558" s="586"/>
      <c r="E558" s="200">
        <f>D551/12</f>
        <v>1.25</v>
      </c>
      <c r="F558" s="100">
        <v>80</v>
      </c>
      <c r="G558" s="97">
        <f t="shared" si="57"/>
        <v>100</v>
      </c>
      <c r="H558" s="330" t="s">
        <v>128</v>
      </c>
      <c r="I558" s="98" t="s">
        <v>941</v>
      </c>
      <c r="J558" s="98" t="str">
        <f>VLOOKUP(I558,Presupuesto!$B$11:$C$566,2,0)</f>
        <v>UTILES DE ESCRITORIO, OFICINA Y ENSE¥ANZA</v>
      </c>
      <c r="K558" s="98" t="str">
        <f t="shared" si="58"/>
        <v>Vinculación Universidad-Sociedad</v>
      </c>
      <c r="L558" s="116" t="s">
        <v>400</v>
      </c>
    </row>
    <row r="559" spans="3:12" ht="15.75" thickBot="1" x14ac:dyDescent="0.3">
      <c r="C559" s="109" t="s">
        <v>52</v>
      </c>
      <c r="D559" s="586"/>
      <c r="E559" s="212">
        <v>0</v>
      </c>
      <c r="F559" s="119">
        <v>25</v>
      </c>
      <c r="G559" s="97">
        <f t="shared" si="57"/>
        <v>0</v>
      </c>
      <c r="H559" s="330" t="s">
        <v>128</v>
      </c>
      <c r="I559" s="98" t="s">
        <v>941</v>
      </c>
      <c r="J559" s="98" t="str">
        <f>VLOOKUP(I559,Presupuesto!$B$11:$C$566,2,0)</f>
        <v>UTILES DE ESCRITORIO, OFICINA Y ENSE¥ANZA</v>
      </c>
      <c r="K559" s="98" t="str">
        <f t="shared" si="58"/>
        <v>Vinculación Universidad-Sociedad</v>
      </c>
      <c r="L559" s="116" t="s">
        <v>400</v>
      </c>
    </row>
    <row r="560" spans="3:12" ht="15.75" thickBot="1" x14ac:dyDescent="0.3">
      <c r="C560" s="216" t="s">
        <v>429</v>
      </c>
      <c r="D560" s="217">
        <v>0</v>
      </c>
      <c r="E560" s="332">
        <v>0</v>
      </c>
      <c r="F560" s="104">
        <f>HLOOKUP(C560,$AH$2:$BU$3,2,0)</f>
        <v>1150</v>
      </c>
      <c r="G560" s="105">
        <f>D560*E560*F560</f>
        <v>0</v>
      </c>
      <c r="H560" s="330" t="s">
        <v>128</v>
      </c>
      <c r="I560" s="333" t="s">
        <v>300</v>
      </c>
      <c r="J560" s="106" t="str">
        <f>VLOOKUP(I560,Presupuesto!$B$11:$C$566,2,0)</f>
        <v>VIATICOS (26200-00)</v>
      </c>
      <c r="K560" s="334" t="str">
        <f t="shared" si="58"/>
        <v>Vinculación Universidad-Sociedad</v>
      </c>
      <c r="L560" s="116" t="s">
        <v>400</v>
      </c>
    </row>
    <row r="562" spans="3:12" ht="15.75" thickBot="1" x14ac:dyDescent="0.3"/>
    <row r="563" spans="3:12" ht="15.75" thickBot="1" x14ac:dyDescent="0.3">
      <c r="C563" s="29" t="s">
        <v>43</v>
      </c>
      <c r="D563" s="30">
        <f>SUM(G570:G579)</f>
        <v>3458.75</v>
      </c>
      <c r="E563" s="93"/>
      <c r="F563" s="93"/>
      <c r="G563" s="93"/>
      <c r="H563" s="76"/>
      <c r="I563" s="76"/>
      <c r="J563" s="76"/>
      <c r="K563" s="112"/>
      <c r="L563" s="459"/>
    </row>
    <row r="564" spans="3:12" x14ac:dyDescent="0.25">
      <c r="C564" s="70"/>
      <c r="D564" s="31"/>
      <c r="E564" s="93"/>
      <c r="F564" s="93"/>
      <c r="G564" s="93"/>
      <c r="H564" s="76"/>
      <c r="I564" s="76"/>
      <c r="J564" s="76"/>
      <c r="K564" s="112"/>
      <c r="L564" s="459"/>
    </row>
    <row r="565" spans="3:12" x14ac:dyDescent="0.25">
      <c r="C565" s="70"/>
      <c r="D565" s="31"/>
      <c r="E565" s="93"/>
      <c r="F565" s="93"/>
      <c r="G565" s="93"/>
      <c r="H565" s="76"/>
      <c r="I565" s="76"/>
      <c r="J565" s="76"/>
      <c r="K565" s="112"/>
      <c r="L565" s="459"/>
    </row>
    <row r="566" spans="3:12" ht="15.75" x14ac:dyDescent="0.25">
      <c r="C566" s="202" t="s">
        <v>391</v>
      </c>
      <c r="D566" s="365" t="str">
        <f>'3. Vinculación Univ. Sociedad'!F21</f>
        <v>3.2.3.11</v>
      </c>
      <c r="E566" s="93"/>
      <c r="F566" s="93"/>
      <c r="G566" s="93"/>
      <c r="H566" s="76"/>
      <c r="I566" s="76"/>
      <c r="J566" s="76"/>
      <c r="K566" s="112"/>
      <c r="L566" s="459"/>
    </row>
    <row r="567" spans="3:12" ht="18.75" x14ac:dyDescent="0.25">
      <c r="C567" s="210" t="str">
        <f>IFERROR(VLOOKUP(D566,'1. Desarrollo e Innov. Curricu.'!$F:$G,2,FALSE),IFERROR(VLOOKUP(D566,'2. Investigación Científica'!$F:$G,2,FALSE),IFERROR(VLOOKUP(D566,'3. Vinculación Univ. Sociedad'!$F:$G,2,FALSE),IFERROR(VLOOKUP(D566,'4. Docencia y Profesorado Univ.'!$F:$G,2,FALSE),IFERROR(VLOOKUP(D566,'5. Estudiantes y Graduados'!$F:$G,2,FALSE),IFERROR(VLOOKUP(D566,'11. Gestion Administrativa'!$F:$G,2,FALSE),IFERROR(VLOOKUP(D566,'13. Gestión Académica'!$F:$G,2,FALSE),IFERROR(VLOOKUP(D566,'9. Asegura. de la Calid. y M'!$F:$G,2,FALSE),IFERROR(VLOOKUP(D566,'6. Gestión del Conocimiento'!$F:$G,2,FALSE),IFERROR(VLOOKUP(D566,'15. Gobernabilidad y Proceso...'!$F:$G,2,FALSE),IFERROR(VLOOKUP(D566,'12. Gestión del Talento Humano'!$F:$G,2,FALSE),IFERROR(VLOOKUP(D566,'14. Internacional... de la E.S.'!$F:$G,2,FALSE),IFERROR(VLOOKUP(D566,'10. Posgrado'!$F:$G,2,FALSE),IFERROR(VLOOKUP(D566,'17. Gestión TIC'!$F:$G,2,FALSE),IFERROR(VLOOKUP(D566,'16. Desa. del Sistema Educ.Sup.'!$F:$G,2,FALSE),IFERROR(VLOOKUP(D566,'8. Cultura de Inno. Insti...'!$F:$G,2,FALSE),VLOOKUP(D566,'7. Lo Esencial de la Reforma U.'!$F:$G,2,0)))))))))))))))))</f>
        <v>Talleres de Grupos de Auto- Ayuda</v>
      </c>
      <c r="D567" s="31"/>
      <c r="E567" s="93"/>
      <c r="F567" s="93"/>
      <c r="G567" s="93"/>
      <c r="H567" s="76"/>
      <c r="I567" s="76"/>
      <c r="J567" s="76"/>
      <c r="K567" s="112"/>
      <c r="L567" s="459"/>
    </row>
    <row r="568" spans="3:12" ht="15.75" thickBot="1" x14ac:dyDescent="0.3">
      <c r="C568" s="70"/>
      <c r="D568" s="31"/>
      <c r="E568" s="93"/>
      <c r="F568" s="93"/>
      <c r="G568" s="93"/>
      <c r="H568" s="76"/>
      <c r="I568" s="76"/>
      <c r="J568" s="76"/>
      <c r="K568" s="112"/>
      <c r="L568" s="459"/>
    </row>
    <row r="569" spans="3:12" ht="30.75" thickBot="1" x14ac:dyDescent="0.3">
      <c r="C569" s="126" t="s">
        <v>44</v>
      </c>
      <c r="D569" s="129" t="s">
        <v>45</v>
      </c>
      <c r="E569" s="128" t="s">
        <v>55</v>
      </c>
      <c r="F569" s="128" t="s">
        <v>57</v>
      </c>
      <c r="G569" s="127" t="s">
        <v>27</v>
      </c>
      <c r="H569" s="133" t="s">
        <v>130</v>
      </c>
      <c r="I569" s="128" t="s">
        <v>46</v>
      </c>
      <c r="J569" s="128" t="s">
        <v>131</v>
      </c>
      <c r="K569" s="128" t="s">
        <v>409</v>
      </c>
      <c r="L569" s="128" t="s">
        <v>410</v>
      </c>
    </row>
    <row r="570" spans="3:12" ht="15.75" thickBot="1" x14ac:dyDescent="0.3">
      <c r="C570" s="327" t="s">
        <v>47</v>
      </c>
      <c r="D570" s="585">
        <v>15</v>
      </c>
      <c r="E570" s="328"/>
      <c r="F570" s="115">
        <v>30000</v>
      </c>
      <c r="G570" s="329">
        <f t="shared" ref="G570:G578" si="59">E570*F570</f>
        <v>0</v>
      </c>
      <c r="H570" s="330" t="s">
        <v>128</v>
      </c>
      <c r="I570" s="116" t="s">
        <v>698</v>
      </c>
      <c r="J570" s="116" t="str">
        <f>VLOOKUP(I570,Presupuesto!$B$11:$C$566,2,0)</f>
        <v>SERVICIOS DE CAPACITACION.</v>
      </c>
      <c r="K570" s="331" t="s">
        <v>470</v>
      </c>
      <c r="L570" s="116" t="s">
        <v>403</v>
      </c>
    </row>
    <row r="571" spans="3:12" ht="15.75" thickBot="1" x14ac:dyDescent="0.3">
      <c r="C571" s="99" t="s">
        <v>48</v>
      </c>
      <c r="D571" s="586"/>
      <c r="E571" s="200">
        <f>D570</f>
        <v>15</v>
      </c>
      <c r="F571" s="100">
        <v>50</v>
      </c>
      <c r="G571" s="97">
        <f t="shared" si="59"/>
        <v>750</v>
      </c>
      <c r="H571" s="330" t="s">
        <v>128</v>
      </c>
      <c r="I571" s="98" t="s">
        <v>716</v>
      </c>
      <c r="J571" s="98" t="str">
        <f>VLOOKUP(I571,Presupuesto!$B$11:$C$566,2,0)</f>
        <v>SERVICIOS DE IMPRENTA PUBLIC.Y REPRODUCCION</v>
      </c>
      <c r="K571" s="98" t="str">
        <f>$K$207</f>
        <v>Vinculación Universidad-Sociedad</v>
      </c>
      <c r="L571" s="116" t="s">
        <v>403</v>
      </c>
    </row>
    <row r="572" spans="3:12" ht="15.75" thickBot="1" x14ac:dyDescent="0.3">
      <c r="C572" s="99" t="s">
        <v>49</v>
      </c>
      <c r="D572" s="586"/>
      <c r="E572" s="200">
        <f>D570</f>
        <v>15</v>
      </c>
      <c r="F572" s="100">
        <v>150</v>
      </c>
      <c r="G572" s="97">
        <f t="shared" si="59"/>
        <v>2250</v>
      </c>
      <c r="H572" s="330" t="s">
        <v>128</v>
      </c>
      <c r="I572" s="98" t="s">
        <v>791</v>
      </c>
      <c r="J572" s="98" t="str">
        <f>VLOOKUP(I572,Presupuesto!$B$11:$C$566,2,0)</f>
        <v>ALIMENTOS B EBIDAS PARA PERSONAS</v>
      </c>
      <c r="K572" s="98" t="str">
        <f t="shared" ref="K572:K579" si="60">$K$207</f>
        <v>Vinculación Universidad-Sociedad</v>
      </c>
      <c r="L572" s="116" t="s">
        <v>403</v>
      </c>
    </row>
    <row r="573" spans="3:12" ht="15.75" thickBot="1" x14ac:dyDescent="0.3">
      <c r="C573" s="99" t="s">
        <v>50</v>
      </c>
      <c r="D573" s="586"/>
      <c r="E573" s="151">
        <v>0</v>
      </c>
      <c r="F573" s="118">
        <v>10000</v>
      </c>
      <c r="G573" s="97">
        <f t="shared" si="59"/>
        <v>0</v>
      </c>
      <c r="H573" s="330" t="s">
        <v>128</v>
      </c>
      <c r="I573" s="322" t="s">
        <v>299</v>
      </c>
      <c r="J573" s="98" t="str">
        <f>VLOOKUP(I573,Presupuesto!$B$11:$C$566,2,0)</f>
        <v>PASAJES (26100-00)</v>
      </c>
      <c r="K573" s="98" t="str">
        <f t="shared" si="60"/>
        <v>Vinculación Universidad-Sociedad</v>
      </c>
      <c r="L573" s="116" t="s">
        <v>403</v>
      </c>
    </row>
    <row r="574" spans="3:12" ht="15.75" thickBot="1" x14ac:dyDescent="0.3">
      <c r="C574" s="99" t="s">
        <v>416</v>
      </c>
      <c r="D574" s="586"/>
      <c r="E574" s="151">
        <v>1</v>
      </c>
      <c r="F574" s="118">
        <v>250</v>
      </c>
      <c r="G574" s="97">
        <f t="shared" si="59"/>
        <v>250</v>
      </c>
      <c r="H574" s="330" t="s">
        <v>128</v>
      </c>
      <c r="I574" s="98" t="s">
        <v>820</v>
      </c>
      <c r="J574" s="98" t="str">
        <f>VLOOKUP(I574,Presupuesto!$B$11:$C$566,2,0)</f>
        <v>PRODUCTOS PAPEL Y CARTON</v>
      </c>
      <c r="K574" s="98" t="str">
        <f t="shared" si="60"/>
        <v>Vinculación Universidad-Sociedad</v>
      </c>
      <c r="L574" s="116" t="s">
        <v>403</v>
      </c>
    </row>
    <row r="575" spans="3:12" ht="15.75" thickBot="1" x14ac:dyDescent="0.3">
      <c r="C575" s="99" t="s">
        <v>51</v>
      </c>
      <c r="D575" s="586"/>
      <c r="E575" s="200">
        <f>(D570*25)/500</f>
        <v>0.75</v>
      </c>
      <c r="F575" s="100">
        <v>85</v>
      </c>
      <c r="G575" s="97">
        <f t="shared" si="59"/>
        <v>63.75</v>
      </c>
      <c r="H575" s="330" t="s">
        <v>128</v>
      </c>
      <c r="I575" s="98" t="s">
        <v>820</v>
      </c>
      <c r="J575" s="98" t="str">
        <f>VLOOKUP(I575,Presupuesto!$B$11:$C$566,2,0)</f>
        <v>PRODUCTOS PAPEL Y CARTON</v>
      </c>
      <c r="K575" s="98" t="str">
        <f t="shared" si="60"/>
        <v>Vinculación Universidad-Sociedad</v>
      </c>
      <c r="L575" s="116" t="s">
        <v>403</v>
      </c>
    </row>
    <row r="576" spans="3:12" ht="15.75" thickBot="1" x14ac:dyDescent="0.3">
      <c r="C576" s="99" t="s">
        <v>122</v>
      </c>
      <c r="D576" s="586"/>
      <c r="E576" s="200">
        <f>D570/12</f>
        <v>1.25</v>
      </c>
      <c r="F576" s="100">
        <v>36</v>
      </c>
      <c r="G576" s="97">
        <f t="shared" si="59"/>
        <v>45</v>
      </c>
      <c r="H576" s="330" t="s">
        <v>128</v>
      </c>
      <c r="I576" s="98" t="s">
        <v>941</v>
      </c>
      <c r="J576" s="98" t="str">
        <f>VLOOKUP(I576,Presupuesto!$B$11:$C$566,2,0)</f>
        <v>UTILES DE ESCRITORIO, OFICINA Y ENSE¥ANZA</v>
      </c>
      <c r="K576" s="98" t="str">
        <f t="shared" si="60"/>
        <v>Vinculación Universidad-Sociedad</v>
      </c>
      <c r="L576" s="116" t="s">
        <v>403</v>
      </c>
    </row>
    <row r="577" spans="3:12" ht="15.75" thickBot="1" x14ac:dyDescent="0.3">
      <c r="C577" s="99" t="s">
        <v>34</v>
      </c>
      <c r="D577" s="586"/>
      <c r="E577" s="200">
        <f>D570/12</f>
        <v>1.25</v>
      </c>
      <c r="F577" s="100">
        <v>80</v>
      </c>
      <c r="G577" s="97">
        <f t="shared" si="59"/>
        <v>100</v>
      </c>
      <c r="H577" s="330" t="s">
        <v>128</v>
      </c>
      <c r="I577" s="98" t="s">
        <v>941</v>
      </c>
      <c r="J577" s="98" t="str">
        <f>VLOOKUP(I577,Presupuesto!$B$11:$C$566,2,0)</f>
        <v>UTILES DE ESCRITORIO, OFICINA Y ENSE¥ANZA</v>
      </c>
      <c r="K577" s="98" t="str">
        <f t="shared" si="60"/>
        <v>Vinculación Universidad-Sociedad</v>
      </c>
      <c r="L577" s="116" t="s">
        <v>403</v>
      </c>
    </row>
    <row r="578" spans="3:12" ht="15.75" thickBot="1" x14ac:dyDescent="0.3">
      <c r="C578" s="109" t="s">
        <v>52</v>
      </c>
      <c r="D578" s="586"/>
      <c r="E578" s="212">
        <v>0</v>
      </c>
      <c r="F578" s="119">
        <v>25</v>
      </c>
      <c r="G578" s="97">
        <f t="shared" si="59"/>
        <v>0</v>
      </c>
      <c r="H578" s="330" t="s">
        <v>128</v>
      </c>
      <c r="I578" s="98" t="s">
        <v>941</v>
      </c>
      <c r="J578" s="98" t="str">
        <f>VLOOKUP(I578,Presupuesto!$B$11:$C$566,2,0)</f>
        <v>UTILES DE ESCRITORIO, OFICINA Y ENSE¥ANZA</v>
      </c>
      <c r="K578" s="98" t="str">
        <f t="shared" si="60"/>
        <v>Vinculación Universidad-Sociedad</v>
      </c>
      <c r="L578" s="116" t="s">
        <v>403</v>
      </c>
    </row>
    <row r="579" spans="3:12" ht="15.75" thickBot="1" x14ac:dyDescent="0.3">
      <c r="C579" s="216" t="s">
        <v>429</v>
      </c>
      <c r="D579" s="217">
        <v>0</v>
      </c>
      <c r="E579" s="332">
        <v>0</v>
      </c>
      <c r="F579" s="104">
        <f>HLOOKUP(C579,$AH$2:$BU$3,2,0)</f>
        <v>1150</v>
      </c>
      <c r="G579" s="105">
        <f>D579*E579*F579</f>
        <v>0</v>
      </c>
      <c r="H579" s="330" t="s">
        <v>128</v>
      </c>
      <c r="I579" s="333" t="s">
        <v>300</v>
      </c>
      <c r="J579" s="106" t="str">
        <f>VLOOKUP(I579,Presupuesto!$B$11:$C$566,2,0)</f>
        <v>VIATICOS (26200-00)</v>
      </c>
      <c r="K579" s="334" t="str">
        <f t="shared" si="60"/>
        <v>Vinculación Universidad-Sociedad</v>
      </c>
      <c r="L579" s="116" t="s">
        <v>403</v>
      </c>
    </row>
    <row r="580" spans="3:12" x14ac:dyDescent="0.25">
      <c r="C580" s="459"/>
      <c r="D580" s="459"/>
      <c r="E580" s="459"/>
      <c r="F580" s="459"/>
      <c r="G580" s="459"/>
      <c r="H580" s="446"/>
      <c r="I580" s="459"/>
      <c r="J580" s="459"/>
      <c r="K580" s="459"/>
      <c r="L580" s="459"/>
    </row>
    <row r="581" spans="3:12" ht="15.75" thickBot="1" x14ac:dyDescent="0.3">
      <c r="C581" s="459"/>
      <c r="D581" s="459"/>
      <c r="E581" s="459"/>
      <c r="F581" s="459"/>
      <c r="G581" s="459"/>
      <c r="H581" s="446"/>
      <c r="I581" s="459"/>
      <c r="J581" s="459"/>
      <c r="K581" s="459"/>
      <c r="L581" s="459"/>
    </row>
    <row r="582" spans="3:12" ht="15.75" thickBot="1" x14ac:dyDescent="0.3">
      <c r="C582" s="29" t="s">
        <v>43</v>
      </c>
      <c r="D582" s="30">
        <f>SUM(G589:G598)</f>
        <v>3458.75</v>
      </c>
      <c r="E582" s="93"/>
      <c r="F582" s="93"/>
      <c r="G582" s="93"/>
      <c r="H582" s="76"/>
      <c r="I582" s="76"/>
      <c r="J582" s="76"/>
      <c r="K582" s="112"/>
      <c r="L582" s="459"/>
    </row>
    <row r="583" spans="3:12" x14ac:dyDescent="0.25">
      <c r="C583" s="70"/>
      <c r="D583" s="31"/>
      <c r="E583" s="93"/>
      <c r="F583" s="93"/>
      <c r="G583" s="93"/>
      <c r="H583" s="76"/>
      <c r="I583" s="76"/>
      <c r="J583" s="76"/>
      <c r="K583" s="112"/>
      <c r="L583" s="459"/>
    </row>
    <row r="584" spans="3:12" x14ac:dyDescent="0.25">
      <c r="C584" s="70"/>
      <c r="D584" s="31"/>
      <c r="E584" s="93"/>
      <c r="F584" s="93"/>
      <c r="G584" s="93"/>
      <c r="H584" s="76"/>
      <c r="I584" s="76"/>
      <c r="J584" s="76"/>
      <c r="K584" s="112"/>
      <c r="L584" s="459"/>
    </row>
    <row r="585" spans="3:12" ht="15.75" x14ac:dyDescent="0.25">
      <c r="C585" s="202" t="s">
        <v>391</v>
      </c>
      <c r="D585" s="365" t="str">
        <f>'3. Vinculación Univ. Sociedad'!F22</f>
        <v>3.2.3.12</v>
      </c>
      <c r="E585" s="93"/>
      <c r="F585" s="93"/>
      <c r="G585" s="93"/>
      <c r="H585" s="76"/>
      <c r="I585" s="76"/>
      <c r="J585" s="76"/>
      <c r="K585" s="112"/>
      <c r="L585" s="459"/>
    </row>
    <row r="586" spans="3:12" ht="18.75" x14ac:dyDescent="0.25">
      <c r="C586" s="210" t="str">
        <f>IFERROR(VLOOKUP(D585,'1. Desarrollo e Innov. Curricu.'!$F:$G,2,FALSE),IFERROR(VLOOKUP(D585,'2. Investigación Científica'!$F:$G,2,FALSE),IFERROR(VLOOKUP(D585,'3. Vinculación Univ. Sociedad'!$F:$G,2,FALSE),IFERROR(VLOOKUP(D585,'4. Docencia y Profesorado Univ.'!$F:$G,2,FALSE),IFERROR(VLOOKUP(D585,'5. Estudiantes y Graduados'!$F:$G,2,FALSE),IFERROR(VLOOKUP(D585,'11. Gestion Administrativa'!$F:$G,2,FALSE),IFERROR(VLOOKUP(D585,'13. Gestión Académica'!$F:$G,2,FALSE),IFERROR(VLOOKUP(D585,'9. Asegura. de la Calid. y M'!$F:$G,2,FALSE),IFERROR(VLOOKUP(D585,'6. Gestión del Conocimiento'!$F:$G,2,FALSE),IFERROR(VLOOKUP(D585,'15. Gobernabilidad y Proceso...'!$F:$G,2,FALSE),IFERROR(VLOOKUP(D585,'12. Gestión del Talento Humano'!$F:$G,2,FALSE),IFERROR(VLOOKUP(D585,'14. Internacional... de la E.S.'!$F:$G,2,FALSE),IFERROR(VLOOKUP(D585,'10. Posgrado'!$F:$G,2,FALSE),IFERROR(VLOOKUP(D585,'17. Gestión TIC'!$F:$G,2,FALSE),IFERROR(VLOOKUP(D585,'16. Desa. del Sistema Educ.Sup.'!$F:$G,2,FALSE),IFERROR(VLOOKUP(D585,'8. Cultura de Inno. Insti...'!$F:$G,2,FALSE),VLOOKUP(D585,'7. Lo Esencial de la Reforma U.'!$F:$G,2,0)))))))))))))))))</f>
        <v>Talleres de Desarrollo de Habilidades y Destrezas</v>
      </c>
      <c r="D586" s="31"/>
      <c r="E586" s="93"/>
      <c r="F586" s="93"/>
      <c r="G586" s="93"/>
      <c r="H586" s="76"/>
      <c r="I586" s="76"/>
      <c r="J586" s="76"/>
      <c r="K586" s="112"/>
      <c r="L586" s="459"/>
    </row>
    <row r="587" spans="3:12" ht="15.75" thickBot="1" x14ac:dyDescent="0.3">
      <c r="C587" s="70"/>
      <c r="D587" s="31"/>
      <c r="E587" s="93"/>
      <c r="F587" s="93"/>
      <c r="G587" s="93"/>
      <c r="H587" s="76"/>
      <c r="I587" s="76"/>
      <c r="J587" s="76"/>
      <c r="K587" s="112"/>
      <c r="L587" s="459"/>
    </row>
    <row r="588" spans="3:12" ht="30.75" thickBot="1" x14ac:dyDescent="0.3">
      <c r="C588" s="126" t="s">
        <v>44</v>
      </c>
      <c r="D588" s="129" t="s">
        <v>45</v>
      </c>
      <c r="E588" s="128" t="s">
        <v>55</v>
      </c>
      <c r="F588" s="128" t="s">
        <v>57</v>
      </c>
      <c r="G588" s="127" t="s">
        <v>27</v>
      </c>
      <c r="H588" s="133" t="s">
        <v>130</v>
      </c>
      <c r="I588" s="128" t="s">
        <v>46</v>
      </c>
      <c r="J588" s="128" t="s">
        <v>131</v>
      </c>
      <c r="K588" s="128" t="s">
        <v>409</v>
      </c>
      <c r="L588" s="128" t="s">
        <v>410</v>
      </c>
    </row>
    <row r="589" spans="3:12" ht="15.75" thickBot="1" x14ac:dyDescent="0.3">
      <c r="C589" s="327" t="s">
        <v>47</v>
      </c>
      <c r="D589" s="585">
        <v>15</v>
      </c>
      <c r="E589" s="328"/>
      <c r="F589" s="115">
        <v>30000</v>
      </c>
      <c r="G589" s="329">
        <f t="shared" ref="G589:G597" si="61">E589*F589</f>
        <v>0</v>
      </c>
      <c r="H589" s="330" t="s">
        <v>128</v>
      </c>
      <c r="I589" s="116" t="s">
        <v>698</v>
      </c>
      <c r="J589" s="116" t="str">
        <f>VLOOKUP(I589,Presupuesto!$B$11:$C$566,2,0)</f>
        <v>SERVICIOS DE CAPACITACION.</v>
      </c>
      <c r="K589" s="331" t="s">
        <v>470</v>
      </c>
      <c r="L589" s="116" t="s">
        <v>397</v>
      </c>
    </row>
    <row r="590" spans="3:12" ht="15.75" thickBot="1" x14ac:dyDescent="0.3">
      <c r="C590" s="99" t="s">
        <v>48</v>
      </c>
      <c r="D590" s="586"/>
      <c r="E590" s="200">
        <f>D589</f>
        <v>15</v>
      </c>
      <c r="F590" s="100">
        <v>50</v>
      </c>
      <c r="G590" s="97">
        <f t="shared" si="61"/>
        <v>750</v>
      </c>
      <c r="H590" s="330" t="s">
        <v>128</v>
      </c>
      <c r="I590" s="98" t="s">
        <v>716</v>
      </c>
      <c r="J590" s="98" t="str">
        <f>VLOOKUP(I590,Presupuesto!$B$11:$C$566,2,0)</f>
        <v>SERVICIOS DE IMPRENTA PUBLIC.Y REPRODUCCION</v>
      </c>
      <c r="K590" s="98" t="str">
        <f>$K$207</f>
        <v>Vinculación Universidad-Sociedad</v>
      </c>
      <c r="L590" s="116" t="s">
        <v>397</v>
      </c>
    </row>
    <row r="591" spans="3:12" ht="15.75" thickBot="1" x14ac:dyDescent="0.3">
      <c r="C591" s="99" t="s">
        <v>49</v>
      </c>
      <c r="D591" s="586"/>
      <c r="E591" s="200">
        <f>D589</f>
        <v>15</v>
      </c>
      <c r="F591" s="100">
        <v>150</v>
      </c>
      <c r="G591" s="97">
        <f t="shared" si="61"/>
        <v>2250</v>
      </c>
      <c r="H591" s="330" t="s">
        <v>128</v>
      </c>
      <c r="I591" s="98" t="s">
        <v>791</v>
      </c>
      <c r="J591" s="98" t="str">
        <f>VLOOKUP(I591,Presupuesto!$B$11:$C$566,2,0)</f>
        <v>ALIMENTOS B EBIDAS PARA PERSONAS</v>
      </c>
      <c r="K591" s="98" t="str">
        <f t="shared" ref="K591:K598" si="62">$K$207</f>
        <v>Vinculación Universidad-Sociedad</v>
      </c>
      <c r="L591" s="116" t="s">
        <v>397</v>
      </c>
    </row>
    <row r="592" spans="3:12" ht="15.75" thickBot="1" x14ac:dyDescent="0.3">
      <c r="C592" s="99" t="s">
        <v>50</v>
      </c>
      <c r="D592" s="586"/>
      <c r="E592" s="151">
        <v>0</v>
      </c>
      <c r="F592" s="118">
        <v>10000</v>
      </c>
      <c r="G592" s="97">
        <f t="shared" si="61"/>
        <v>0</v>
      </c>
      <c r="H592" s="330" t="s">
        <v>128</v>
      </c>
      <c r="I592" s="322" t="s">
        <v>299</v>
      </c>
      <c r="J592" s="98" t="str">
        <f>VLOOKUP(I592,Presupuesto!$B$11:$C$566,2,0)</f>
        <v>PASAJES (26100-00)</v>
      </c>
      <c r="K592" s="98" t="str">
        <f t="shared" si="62"/>
        <v>Vinculación Universidad-Sociedad</v>
      </c>
      <c r="L592" s="116" t="s">
        <v>397</v>
      </c>
    </row>
    <row r="593" spans="3:12" ht="15.75" thickBot="1" x14ac:dyDescent="0.3">
      <c r="C593" s="99" t="s">
        <v>416</v>
      </c>
      <c r="D593" s="586"/>
      <c r="E593" s="151">
        <v>1</v>
      </c>
      <c r="F593" s="118">
        <v>250</v>
      </c>
      <c r="G593" s="97">
        <f t="shared" si="61"/>
        <v>250</v>
      </c>
      <c r="H593" s="330" t="s">
        <v>128</v>
      </c>
      <c r="I593" s="98" t="s">
        <v>820</v>
      </c>
      <c r="J593" s="98" t="str">
        <f>VLOOKUP(I593,Presupuesto!$B$11:$C$566,2,0)</f>
        <v>PRODUCTOS PAPEL Y CARTON</v>
      </c>
      <c r="K593" s="98" t="str">
        <f t="shared" si="62"/>
        <v>Vinculación Universidad-Sociedad</v>
      </c>
      <c r="L593" s="116" t="s">
        <v>397</v>
      </c>
    </row>
    <row r="594" spans="3:12" ht="15.75" thickBot="1" x14ac:dyDescent="0.3">
      <c r="C594" s="99" t="s">
        <v>51</v>
      </c>
      <c r="D594" s="586"/>
      <c r="E594" s="200">
        <f>(D589*25)/500</f>
        <v>0.75</v>
      </c>
      <c r="F594" s="100">
        <v>85</v>
      </c>
      <c r="G594" s="97">
        <f t="shared" si="61"/>
        <v>63.75</v>
      </c>
      <c r="H594" s="330" t="s">
        <v>128</v>
      </c>
      <c r="I594" s="98" t="s">
        <v>820</v>
      </c>
      <c r="J594" s="98" t="str">
        <f>VLOOKUP(I594,Presupuesto!$B$11:$C$566,2,0)</f>
        <v>PRODUCTOS PAPEL Y CARTON</v>
      </c>
      <c r="K594" s="98" t="str">
        <f t="shared" si="62"/>
        <v>Vinculación Universidad-Sociedad</v>
      </c>
      <c r="L594" s="116" t="s">
        <v>397</v>
      </c>
    </row>
    <row r="595" spans="3:12" ht="15.75" thickBot="1" x14ac:dyDescent="0.3">
      <c r="C595" s="99" t="s">
        <v>122</v>
      </c>
      <c r="D595" s="586"/>
      <c r="E595" s="200">
        <f>D589/12</f>
        <v>1.25</v>
      </c>
      <c r="F595" s="100">
        <v>36</v>
      </c>
      <c r="G595" s="97">
        <f t="shared" si="61"/>
        <v>45</v>
      </c>
      <c r="H595" s="330" t="s">
        <v>128</v>
      </c>
      <c r="I595" s="98" t="s">
        <v>941</v>
      </c>
      <c r="J595" s="98" t="str">
        <f>VLOOKUP(I595,Presupuesto!$B$11:$C$566,2,0)</f>
        <v>UTILES DE ESCRITORIO, OFICINA Y ENSE¥ANZA</v>
      </c>
      <c r="K595" s="98" t="str">
        <f t="shared" si="62"/>
        <v>Vinculación Universidad-Sociedad</v>
      </c>
      <c r="L595" s="116" t="s">
        <v>397</v>
      </c>
    </row>
    <row r="596" spans="3:12" ht="15.75" thickBot="1" x14ac:dyDescent="0.3">
      <c r="C596" s="99" t="s">
        <v>34</v>
      </c>
      <c r="D596" s="586"/>
      <c r="E596" s="200">
        <f>D589/12</f>
        <v>1.25</v>
      </c>
      <c r="F596" s="100">
        <v>80</v>
      </c>
      <c r="G596" s="97">
        <f t="shared" si="61"/>
        <v>100</v>
      </c>
      <c r="H596" s="330" t="s">
        <v>128</v>
      </c>
      <c r="I596" s="98" t="s">
        <v>941</v>
      </c>
      <c r="J596" s="98" t="str">
        <f>VLOOKUP(I596,Presupuesto!$B$11:$C$566,2,0)</f>
        <v>UTILES DE ESCRITORIO, OFICINA Y ENSE¥ANZA</v>
      </c>
      <c r="K596" s="98" t="str">
        <f t="shared" si="62"/>
        <v>Vinculación Universidad-Sociedad</v>
      </c>
      <c r="L596" s="116" t="s">
        <v>397</v>
      </c>
    </row>
    <row r="597" spans="3:12" ht="15.75" thickBot="1" x14ac:dyDescent="0.3">
      <c r="C597" s="109" t="s">
        <v>52</v>
      </c>
      <c r="D597" s="586"/>
      <c r="E597" s="212">
        <v>0</v>
      </c>
      <c r="F597" s="119">
        <v>25</v>
      </c>
      <c r="G597" s="97">
        <f t="shared" si="61"/>
        <v>0</v>
      </c>
      <c r="H597" s="330" t="s">
        <v>128</v>
      </c>
      <c r="I597" s="98" t="s">
        <v>941</v>
      </c>
      <c r="J597" s="98" t="str">
        <f>VLOOKUP(I597,Presupuesto!$B$11:$C$566,2,0)</f>
        <v>UTILES DE ESCRITORIO, OFICINA Y ENSE¥ANZA</v>
      </c>
      <c r="K597" s="98" t="str">
        <f t="shared" si="62"/>
        <v>Vinculación Universidad-Sociedad</v>
      </c>
      <c r="L597" s="116" t="s">
        <v>397</v>
      </c>
    </row>
    <row r="598" spans="3:12" ht="15.75" thickBot="1" x14ac:dyDescent="0.3">
      <c r="C598" s="216" t="s">
        <v>429</v>
      </c>
      <c r="D598" s="217">
        <v>0</v>
      </c>
      <c r="E598" s="332">
        <v>0</v>
      </c>
      <c r="F598" s="104">
        <f>HLOOKUP(C598,$AH$2:$BU$3,2,0)</f>
        <v>1150</v>
      </c>
      <c r="G598" s="105">
        <f>D598*E598*F598</f>
        <v>0</v>
      </c>
      <c r="H598" s="330" t="s">
        <v>128</v>
      </c>
      <c r="I598" s="333" t="s">
        <v>300</v>
      </c>
      <c r="J598" s="106" t="str">
        <f>VLOOKUP(I598,Presupuesto!$B$11:$C$566,2,0)</f>
        <v>VIATICOS (26200-00)</v>
      </c>
      <c r="K598" s="334" t="str">
        <f t="shared" si="62"/>
        <v>Vinculación Universidad-Sociedad</v>
      </c>
      <c r="L598" s="116" t="s">
        <v>397</v>
      </c>
    </row>
    <row r="599" spans="3:12" x14ac:dyDescent="0.25">
      <c r="C599" s="459"/>
      <c r="D599" s="459"/>
      <c r="E599" s="459"/>
      <c r="F599" s="459"/>
      <c r="G599" s="459"/>
      <c r="H599" s="446"/>
      <c r="I599" s="459"/>
      <c r="J599" s="459"/>
      <c r="K599" s="459"/>
      <c r="L599" s="459"/>
    </row>
    <row r="600" spans="3:12" ht="15.75" thickBot="1" x14ac:dyDescent="0.3">
      <c r="C600" s="459"/>
      <c r="D600" s="459"/>
      <c r="E600" s="459"/>
      <c r="F600" s="459"/>
      <c r="G600" s="459"/>
      <c r="H600" s="446"/>
      <c r="I600" s="459"/>
      <c r="J600" s="459"/>
      <c r="K600" s="459"/>
      <c r="L600" s="459"/>
    </row>
    <row r="601" spans="3:12" ht="15.75" thickBot="1" x14ac:dyDescent="0.3">
      <c r="C601" s="29" t="s">
        <v>43</v>
      </c>
      <c r="D601" s="30">
        <f>SUM(G608:G617)</f>
        <v>3458.75</v>
      </c>
      <c r="E601" s="93"/>
      <c r="F601" s="93"/>
      <c r="G601" s="93"/>
      <c r="H601" s="76"/>
      <c r="I601" s="76"/>
      <c r="J601" s="76"/>
      <c r="K601" s="112"/>
      <c r="L601" s="459"/>
    </row>
    <row r="602" spans="3:12" x14ac:dyDescent="0.25">
      <c r="C602" s="70"/>
      <c r="D602" s="31"/>
      <c r="E602" s="93"/>
      <c r="F602" s="93"/>
      <c r="G602" s="93"/>
      <c r="H602" s="76"/>
      <c r="I602" s="76"/>
      <c r="J602" s="76"/>
      <c r="K602" s="112"/>
      <c r="L602" s="459"/>
    </row>
    <row r="603" spans="3:12" x14ac:dyDescent="0.25">
      <c r="C603" s="70"/>
      <c r="D603" s="31"/>
      <c r="E603" s="93"/>
      <c r="F603" s="93"/>
      <c r="G603" s="93"/>
      <c r="H603" s="76"/>
      <c r="I603" s="76"/>
      <c r="J603" s="76"/>
      <c r="K603" s="112"/>
      <c r="L603" s="459"/>
    </row>
    <row r="604" spans="3:12" ht="15.75" x14ac:dyDescent="0.25">
      <c r="C604" s="202" t="s">
        <v>391</v>
      </c>
      <c r="D604" s="365" t="str">
        <f>'3. Vinculación Univ. Sociedad'!F22</f>
        <v>3.2.3.12</v>
      </c>
      <c r="E604" s="93"/>
      <c r="F604" s="93"/>
      <c r="G604" s="93"/>
      <c r="H604" s="76"/>
      <c r="I604" s="76"/>
      <c r="J604" s="76"/>
      <c r="K604" s="112"/>
      <c r="L604" s="459"/>
    </row>
    <row r="605" spans="3:12" ht="18.75" x14ac:dyDescent="0.25">
      <c r="C605" s="210" t="str">
        <f>IFERROR(VLOOKUP(D604,'1. Desarrollo e Innov. Curricu.'!$F:$G,2,FALSE),IFERROR(VLOOKUP(D604,'2. Investigación Científica'!$F:$G,2,FALSE),IFERROR(VLOOKUP(D604,'3. Vinculación Univ. Sociedad'!$F:$G,2,FALSE),IFERROR(VLOOKUP(D604,'4. Docencia y Profesorado Univ.'!$F:$G,2,FALSE),IFERROR(VLOOKUP(D604,'5. Estudiantes y Graduados'!$F:$G,2,FALSE),IFERROR(VLOOKUP(D604,'11. Gestion Administrativa'!$F:$G,2,FALSE),IFERROR(VLOOKUP(D604,'13. Gestión Académica'!$F:$G,2,FALSE),IFERROR(VLOOKUP(D604,'9. Asegura. de la Calid. y M'!$F:$G,2,FALSE),IFERROR(VLOOKUP(D604,'6. Gestión del Conocimiento'!$F:$G,2,FALSE),IFERROR(VLOOKUP(D604,'15. Gobernabilidad y Proceso...'!$F:$G,2,FALSE),IFERROR(VLOOKUP(D604,'12. Gestión del Talento Humano'!$F:$G,2,FALSE),IFERROR(VLOOKUP(D604,'14. Internacional... de la E.S.'!$F:$G,2,FALSE),IFERROR(VLOOKUP(D604,'10. Posgrado'!$F:$G,2,FALSE),IFERROR(VLOOKUP(D604,'17. Gestión TIC'!$F:$G,2,FALSE),IFERROR(VLOOKUP(D604,'16. Desa. del Sistema Educ.Sup.'!$F:$G,2,FALSE),IFERROR(VLOOKUP(D604,'8. Cultura de Inno. Insti...'!$F:$G,2,FALSE),VLOOKUP(D604,'7. Lo Esencial de la Reforma U.'!$F:$G,2,0)))))))))))))))))</f>
        <v>Talleres de Desarrollo de Habilidades y Destrezas</v>
      </c>
      <c r="D605" s="31"/>
      <c r="E605" s="93"/>
      <c r="F605" s="93"/>
      <c r="G605" s="93"/>
      <c r="H605" s="76"/>
      <c r="I605" s="76"/>
      <c r="J605" s="76"/>
      <c r="K605" s="112"/>
      <c r="L605" s="459"/>
    </row>
    <row r="606" spans="3:12" ht="15.75" thickBot="1" x14ac:dyDescent="0.3">
      <c r="C606" s="70"/>
      <c r="D606" s="31"/>
      <c r="E606" s="93"/>
      <c r="F606" s="93"/>
      <c r="G606" s="93"/>
      <c r="H606" s="76"/>
      <c r="I606" s="76"/>
      <c r="J606" s="76"/>
      <c r="K606" s="112"/>
      <c r="L606" s="459"/>
    </row>
    <row r="607" spans="3:12" ht="30.75" thickBot="1" x14ac:dyDescent="0.3">
      <c r="C607" s="126" t="s">
        <v>44</v>
      </c>
      <c r="D607" s="129" t="s">
        <v>45</v>
      </c>
      <c r="E607" s="128" t="s">
        <v>55</v>
      </c>
      <c r="F607" s="128" t="s">
        <v>57</v>
      </c>
      <c r="G607" s="127" t="s">
        <v>27</v>
      </c>
      <c r="H607" s="133" t="s">
        <v>130</v>
      </c>
      <c r="I607" s="128" t="s">
        <v>46</v>
      </c>
      <c r="J607" s="128" t="s">
        <v>131</v>
      </c>
      <c r="K607" s="128" t="s">
        <v>409</v>
      </c>
      <c r="L607" s="128" t="s">
        <v>410</v>
      </c>
    </row>
    <row r="608" spans="3:12" ht="15.75" thickBot="1" x14ac:dyDescent="0.3">
      <c r="C608" s="327" t="s">
        <v>47</v>
      </c>
      <c r="D608" s="585">
        <v>15</v>
      </c>
      <c r="E608" s="328"/>
      <c r="F608" s="115">
        <v>30000</v>
      </c>
      <c r="G608" s="329">
        <f t="shared" ref="G608:G616" si="63">E608*F608</f>
        <v>0</v>
      </c>
      <c r="H608" s="330" t="s">
        <v>128</v>
      </c>
      <c r="I608" s="116" t="s">
        <v>698</v>
      </c>
      <c r="J608" s="116" t="str">
        <f>VLOOKUP(I608,Presupuesto!$B$11:$C$566,2,0)</f>
        <v>SERVICIOS DE CAPACITACION.</v>
      </c>
      <c r="K608" s="331" t="s">
        <v>470</v>
      </c>
      <c r="L608" s="116" t="s">
        <v>400</v>
      </c>
    </row>
    <row r="609" spans="3:12" ht="15.75" thickBot="1" x14ac:dyDescent="0.3">
      <c r="C609" s="99" t="s">
        <v>48</v>
      </c>
      <c r="D609" s="586"/>
      <c r="E609" s="200">
        <f>D608</f>
        <v>15</v>
      </c>
      <c r="F609" s="100">
        <v>50</v>
      </c>
      <c r="G609" s="97">
        <f t="shared" si="63"/>
        <v>750</v>
      </c>
      <c r="H609" s="330" t="s">
        <v>128</v>
      </c>
      <c r="I609" s="98" t="s">
        <v>716</v>
      </c>
      <c r="J609" s="98" t="str">
        <f>VLOOKUP(I609,Presupuesto!$B$11:$C$566,2,0)</f>
        <v>SERVICIOS DE IMPRENTA PUBLIC.Y REPRODUCCION</v>
      </c>
      <c r="K609" s="98" t="str">
        <f>$K$207</f>
        <v>Vinculación Universidad-Sociedad</v>
      </c>
      <c r="L609" s="116" t="s">
        <v>400</v>
      </c>
    </row>
    <row r="610" spans="3:12" ht="15.75" thickBot="1" x14ac:dyDescent="0.3">
      <c r="C610" s="99" t="s">
        <v>49</v>
      </c>
      <c r="D610" s="586"/>
      <c r="E610" s="200">
        <f>D608</f>
        <v>15</v>
      </c>
      <c r="F610" s="100">
        <v>150</v>
      </c>
      <c r="G610" s="97">
        <f t="shared" si="63"/>
        <v>2250</v>
      </c>
      <c r="H610" s="330" t="s">
        <v>128</v>
      </c>
      <c r="I610" s="98" t="s">
        <v>791</v>
      </c>
      <c r="J610" s="98" t="str">
        <f>VLOOKUP(I610,Presupuesto!$B$11:$C$566,2,0)</f>
        <v>ALIMENTOS B EBIDAS PARA PERSONAS</v>
      </c>
      <c r="K610" s="98" t="str">
        <f t="shared" ref="K610:K617" si="64">$K$207</f>
        <v>Vinculación Universidad-Sociedad</v>
      </c>
      <c r="L610" s="116" t="s">
        <v>400</v>
      </c>
    </row>
    <row r="611" spans="3:12" ht="15.75" thickBot="1" x14ac:dyDescent="0.3">
      <c r="C611" s="99" t="s">
        <v>50</v>
      </c>
      <c r="D611" s="586"/>
      <c r="E611" s="151">
        <v>0</v>
      </c>
      <c r="F611" s="118">
        <v>10000</v>
      </c>
      <c r="G611" s="97">
        <f t="shared" si="63"/>
        <v>0</v>
      </c>
      <c r="H611" s="330" t="s">
        <v>128</v>
      </c>
      <c r="I611" s="322" t="s">
        <v>299</v>
      </c>
      <c r="J611" s="98" t="str">
        <f>VLOOKUP(I611,Presupuesto!$B$11:$C$566,2,0)</f>
        <v>PASAJES (26100-00)</v>
      </c>
      <c r="K611" s="98" t="str">
        <f t="shared" si="64"/>
        <v>Vinculación Universidad-Sociedad</v>
      </c>
      <c r="L611" s="116" t="s">
        <v>400</v>
      </c>
    </row>
    <row r="612" spans="3:12" ht="15.75" thickBot="1" x14ac:dyDescent="0.3">
      <c r="C612" s="99" t="s">
        <v>416</v>
      </c>
      <c r="D612" s="586"/>
      <c r="E612" s="151">
        <v>1</v>
      </c>
      <c r="F612" s="118">
        <v>250</v>
      </c>
      <c r="G612" s="97">
        <f t="shared" si="63"/>
        <v>250</v>
      </c>
      <c r="H612" s="330" t="s">
        <v>128</v>
      </c>
      <c r="I612" s="98" t="s">
        <v>820</v>
      </c>
      <c r="J612" s="98" t="str">
        <f>VLOOKUP(I612,Presupuesto!$B$11:$C$566,2,0)</f>
        <v>PRODUCTOS PAPEL Y CARTON</v>
      </c>
      <c r="K612" s="98" t="str">
        <f t="shared" si="64"/>
        <v>Vinculación Universidad-Sociedad</v>
      </c>
      <c r="L612" s="116" t="s">
        <v>400</v>
      </c>
    </row>
    <row r="613" spans="3:12" ht="15.75" thickBot="1" x14ac:dyDescent="0.3">
      <c r="C613" s="99" t="s">
        <v>51</v>
      </c>
      <c r="D613" s="586"/>
      <c r="E613" s="200">
        <f>(D608*25)/500</f>
        <v>0.75</v>
      </c>
      <c r="F613" s="100">
        <v>85</v>
      </c>
      <c r="G613" s="97">
        <f t="shared" si="63"/>
        <v>63.75</v>
      </c>
      <c r="H613" s="330" t="s">
        <v>128</v>
      </c>
      <c r="I613" s="98" t="s">
        <v>820</v>
      </c>
      <c r="J613" s="98" t="str">
        <f>VLOOKUP(I613,Presupuesto!$B$11:$C$566,2,0)</f>
        <v>PRODUCTOS PAPEL Y CARTON</v>
      </c>
      <c r="K613" s="98" t="str">
        <f t="shared" si="64"/>
        <v>Vinculación Universidad-Sociedad</v>
      </c>
      <c r="L613" s="116" t="s">
        <v>400</v>
      </c>
    </row>
    <row r="614" spans="3:12" ht="15.75" thickBot="1" x14ac:dyDescent="0.3">
      <c r="C614" s="99" t="s">
        <v>122</v>
      </c>
      <c r="D614" s="586"/>
      <c r="E614" s="200">
        <f>D608/12</f>
        <v>1.25</v>
      </c>
      <c r="F614" s="100">
        <v>36</v>
      </c>
      <c r="G614" s="97">
        <f t="shared" si="63"/>
        <v>45</v>
      </c>
      <c r="H614" s="330" t="s">
        <v>128</v>
      </c>
      <c r="I614" s="98" t="s">
        <v>941</v>
      </c>
      <c r="J614" s="98" t="str">
        <f>VLOOKUP(I614,Presupuesto!$B$11:$C$566,2,0)</f>
        <v>UTILES DE ESCRITORIO, OFICINA Y ENSE¥ANZA</v>
      </c>
      <c r="K614" s="98" t="str">
        <f t="shared" si="64"/>
        <v>Vinculación Universidad-Sociedad</v>
      </c>
      <c r="L614" s="116" t="s">
        <v>400</v>
      </c>
    </row>
    <row r="615" spans="3:12" ht="15.75" thickBot="1" x14ac:dyDescent="0.3">
      <c r="C615" s="99" t="s">
        <v>34</v>
      </c>
      <c r="D615" s="586"/>
      <c r="E615" s="200">
        <f>D608/12</f>
        <v>1.25</v>
      </c>
      <c r="F615" s="100">
        <v>80</v>
      </c>
      <c r="G615" s="97">
        <f t="shared" si="63"/>
        <v>100</v>
      </c>
      <c r="H615" s="330" t="s">
        <v>128</v>
      </c>
      <c r="I615" s="98" t="s">
        <v>941</v>
      </c>
      <c r="J615" s="98" t="str">
        <f>VLOOKUP(I615,Presupuesto!$B$11:$C$566,2,0)</f>
        <v>UTILES DE ESCRITORIO, OFICINA Y ENSE¥ANZA</v>
      </c>
      <c r="K615" s="98" t="str">
        <f t="shared" si="64"/>
        <v>Vinculación Universidad-Sociedad</v>
      </c>
      <c r="L615" s="116" t="s">
        <v>400</v>
      </c>
    </row>
    <row r="616" spans="3:12" ht="15.75" thickBot="1" x14ac:dyDescent="0.3">
      <c r="C616" s="109" t="s">
        <v>52</v>
      </c>
      <c r="D616" s="586"/>
      <c r="E616" s="212">
        <v>0</v>
      </c>
      <c r="F616" s="119">
        <v>25</v>
      </c>
      <c r="G616" s="97">
        <f t="shared" si="63"/>
        <v>0</v>
      </c>
      <c r="H616" s="330" t="s">
        <v>128</v>
      </c>
      <c r="I616" s="98" t="s">
        <v>941</v>
      </c>
      <c r="J616" s="98" t="str">
        <f>VLOOKUP(I616,Presupuesto!$B$11:$C$566,2,0)</f>
        <v>UTILES DE ESCRITORIO, OFICINA Y ENSE¥ANZA</v>
      </c>
      <c r="K616" s="98" t="str">
        <f t="shared" si="64"/>
        <v>Vinculación Universidad-Sociedad</v>
      </c>
      <c r="L616" s="116" t="s">
        <v>400</v>
      </c>
    </row>
    <row r="617" spans="3:12" ht="15.75" thickBot="1" x14ac:dyDescent="0.3">
      <c r="C617" s="216" t="s">
        <v>429</v>
      </c>
      <c r="D617" s="217">
        <v>0</v>
      </c>
      <c r="E617" s="332">
        <v>0</v>
      </c>
      <c r="F617" s="104">
        <f>HLOOKUP(C617,$AH$2:$BU$3,2,0)</f>
        <v>1150</v>
      </c>
      <c r="G617" s="105">
        <f>D617*E617*F617</f>
        <v>0</v>
      </c>
      <c r="H617" s="330" t="s">
        <v>128</v>
      </c>
      <c r="I617" s="333" t="s">
        <v>300</v>
      </c>
      <c r="J617" s="106" t="str">
        <f>VLOOKUP(I617,Presupuesto!$B$11:$C$566,2,0)</f>
        <v>VIATICOS (26200-00)</v>
      </c>
      <c r="K617" s="334" t="str">
        <f t="shared" si="64"/>
        <v>Vinculación Universidad-Sociedad</v>
      </c>
      <c r="L617" s="116" t="s">
        <v>400</v>
      </c>
    </row>
    <row r="618" spans="3:12" x14ac:dyDescent="0.25">
      <c r="C618" s="459"/>
      <c r="D618" s="459"/>
      <c r="E618" s="459"/>
      <c r="F618" s="459"/>
      <c r="G618" s="459"/>
      <c r="H618" s="446"/>
      <c r="I618" s="459"/>
      <c r="J618" s="459"/>
      <c r="K618" s="459"/>
      <c r="L618" s="459"/>
    </row>
    <row r="619" spans="3:12" ht="15.75" thickBot="1" x14ac:dyDescent="0.3">
      <c r="C619" s="459"/>
      <c r="D619" s="459"/>
      <c r="E619" s="459"/>
      <c r="F619" s="459"/>
      <c r="G619" s="459"/>
      <c r="H619" s="446"/>
      <c r="I619" s="459"/>
      <c r="J619" s="459"/>
      <c r="K619" s="459"/>
      <c r="L619" s="459"/>
    </row>
    <row r="620" spans="3:12" ht="15.75" thickBot="1" x14ac:dyDescent="0.3">
      <c r="C620" s="29" t="s">
        <v>43</v>
      </c>
      <c r="D620" s="30">
        <f>SUM(G627:G636)</f>
        <v>3458.75</v>
      </c>
      <c r="E620" s="93"/>
      <c r="F620" s="93"/>
      <c r="G620" s="93"/>
      <c r="H620" s="76"/>
      <c r="I620" s="76"/>
      <c r="J620" s="76"/>
      <c r="K620" s="112"/>
      <c r="L620" s="459"/>
    </row>
    <row r="621" spans="3:12" x14ac:dyDescent="0.25">
      <c r="C621" s="70"/>
      <c r="D621" s="31"/>
      <c r="E621" s="93"/>
      <c r="F621" s="93"/>
      <c r="G621" s="93"/>
      <c r="H621" s="76"/>
      <c r="I621" s="76"/>
      <c r="J621" s="76"/>
      <c r="K621" s="112"/>
      <c r="L621" s="459"/>
    </row>
    <row r="622" spans="3:12" x14ac:dyDescent="0.25">
      <c r="C622" s="70"/>
      <c r="D622" s="31"/>
      <c r="E622" s="93"/>
      <c r="F622" s="93"/>
      <c r="G622" s="93"/>
      <c r="H622" s="76"/>
      <c r="I622" s="76"/>
      <c r="J622" s="76"/>
      <c r="K622" s="112"/>
      <c r="L622" s="459"/>
    </row>
    <row r="623" spans="3:12" ht="15.75" x14ac:dyDescent="0.25">
      <c r="C623" s="202" t="s">
        <v>391</v>
      </c>
      <c r="D623" s="365" t="str">
        <f>'3. Vinculación Univ. Sociedad'!F22</f>
        <v>3.2.3.12</v>
      </c>
      <c r="E623" s="93"/>
      <c r="F623" s="93"/>
      <c r="G623" s="93"/>
      <c r="H623" s="76"/>
      <c r="I623" s="76"/>
      <c r="J623" s="76"/>
      <c r="K623" s="112"/>
      <c r="L623" s="459"/>
    </row>
    <row r="624" spans="3:12" ht="18.75" x14ac:dyDescent="0.25">
      <c r="C624" s="210" t="str">
        <f>IFERROR(VLOOKUP(D623,'1. Desarrollo e Innov. Curricu.'!$F:$G,2,FALSE),IFERROR(VLOOKUP(D623,'2. Investigación Científica'!$F:$G,2,FALSE),IFERROR(VLOOKUP(D623,'3. Vinculación Univ. Sociedad'!$F:$G,2,FALSE),IFERROR(VLOOKUP(D623,'4. Docencia y Profesorado Univ.'!$F:$G,2,FALSE),IFERROR(VLOOKUP(D623,'5. Estudiantes y Graduados'!$F:$G,2,FALSE),IFERROR(VLOOKUP(D623,'11. Gestion Administrativa'!$F:$G,2,FALSE),IFERROR(VLOOKUP(D623,'13. Gestión Académica'!$F:$G,2,FALSE),IFERROR(VLOOKUP(D623,'9. Asegura. de la Calid. y M'!$F:$G,2,FALSE),IFERROR(VLOOKUP(D623,'6. Gestión del Conocimiento'!$F:$G,2,FALSE),IFERROR(VLOOKUP(D623,'15. Gobernabilidad y Proceso...'!$F:$G,2,FALSE),IFERROR(VLOOKUP(D623,'12. Gestión del Talento Humano'!$F:$G,2,FALSE),IFERROR(VLOOKUP(D623,'14. Internacional... de la E.S.'!$F:$G,2,FALSE),IFERROR(VLOOKUP(D623,'10. Posgrado'!$F:$G,2,FALSE),IFERROR(VLOOKUP(D623,'17. Gestión TIC'!$F:$G,2,FALSE),IFERROR(VLOOKUP(D623,'16. Desa. del Sistema Educ.Sup.'!$F:$G,2,FALSE),IFERROR(VLOOKUP(D623,'8. Cultura de Inno. Insti...'!$F:$G,2,FALSE),VLOOKUP(D623,'7. Lo Esencial de la Reforma U.'!$F:$G,2,0)))))))))))))))))</f>
        <v>Talleres de Desarrollo de Habilidades y Destrezas</v>
      </c>
      <c r="D624" s="31"/>
      <c r="E624" s="93"/>
      <c r="F624" s="93"/>
      <c r="G624" s="93"/>
      <c r="H624" s="76"/>
      <c r="I624" s="76"/>
      <c r="J624" s="76"/>
      <c r="K624" s="112"/>
      <c r="L624" s="459"/>
    </row>
    <row r="625" spans="3:12" ht="15.75" thickBot="1" x14ac:dyDescent="0.3">
      <c r="C625" s="70"/>
      <c r="D625" s="31"/>
      <c r="E625" s="93"/>
      <c r="F625" s="93"/>
      <c r="G625" s="93"/>
      <c r="H625" s="76"/>
      <c r="I625" s="76"/>
      <c r="J625" s="76"/>
      <c r="K625" s="112"/>
      <c r="L625" s="459"/>
    </row>
    <row r="626" spans="3:12" ht="30.75" thickBot="1" x14ac:dyDescent="0.3">
      <c r="C626" s="126" t="s">
        <v>44</v>
      </c>
      <c r="D626" s="129" t="s">
        <v>45</v>
      </c>
      <c r="E626" s="128" t="s">
        <v>55</v>
      </c>
      <c r="F626" s="128" t="s">
        <v>57</v>
      </c>
      <c r="G626" s="127" t="s">
        <v>27</v>
      </c>
      <c r="H626" s="133" t="s">
        <v>130</v>
      </c>
      <c r="I626" s="128" t="s">
        <v>46</v>
      </c>
      <c r="J626" s="128" t="s">
        <v>131</v>
      </c>
      <c r="K626" s="128" t="s">
        <v>409</v>
      </c>
      <c r="L626" s="128" t="s">
        <v>410</v>
      </c>
    </row>
    <row r="627" spans="3:12" ht="15.75" thickBot="1" x14ac:dyDescent="0.3">
      <c r="C627" s="327" t="s">
        <v>47</v>
      </c>
      <c r="D627" s="585">
        <v>15</v>
      </c>
      <c r="E627" s="328"/>
      <c r="F627" s="115">
        <v>30000</v>
      </c>
      <c r="G627" s="329">
        <f t="shared" ref="G627:G635" si="65">E627*F627</f>
        <v>0</v>
      </c>
      <c r="H627" s="330" t="s">
        <v>128</v>
      </c>
      <c r="I627" s="116" t="s">
        <v>698</v>
      </c>
      <c r="J627" s="116" t="str">
        <f>VLOOKUP(I627,Presupuesto!$B$11:$C$566,2,0)</f>
        <v>SERVICIOS DE CAPACITACION.</v>
      </c>
      <c r="K627" s="331" t="s">
        <v>470</v>
      </c>
      <c r="L627" s="116" t="s">
        <v>403</v>
      </c>
    </row>
    <row r="628" spans="3:12" ht="15.75" thickBot="1" x14ac:dyDescent="0.3">
      <c r="C628" s="99" t="s">
        <v>48</v>
      </c>
      <c r="D628" s="586"/>
      <c r="E628" s="200">
        <f>D627</f>
        <v>15</v>
      </c>
      <c r="F628" s="100">
        <v>50</v>
      </c>
      <c r="G628" s="97">
        <f t="shared" si="65"/>
        <v>750</v>
      </c>
      <c r="H628" s="330" t="s">
        <v>128</v>
      </c>
      <c r="I628" s="98" t="s">
        <v>716</v>
      </c>
      <c r="J628" s="98" t="str">
        <f>VLOOKUP(I628,Presupuesto!$B$11:$C$566,2,0)</f>
        <v>SERVICIOS DE IMPRENTA PUBLIC.Y REPRODUCCION</v>
      </c>
      <c r="K628" s="98" t="str">
        <f>$K$207</f>
        <v>Vinculación Universidad-Sociedad</v>
      </c>
      <c r="L628" s="116" t="s">
        <v>403</v>
      </c>
    </row>
    <row r="629" spans="3:12" ht="15.75" thickBot="1" x14ac:dyDescent="0.3">
      <c r="C629" s="99" t="s">
        <v>49</v>
      </c>
      <c r="D629" s="586"/>
      <c r="E629" s="200">
        <f>D627</f>
        <v>15</v>
      </c>
      <c r="F629" s="100">
        <v>150</v>
      </c>
      <c r="G629" s="97">
        <f t="shared" si="65"/>
        <v>2250</v>
      </c>
      <c r="H629" s="330" t="s">
        <v>128</v>
      </c>
      <c r="I629" s="98" t="s">
        <v>791</v>
      </c>
      <c r="J629" s="98" t="str">
        <f>VLOOKUP(I629,Presupuesto!$B$11:$C$566,2,0)</f>
        <v>ALIMENTOS B EBIDAS PARA PERSONAS</v>
      </c>
      <c r="K629" s="98" t="str">
        <f t="shared" ref="K629:K636" si="66">$K$207</f>
        <v>Vinculación Universidad-Sociedad</v>
      </c>
      <c r="L629" s="116" t="s">
        <v>403</v>
      </c>
    </row>
    <row r="630" spans="3:12" ht="15.75" thickBot="1" x14ac:dyDescent="0.3">
      <c r="C630" s="99" t="s">
        <v>50</v>
      </c>
      <c r="D630" s="586"/>
      <c r="E630" s="151">
        <v>0</v>
      </c>
      <c r="F630" s="118">
        <v>10000</v>
      </c>
      <c r="G630" s="97">
        <f t="shared" si="65"/>
        <v>0</v>
      </c>
      <c r="H630" s="330" t="s">
        <v>128</v>
      </c>
      <c r="I630" s="322" t="s">
        <v>299</v>
      </c>
      <c r="J630" s="98" t="str">
        <f>VLOOKUP(I630,Presupuesto!$B$11:$C$566,2,0)</f>
        <v>PASAJES (26100-00)</v>
      </c>
      <c r="K630" s="98" t="str">
        <f t="shared" si="66"/>
        <v>Vinculación Universidad-Sociedad</v>
      </c>
      <c r="L630" s="116" t="s">
        <v>403</v>
      </c>
    </row>
    <row r="631" spans="3:12" ht="15.75" thickBot="1" x14ac:dyDescent="0.3">
      <c r="C631" s="99" t="s">
        <v>416</v>
      </c>
      <c r="D631" s="586"/>
      <c r="E631" s="151">
        <v>1</v>
      </c>
      <c r="F631" s="118">
        <v>250</v>
      </c>
      <c r="G631" s="97">
        <f t="shared" si="65"/>
        <v>250</v>
      </c>
      <c r="H631" s="330" t="s">
        <v>128</v>
      </c>
      <c r="I631" s="98" t="s">
        <v>820</v>
      </c>
      <c r="J631" s="98" t="str">
        <f>VLOOKUP(I631,Presupuesto!$B$11:$C$566,2,0)</f>
        <v>PRODUCTOS PAPEL Y CARTON</v>
      </c>
      <c r="K631" s="98" t="str">
        <f t="shared" si="66"/>
        <v>Vinculación Universidad-Sociedad</v>
      </c>
      <c r="L631" s="116" t="s">
        <v>403</v>
      </c>
    </row>
    <row r="632" spans="3:12" ht="15.75" thickBot="1" x14ac:dyDescent="0.3">
      <c r="C632" s="99" t="s">
        <v>51</v>
      </c>
      <c r="D632" s="586"/>
      <c r="E632" s="200">
        <f>(D627*25)/500</f>
        <v>0.75</v>
      </c>
      <c r="F632" s="100">
        <v>85</v>
      </c>
      <c r="G632" s="97">
        <f t="shared" si="65"/>
        <v>63.75</v>
      </c>
      <c r="H632" s="330" t="s">
        <v>128</v>
      </c>
      <c r="I632" s="98" t="s">
        <v>820</v>
      </c>
      <c r="J632" s="98" t="str">
        <f>VLOOKUP(I632,Presupuesto!$B$11:$C$566,2,0)</f>
        <v>PRODUCTOS PAPEL Y CARTON</v>
      </c>
      <c r="K632" s="98" t="str">
        <f t="shared" si="66"/>
        <v>Vinculación Universidad-Sociedad</v>
      </c>
      <c r="L632" s="116" t="s">
        <v>403</v>
      </c>
    </row>
    <row r="633" spans="3:12" ht="15.75" thickBot="1" x14ac:dyDescent="0.3">
      <c r="C633" s="99" t="s">
        <v>122</v>
      </c>
      <c r="D633" s="586"/>
      <c r="E633" s="200">
        <f>D627/12</f>
        <v>1.25</v>
      </c>
      <c r="F633" s="100">
        <v>36</v>
      </c>
      <c r="G633" s="97">
        <f t="shared" si="65"/>
        <v>45</v>
      </c>
      <c r="H633" s="330" t="s">
        <v>128</v>
      </c>
      <c r="I633" s="98" t="s">
        <v>941</v>
      </c>
      <c r="J633" s="98" t="str">
        <f>VLOOKUP(I633,Presupuesto!$B$11:$C$566,2,0)</f>
        <v>UTILES DE ESCRITORIO, OFICINA Y ENSE¥ANZA</v>
      </c>
      <c r="K633" s="98" t="str">
        <f t="shared" si="66"/>
        <v>Vinculación Universidad-Sociedad</v>
      </c>
      <c r="L633" s="116" t="s">
        <v>403</v>
      </c>
    </row>
    <row r="634" spans="3:12" ht="15.75" thickBot="1" x14ac:dyDescent="0.3">
      <c r="C634" s="99" t="s">
        <v>34</v>
      </c>
      <c r="D634" s="586"/>
      <c r="E634" s="200">
        <f>D627/12</f>
        <v>1.25</v>
      </c>
      <c r="F634" s="100">
        <v>80</v>
      </c>
      <c r="G634" s="97">
        <f t="shared" si="65"/>
        <v>100</v>
      </c>
      <c r="H634" s="330" t="s">
        <v>128</v>
      </c>
      <c r="I634" s="98" t="s">
        <v>941</v>
      </c>
      <c r="J634" s="98" t="str">
        <f>VLOOKUP(I634,Presupuesto!$B$11:$C$566,2,0)</f>
        <v>UTILES DE ESCRITORIO, OFICINA Y ENSE¥ANZA</v>
      </c>
      <c r="K634" s="98" t="str">
        <f t="shared" si="66"/>
        <v>Vinculación Universidad-Sociedad</v>
      </c>
      <c r="L634" s="116" t="s">
        <v>403</v>
      </c>
    </row>
    <row r="635" spans="3:12" ht="15.75" thickBot="1" x14ac:dyDescent="0.3">
      <c r="C635" s="109" t="s">
        <v>52</v>
      </c>
      <c r="D635" s="586"/>
      <c r="E635" s="212">
        <v>0</v>
      </c>
      <c r="F635" s="119">
        <v>25</v>
      </c>
      <c r="G635" s="97">
        <f t="shared" si="65"/>
        <v>0</v>
      </c>
      <c r="H635" s="330" t="s">
        <v>128</v>
      </c>
      <c r="I635" s="98" t="s">
        <v>941</v>
      </c>
      <c r="J635" s="98" t="str">
        <f>VLOOKUP(I635,Presupuesto!$B$11:$C$566,2,0)</f>
        <v>UTILES DE ESCRITORIO, OFICINA Y ENSE¥ANZA</v>
      </c>
      <c r="K635" s="98" t="str">
        <f t="shared" si="66"/>
        <v>Vinculación Universidad-Sociedad</v>
      </c>
      <c r="L635" s="116" t="s">
        <v>403</v>
      </c>
    </row>
    <row r="636" spans="3:12" ht="15.75" thickBot="1" x14ac:dyDescent="0.3">
      <c r="C636" s="216" t="s">
        <v>429</v>
      </c>
      <c r="D636" s="217">
        <v>0</v>
      </c>
      <c r="E636" s="332">
        <v>0</v>
      </c>
      <c r="F636" s="104">
        <f>HLOOKUP(C636,$AH$2:$BU$3,2,0)</f>
        <v>1150</v>
      </c>
      <c r="G636" s="105">
        <f>D636*E636*F636</f>
        <v>0</v>
      </c>
      <c r="H636" s="330" t="s">
        <v>128</v>
      </c>
      <c r="I636" s="333" t="s">
        <v>300</v>
      </c>
      <c r="J636" s="106" t="str">
        <f>VLOOKUP(I636,Presupuesto!$B$11:$C$566,2,0)</f>
        <v>VIATICOS (26200-00)</v>
      </c>
      <c r="K636" s="334" t="str">
        <f t="shared" si="66"/>
        <v>Vinculación Universidad-Sociedad</v>
      </c>
      <c r="L636" s="116" t="s">
        <v>403</v>
      </c>
    </row>
  </sheetData>
  <protectedRanges>
    <protectedRange password="DE9D" sqref="D16:F26 K36 K55 K74 K93 K112 K131 K207 K150 K169 K188 K226 K245 K264 K283 K302 K321 K16:L26 K342 K361 K380 K399 K418 K437 K456 K475 K494 K513 K532 K551 K570 K589 K608 K627 H16:I26" name="bloqueo"/>
  </protectedRanges>
  <mergeCells count="33">
    <mergeCell ref="D17:D25"/>
    <mergeCell ref="D36:D44"/>
    <mergeCell ref="D55:D63"/>
    <mergeCell ref="D74:D82"/>
    <mergeCell ref="D93:D101"/>
    <mergeCell ref="D188:D196"/>
    <mergeCell ref="D207:D215"/>
    <mergeCell ref="D112:D120"/>
    <mergeCell ref="D131:D139"/>
    <mergeCell ref="D150:D158"/>
    <mergeCell ref="D169:D177"/>
    <mergeCell ref="D321:D329"/>
    <mergeCell ref="D342:D350"/>
    <mergeCell ref="D361:D369"/>
    <mergeCell ref="D380:D388"/>
    <mergeCell ref="D226:D234"/>
    <mergeCell ref="D245:D253"/>
    <mergeCell ref="D264:D272"/>
    <mergeCell ref="D283:D291"/>
    <mergeCell ref="D302:D310"/>
    <mergeCell ref="D399:D407"/>
    <mergeCell ref="D418:D426"/>
    <mergeCell ref="D437:D445"/>
    <mergeCell ref="D456:D464"/>
    <mergeCell ref="D475:D483"/>
    <mergeCell ref="D589:D597"/>
    <mergeCell ref="D608:D616"/>
    <mergeCell ref="D627:D635"/>
    <mergeCell ref="D494:D502"/>
    <mergeCell ref="D513:D521"/>
    <mergeCell ref="D532:D540"/>
    <mergeCell ref="D551:D559"/>
    <mergeCell ref="D570:D578"/>
  </mergeCells>
  <dataValidations count="6">
    <dataValidation type="list" allowBlank="1" showInputMessage="1" showErrorMessage="1" sqref="C26 C45 C64 C83 C102 C121 C140 C159 C178 C197 C216 C235 C254 C273 C292 C311 C330 C351 C370 C389 C408 C427 C446 C465 C484 C503 C522 C541 C560 C579 C598 C617 C636">
      <formula1>$AH$2:$BU$2</formula1>
    </dataValidation>
    <dataValidation type="list" allowBlank="1" showInputMessage="1" showErrorMessage="1" errorTitle="¡Ingreso Inválido!" error="Seleccione una opción de la lista" promptTitle="Mes Requerido" prompt="Seleccione el mes en el que requiere el recurso." sqref="L608:L617 L17:L26 L36:L45 L74:L83 L55:L64 L93:L102 L112:L121 L131:L140 L150:L159 L169:L178 L188:L197 L207:L216 L226:L235 L245:L254 L264:L273 L283:L292 L302:L311 L321:L330 L342:L351 L361:L370 L380:L389 L399:L408 L418:L427 L437:L446 L456:L465 L475:L484 L494:L503 L513:L522 L532:L541 L551:L560 L570:L579 L589:L598 L627:L636">
      <formula1>$U$2:$AF$2</formula1>
    </dataValidation>
    <dataValidation type="list" allowBlank="1" showInputMessage="1" showErrorMessage="1" errorTitle="¡Ingreso no valido!" error="Favor ingrese un elemento de la lista." promptTitle="Tipo de Presupuesto" prompt="Seleccione una opción de la lista." sqref="H608:H617 H17:H26 H36:H45 H55:H64 H74:H83 H93:H102 H112:H121 H131:H140 H150:H159 H169:H178 H188:H197 H207:H216 H226:H235 H245:H254 H264:H273 H283:H292 H302:H311 H321:H330 H342:H351 H361:H370 H380:H389 H399:H408 H418:H427 H437:H446 H456:H465 H475:H484 H494:H503 H513:H522 H532:H541 H551:H560 H570:H579 H589:H598 H627:H636">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I245:I254 I264:I273 I283:I292 I302:I311 I321:I330 I342:I351 I361:I370 I380:I389 I399:I408 I418:I427 I437:I446 I456:I465 I475:I484 I494:I503 I513:I522 I532:I541 I551:I560 I570:I579 I589:I598 I608:I617 I627:I636">
      <formula1>$A$1:$UI$1</formula1>
    </dataValidation>
    <dataValidation type="list" allowBlank="1" showInputMessage="1" showErrorMessage="1" sqref="K18:K26 K37:K45 K56:K64 K75:K83 K94:K102 K113:K121 K132:K140 K151:K159 K170:K178 K189:K197 K208:K216 K227:K235 K246:K254 K265:K273 K284:K292 K303:K311 K322:K330 K343:K351 K362:K370 K381:K389 K400:K408 K419:K427 K438:K446 K457:K465 K476:K484 K495:K503 K514:K522 K533:K541 K552:K560 K571:K579 K590:K598 K609:K617 K628:K636">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K245 K264 K283 K302 K321 K342 K361 K380 K399 K418 K437 K456 K475 K494 K513 K532 K551 K570 K589 K608 K627">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C46" zoomScale="84" zoomScaleNormal="84" workbookViewId="0">
      <selection activeCell="M64" sqref="M64"/>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60" t="s">
        <v>1357</v>
      </c>
      <c r="E2" s="122" t="s">
        <v>1359</v>
      </c>
      <c r="F2" s="122" t="s">
        <v>471</v>
      </c>
      <c r="G2" s="122" t="s">
        <v>1360</v>
      </c>
      <c r="H2" s="160" t="s">
        <v>1361</v>
      </c>
      <c r="I2" s="122" t="s">
        <v>1362</v>
      </c>
      <c r="J2" s="122" t="s">
        <v>1453</v>
      </c>
      <c r="K2" s="122" t="s">
        <v>1363</v>
      </c>
      <c r="L2" s="122" t="s">
        <v>1364</v>
      </c>
      <c r="M2" s="122" t="s">
        <v>1365</v>
      </c>
      <c r="N2" s="122" t="s">
        <v>1366</v>
      </c>
      <c r="O2" s="122" t="s">
        <v>1367</v>
      </c>
      <c r="P2" s="122" t="s">
        <v>1475</v>
      </c>
      <c r="Q2" s="122" t="s">
        <v>1510</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c r="BZ2" s="86" t="s">
        <v>481</v>
      </c>
      <c r="CA2" s="86" t="s">
        <v>482</v>
      </c>
      <c r="CB2" s="86" t="s">
        <v>483</v>
      </c>
      <c r="CC2" s="86" t="s">
        <v>484</v>
      </c>
      <c r="CD2" s="86" t="s">
        <v>485</v>
      </c>
      <c r="CE2" s="86" t="s">
        <v>486</v>
      </c>
      <c r="CF2" s="86" t="s">
        <v>487</v>
      </c>
      <c r="CG2" s="86" t="s">
        <v>488</v>
      </c>
      <c r="CH2" s="86" t="s">
        <v>489</v>
      </c>
      <c r="CI2" s="86" t="s">
        <v>490</v>
      </c>
      <c r="CJ2" s="86" t="s">
        <v>491</v>
      </c>
      <c r="CK2" s="86" t="s">
        <v>492</v>
      </c>
      <c r="CL2" s="86" t="s">
        <v>493</v>
      </c>
      <c r="CM2" s="86" t="s">
        <v>494</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c r="BZ3" s="303">
        <v>43674.39</v>
      </c>
      <c r="CA3" s="303">
        <v>39703.99</v>
      </c>
      <c r="CB3" s="303">
        <v>35733.589999999997</v>
      </c>
      <c r="CC3" s="303">
        <v>31763.19</v>
      </c>
      <c r="CD3" s="303">
        <v>29777.99</v>
      </c>
      <c r="CE3" s="303">
        <v>27792.79</v>
      </c>
      <c r="CF3" s="303">
        <v>18859.39</v>
      </c>
      <c r="CG3" s="303">
        <v>17866.8</v>
      </c>
      <c r="CH3" s="303">
        <v>13896.4</v>
      </c>
      <c r="CI3" s="303">
        <v>15004.09</v>
      </c>
      <c r="CJ3" s="303">
        <v>13238.9</v>
      </c>
      <c r="CK3" s="303">
        <v>12356.31</v>
      </c>
      <c r="CL3" s="303">
        <v>463.22</v>
      </c>
      <c r="CM3" s="303">
        <v>2007.3</v>
      </c>
    </row>
    <row r="5" spans="1:555" ht="52.5" x14ac:dyDescent="0.25">
      <c r="C5" s="195" t="s">
        <v>127</v>
      </c>
      <c r="D5" s="456">
        <f>SUMIF(C:C,$C$10,D:D)</f>
        <v>607500</v>
      </c>
      <c r="CA5" s="303"/>
    </row>
    <row r="6" spans="1:555" x14ac:dyDescent="0.25">
      <c r="CA6" s="303"/>
    </row>
    <row r="7" spans="1:555" x14ac:dyDescent="0.25">
      <c r="CA7" s="303"/>
    </row>
    <row r="8" spans="1:555" x14ac:dyDescent="0.25">
      <c r="C8" s="70" t="s">
        <v>54</v>
      </c>
      <c r="D8" s="79"/>
      <c r="E8" s="70"/>
      <c r="F8" s="70"/>
      <c r="G8" s="70"/>
      <c r="H8" s="79"/>
      <c r="I8" s="70"/>
      <c r="J8" s="70"/>
      <c r="CA8" s="303"/>
    </row>
    <row r="9" spans="1:555" ht="15.75" thickBot="1" x14ac:dyDescent="0.3">
      <c r="C9" s="94"/>
      <c r="D9" s="79"/>
      <c r="E9" s="94"/>
      <c r="F9" s="94"/>
      <c r="G9" s="94"/>
      <c r="H9" s="79"/>
      <c r="I9" s="94"/>
      <c r="J9" s="121"/>
      <c r="CA9" s="303"/>
    </row>
    <row r="10" spans="1:555" ht="15.75" thickBot="1" x14ac:dyDescent="0.3">
      <c r="C10" s="69" t="s">
        <v>43</v>
      </c>
      <c r="D10" s="30">
        <f>SUM(G17:G67)</f>
        <v>607500</v>
      </c>
      <c r="E10" s="93"/>
      <c r="F10" s="93"/>
      <c r="G10" s="93"/>
      <c r="H10" s="76"/>
      <c r="I10" s="76"/>
      <c r="J10" s="76"/>
      <c r="K10" s="153"/>
      <c r="CA10" s="303"/>
    </row>
    <row r="11" spans="1:555" x14ac:dyDescent="0.25">
      <c r="B11" s="177"/>
      <c r="D11" s="31"/>
      <c r="E11" s="93"/>
      <c r="F11" s="93"/>
      <c r="G11" s="93"/>
      <c r="H11" s="76"/>
      <c r="I11" s="76"/>
      <c r="J11" s="76"/>
      <c r="K11" s="153"/>
      <c r="CA11" s="303"/>
    </row>
    <row r="12" spans="1:555" x14ac:dyDescent="0.25">
      <c r="B12" s="177"/>
      <c r="D12" s="31"/>
      <c r="E12" s="93"/>
      <c r="F12" s="93"/>
      <c r="G12" s="93"/>
      <c r="H12" s="76"/>
      <c r="I12" s="76"/>
      <c r="J12" s="76"/>
      <c r="K12" s="153"/>
      <c r="CA12" s="303"/>
    </row>
    <row r="13" spans="1:555" ht="15.75" x14ac:dyDescent="0.25">
      <c r="C13" s="202" t="s">
        <v>391</v>
      </c>
      <c r="D13" s="365" t="str">
        <f>'12. Gestión del Talento Humano'!F8</f>
        <v>12.1.1.1</v>
      </c>
      <c r="E13" s="93"/>
      <c r="F13" s="93"/>
      <c r="G13" s="93"/>
      <c r="H13" s="76"/>
      <c r="I13" s="76"/>
      <c r="J13" s="76"/>
      <c r="K13" s="153"/>
      <c r="CA13" s="303"/>
    </row>
    <row r="14" spans="1:555" ht="18.75" x14ac:dyDescent="0.25">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Realizar las gestiones para aplicar el proceso de reclutamiento del personal en el Consultorio Jurídico Gratuito. </v>
      </c>
      <c r="D14" s="31"/>
      <c r="E14" s="93"/>
      <c r="F14" s="93"/>
      <c r="G14" s="93"/>
      <c r="H14" s="76"/>
      <c r="I14" s="76"/>
      <c r="J14" s="76"/>
      <c r="K14" s="153"/>
      <c r="CA14" s="303"/>
    </row>
    <row r="15" spans="1:555" ht="15.75" thickBot="1" x14ac:dyDescent="0.3">
      <c r="C15" s="94"/>
      <c r="D15" s="31"/>
      <c r="E15" s="93"/>
      <c r="F15" s="93"/>
      <c r="G15" s="93"/>
      <c r="H15" s="76"/>
      <c r="I15" s="76"/>
      <c r="J15" s="76"/>
      <c r="K15" s="153"/>
      <c r="CA15" s="303"/>
    </row>
    <row r="16" spans="1:555" ht="30.75" thickBot="1" x14ac:dyDescent="0.3">
      <c r="C16" s="134" t="s">
        <v>44</v>
      </c>
      <c r="D16" s="138" t="s">
        <v>55</v>
      </c>
      <c r="E16" s="170" t="s">
        <v>56</v>
      </c>
      <c r="F16" s="138" t="s">
        <v>57</v>
      </c>
      <c r="G16" s="135" t="s">
        <v>27</v>
      </c>
      <c r="H16" s="133" t="s">
        <v>130</v>
      </c>
      <c r="I16" s="136" t="s">
        <v>46</v>
      </c>
      <c r="J16" s="136" t="s">
        <v>131</v>
      </c>
      <c r="K16" s="136" t="s">
        <v>409</v>
      </c>
      <c r="L16" s="136" t="s">
        <v>410</v>
      </c>
      <c r="CA16" s="303"/>
    </row>
    <row r="17" spans="3:79" ht="15.75" thickBot="1" x14ac:dyDescent="0.3">
      <c r="C17" s="137" t="s">
        <v>481</v>
      </c>
      <c r="D17" s="199"/>
      <c r="E17" s="152">
        <v>12</v>
      </c>
      <c r="F17" s="304">
        <f>HLOOKUP($C17,$BZ$2:$CM$3,2,0)</f>
        <v>43674.39</v>
      </c>
      <c r="G17" s="113">
        <f>D17*E17*F17</f>
        <v>0</v>
      </c>
      <c r="H17" s="166"/>
      <c r="I17" s="114" t="s">
        <v>495</v>
      </c>
      <c r="J17" s="114" t="str">
        <f>VLOOKUP(I17,Presupuesto!$B$11:$C$565,2,0)</f>
        <v>SUELDOS Y SALARIOS PERMANENTES</v>
      </c>
      <c r="K17" s="218" t="s">
        <v>1364</v>
      </c>
      <c r="L17" s="98" t="s">
        <v>393</v>
      </c>
      <c r="CA17" s="303"/>
    </row>
    <row r="18" spans="3:79" x14ac:dyDescent="0.25">
      <c r="C18" s="171" t="s">
        <v>58</v>
      </c>
      <c r="D18" s="163"/>
      <c r="E18" s="154">
        <v>0</v>
      </c>
      <c r="F18" s="100">
        <f>IF(E17=0,"",(G17/E17)/12*E17)</f>
        <v>0</v>
      </c>
      <c r="G18" s="97">
        <f>F18</f>
        <v>0</v>
      </c>
      <c r="H18" s="164"/>
      <c r="I18" s="116" t="s">
        <v>515</v>
      </c>
      <c r="J18" s="116" t="str">
        <f>VLOOKUP(I18,Presupuesto!$B$11:$C$565,2,0)</f>
        <v>AGUINALDO Y DECIMO CUARTO MES</v>
      </c>
      <c r="K18" s="98" t="str">
        <f t="shared" ref="K18:K49" si="0">$K$17</f>
        <v>Gestión del Talento Humano, Administrativo y Docente</v>
      </c>
      <c r="L18" s="98" t="s">
        <v>411</v>
      </c>
      <c r="CA18" s="303"/>
    </row>
    <row r="19" spans="3:79" ht="15.75" thickBot="1" x14ac:dyDescent="0.3">
      <c r="C19" s="172" t="s">
        <v>59</v>
      </c>
      <c r="D19" s="163"/>
      <c r="E19" s="154">
        <v>0</v>
      </c>
      <c r="F19" s="117">
        <f>IF(E17&lt;6,"",((E17-6)/12)*(G17/E17))</f>
        <v>0</v>
      </c>
      <c r="G19" s="97">
        <f>F19</f>
        <v>0</v>
      </c>
      <c r="H19" s="164"/>
      <c r="I19" s="101" t="s">
        <v>518</v>
      </c>
      <c r="J19" s="101" t="str">
        <f>VLOOKUP(I19,Presupuesto!$B$11:$C$565,2,0)</f>
        <v>DECIMOCUARTO MES</v>
      </c>
      <c r="K19" s="98" t="str">
        <f t="shared" si="0"/>
        <v>Gestión del Talento Humano, Administrativo y Docente</v>
      </c>
      <c r="L19" s="98" t="s">
        <v>394</v>
      </c>
      <c r="CA19" s="303"/>
    </row>
    <row r="20" spans="3:79" ht="15.75" thickBot="1" x14ac:dyDescent="0.3">
      <c r="C20" s="137" t="s">
        <v>482</v>
      </c>
      <c r="D20" s="199"/>
      <c r="E20" s="152">
        <v>12</v>
      </c>
      <c r="F20" s="304">
        <f>HLOOKUP($C20,$BZ$2:$CM$3,2,0)</f>
        <v>39703.99</v>
      </c>
      <c r="G20" s="113">
        <f>D20*E20*F20</f>
        <v>0</v>
      </c>
      <c r="H20" s="166"/>
      <c r="I20" s="114" t="s">
        <v>495</v>
      </c>
      <c r="J20" s="114" t="str">
        <f>VLOOKUP(I20,Presupuesto!$B$11:$C$565,2,0)</f>
        <v>SUELDOS Y SALARIOS PERMANENTES</v>
      </c>
      <c r="K20" s="98" t="str">
        <f t="shared" si="0"/>
        <v>Gestión del Talento Humano, Administrativo y Docente</v>
      </c>
      <c r="L20" s="98" t="s">
        <v>394</v>
      </c>
    </row>
    <row r="21" spans="3:79" x14ac:dyDescent="0.25">
      <c r="C21" s="171" t="s">
        <v>58</v>
      </c>
      <c r="D21" s="163"/>
      <c r="E21" s="154">
        <v>0</v>
      </c>
      <c r="F21" s="100">
        <f>IF(E20=0,"",(G20/E20)/12*E20)</f>
        <v>0</v>
      </c>
      <c r="G21" s="97">
        <f>F21</f>
        <v>0</v>
      </c>
      <c r="H21" s="164"/>
      <c r="I21" s="116" t="s">
        <v>515</v>
      </c>
      <c r="J21" s="116" t="str">
        <f>VLOOKUP(I21,Presupuesto!$B$11:$C$565,2,0)</f>
        <v>AGUINALDO Y DECIMO CUARTO MES</v>
      </c>
      <c r="K21" s="98" t="str">
        <f t="shared" si="0"/>
        <v>Gestión del Talento Humano, Administrativo y Docente</v>
      </c>
      <c r="L21" s="98" t="s">
        <v>394</v>
      </c>
    </row>
    <row r="22" spans="3:79" ht="15.75" thickBot="1" x14ac:dyDescent="0.3">
      <c r="C22" s="172" t="s">
        <v>59</v>
      </c>
      <c r="D22" s="163"/>
      <c r="E22" s="154">
        <v>0</v>
      </c>
      <c r="F22" s="117">
        <f>IF(E20&lt;6,"",((E20-6)/12)*(G20/E20))</f>
        <v>0</v>
      </c>
      <c r="G22" s="97">
        <f>F22</f>
        <v>0</v>
      </c>
      <c r="H22" s="164"/>
      <c r="I22" s="101" t="s">
        <v>518</v>
      </c>
      <c r="J22" s="101" t="str">
        <f>VLOOKUP(I22,Presupuesto!$B$11:$C$565,2,0)</f>
        <v>DECIMOCUARTO MES</v>
      </c>
      <c r="K22" s="98" t="str">
        <f t="shared" si="0"/>
        <v>Gestión del Talento Humano, Administrativo y Docente</v>
      </c>
      <c r="L22" s="98" t="s">
        <v>394</v>
      </c>
    </row>
    <row r="23" spans="3:79" ht="15.75" thickBot="1" x14ac:dyDescent="0.3">
      <c r="C23" s="137" t="s">
        <v>483</v>
      </c>
      <c r="D23" s="199"/>
      <c r="E23" s="152">
        <v>12</v>
      </c>
      <c r="F23" s="304">
        <f>HLOOKUP($C23,$BZ$2:$CM$3,2,0)</f>
        <v>35733.589999999997</v>
      </c>
      <c r="G23" s="113">
        <f>D23*E23*F23</f>
        <v>0</v>
      </c>
      <c r="H23" s="166"/>
      <c r="I23" s="114" t="s">
        <v>495</v>
      </c>
      <c r="J23" s="114" t="str">
        <f>VLOOKUP(I23,Presupuesto!$B$11:$C$565,2,0)</f>
        <v>SUELDOS Y SALARIOS PERMANENTES</v>
      </c>
      <c r="K23" s="98" t="str">
        <f t="shared" si="0"/>
        <v>Gestión del Talento Humano, Administrativo y Docente</v>
      </c>
      <c r="L23" s="98" t="s">
        <v>394</v>
      </c>
    </row>
    <row r="24" spans="3:79" x14ac:dyDescent="0.25">
      <c r="C24" s="171" t="s">
        <v>58</v>
      </c>
      <c r="D24" s="163"/>
      <c r="E24" s="154">
        <v>0</v>
      </c>
      <c r="F24" s="100">
        <f>IF(E23=0,"",(G23/E23)/12*E23)</f>
        <v>0</v>
      </c>
      <c r="G24" s="97">
        <f>F24</f>
        <v>0</v>
      </c>
      <c r="H24" s="164"/>
      <c r="I24" s="116" t="s">
        <v>515</v>
      </c>
      <c r="J24" s="116" t="str">
        <f>VLOOKUP(I24,Presupuesto!$B$11:$C$565,2,0)</f>
        <v>AGUINALDO Y DECIMO CUARTO MES</v>
      </c>
      <c r="K24" s="98" t="str">
        <f t="shared" si="0"/>
        <v>Gestión del Talento Humano, Administrativo y Docente</v>
      </c>
      <c r="L24" s="98" t="s">
        <v>394</v>
      </c>
    </row>
    <row r="25" spans="3:79" ht="15.75" thickBot="1" x14ac:dyDescent="0.3">
      <c r="C25" s="172" t="s">
        <v>59</v>
      </c>
      <c r="D25" s="163"/>
      <c r="E25" s="154">
        <v>0</v>
      </c>
      <c r="F25" s="117">
        <f>IF(E23&lt;6,"",((E23-6)/12)*(G23/E23))</f>
        <v>0</v>
      </c>
      <c r="G25" s="97">
        <f>F25</f>
        <v>0</v>
      </c>
      <c r="H25" s="164"/>
      <c r="I25" s="101" t="s">
        <v>518</v>
      </c>
      <c r="J25" s="101" t="str">
        <f>VLOOKUP(I25,Presupuesto!$B$11:$C$565,2,0)</f>
        <v>DECIMOCUARTO MES</v>
      </c>
      <c r="K25" s="98" t="str">
        <f t="shared" si="0"/>
        <v>Gestión del Talento Humano, Administrativo y Docente</v>
      </c>
      <c r="L25" s="98" t="s">
        <v>394</v>
      </c>
    </row>
    <row r="26" spans="3:79" ht="15.75" thickBot="1" x14ac:dyDescent="0.3">
      <c r="C26" s="137" t="s">
        <v>484</v>
      </c>
      <c r="D26" s="199"/>
      <c r="E26" s="152">
        <v>12</v>
      </c>
      <c r="F26" s="304">
        <f>HLOOKUP($C26,$BZ$2:$CM$3,2,0)</f>
        <v>31763.19</v>
      </c>
      <c r="G26" s="113">
        <f>D26*E26*F26</f>
        <v>0</v>
      </c>
      <c r="H26" s="166"/>
      <c r="I26" s="114" t="s">
        <v>495</v>
      </c>
      <c r="J26" s="114" t="str">
        <f>VLOOKUP(I26,Presupuesto!$B$11:$C$565,2,0)</f>
        <v>SUELDOS Y SALARIOS PERMANENTES</v>
      </c>
      <c r="K26" s="98" t="str">
        <f t="shared" si="0"/>
        <v>Gestión del Talento Humano, Administrativo y Docente</v>
      </c>
      <c r="L26" s="98" t="s">
        <v>394</v>
      </c>
    </row>
    <row r="27" spans="3:79" x14ac:dyDescent="0.25">
      <c r="C27" s="171" t="s">
        <v>58</v>
      </c>
      <c r="D27" s="163"/>
      <c r="E27" s="154">
        <v>0</v>
      </c>
      <c r="F27" s="100">
        <f>IF(E26=0,"",(G26/E26)/12*E26)</f>
        <v>0</v>
      </c>
      <c r="G27" s="97">
        <f>F27</f>
        <v>0</v>
      </c>
      <c r="H27" s="164"/>
      <c r="I27" s="116" t="s">
        <v>515</v>
      </c>
      <c r="J27" s="116" t="str">
        <f>VLOOKUP(I27,Presupuesto!$B$11:$C$565,2,0)</f>
        <v>AGUINALDO Y DECIMO CUARTO MES</v>
      </c>
      <c r="K27" s="98" t="str">
        <f t="shared" si="0"/>
        <v>Gestión del Talento Humano, Administrativo y Docente</v>
      </c>
      <c r="L27" s="98" t="s">
        <v>394</v>
      </c>
    </row>
    <row r="28" spans="3:79" ht="15.75" thickBot="1" x14ac:dyDescent="0.3">
      <c r="C28" s="172" t="s">
        <v>59</v>
      </c>
      <c r="D28" s="163"/>
      <c r="E28" s="154">
        <v>0</v>
      </c>
      <c r="F28" s="117">
        <f>IF(E26&lt;6,"",((E26-6)/12)*(G26/E26))</f>
        <v>0</v>
      </c>
      <c r="G28" s="97">
        <f>F28</f>
        <v>0</v>
      </c>
      <c r="H28" s="164"/>
      <c r="I28" s="101" t="s">
        <v>518</v>
      </c>
      <c r="J28" s="101" t="str">
        <f>VLOOKUP(I28,Presupuesto!$B$11:$C$565,2,0)</f>
        <v>DECIMOCUARTO MES</v>
      </c>
      <c r="K28" s="98" t="str">
        <f t="shared" si="0"/>
        <v>Gestión del Talento Humano, Administrativo y Docente</v>
      </c>
      <c r="L28" s="98" t="s">
        <v>394</v>
      </c>
    </row>
    <row r="29" spans="3:79" ht="15.75" thickBot="1" x14ac:dyDescent="0.3">
      <c r="C29" s="137" t="s">
        <v>485</v>
      </c>
      <c r="D29" s="199"/>
      <c r="E29" s="152">
        <v>12</v>
      </c>
      <c r="F29" s="304">
        <f>HLOOKUP($C29,$BZ$2:$CM$3,2,0)</f>
        <v>29777.99</v>
      </c>
      <c r="G29" s="113">
        <f>D29*E29*F29</f>
        <v>0</v>
      </c>
      <c r="H29" s="166"/>
      <c r="I29" s="114" t="s">
        <v>495</v>
      </c>
      <c r="J29" s="114" t="str">
        <f>VLOOKUP(I29,Presupuesto!$B$11:$C$565,2,0)</f>
        <v>SUELDOS Y SALARIOS PERMANENTES</v>
      </c>
      <c r="K29" s="98" t="str">
        <f t="shared" si="0"/>
        <v>Gestión del Talento Humano, Administrativo y Docente</v>
      </c>
      <c r="L29" s="98" t="s">
        <v>394</v>
      </c>
    </row>
    <row r="30" spans="3:79" x14ac:dyDescent="0.25">
      <c r="C30" s="171" t="s">
        <v>58</v>
      </c>
      <c r="D30" s="163"/>
      <c r="E30" s="154">
        <v>0</v>
      </c>
      <c r="F30" s="100">
        <f>IF(E29=0,"",(G29/E29)/12*E29)</f>
        <v>0</v>
      </c>
      <c r="G30" s="97">
        <f>F30</f>
        <v>0</v>
      </c>
      <c r="H30" s="164"/>
      <c r="I30" s="116" t="s">
        <v>515</v>
      </c>
      <c r="J30" s="116" t="str">
        <f>VLOOKUP(I30,Presupuesto!$B$11:$C$565,2,0)</f>
        <v>AGUINALDO Y DECIMO CUARTO MES</v>
      </c>
      <c r="K30" s="98" t="str">
        <f t="shared" si="0"/>
        <v>Gestión del Talento Humano, Administrativo y Docente</v>
      </c>
      <c r="L30" s="98" t="s">
        <v>394</v>
      </c>
    </row>
    <row r="31" spans="3:79" ht="15.75" thickBot="1" x14ac:dyDescent="0.3">
      <c r="C31" s="172" t="s">
        <v>59</v>
      </c>
      <c r="D31" s="163"/>
      <c r="E31" s="154">
        <v>0</v>
      </c>
      <c r="F31" s="117">
        <f>IF(E29&lt;6,"",((E29-6)/12)*(G29/E29))</f>
        <v>0</v>
      </c>
      <c r="G31" s="97">
        <f>F31</f>
        <v>0</v>
      </c>
      <c r="H31" s="164"/>
      <c r="I31" s="101" t="s">
        <v>518</v>
      </c>
      <c r="J31" s="101" t="str">
        <f>VLOOKUP(I31,Presupuesto!$B$11:$C$565,2,0)</f>
        <v>DECIMOCUARTO MES</v>
      </c>
      <c r="K31" s="98" t="str">
        <f t="shared" si="0"/>
        <v>Gestión del Talento Humano, Administrativo y Docente</v>
      </c>
      <c r="L31" s="98" t="s">
        <v>394</v>
      </c>
    </row>
    <row r="32" spans="3:79" ht="15.75" thickBot="1" x14ac:dyDescent="0.3">
      <c r="C32" s="137" t="s">
        <v>486</v>
      </c>
      <c r="D32" s="199"/>
      <c r="E32" s="152">
        <v>12</v>
      </c>
      <c r="F32" s="304">
        <f>HLOOKUP($C32,$BZ$2:$CM$3,2,0)</f>
        <v>27792.79</v>
      </c>
      <c r="G32" s="113">
        <f>D32*E32*F32</f>
        <v>0</v>
      </c>
      <c r="H32" s="166"/>
      <c r="I32" s="114" t="s">
        <v>495</v>
      </c>
      <c r="J32" s="114" t="str">
        <f>VLOOKUP(I32,Presupuesto!$B$11:$C$565,2,0)</f>
        <v>SUELDOS Y SALARIOS PERMANENTES</v>
      </c>
      <c r="K32" s="98" t="str">
        <f t="shared" si="0"/>
        <v>Gestión del Talento Humano, Administrativo y Docente</v>
      </c>
      <c r="L32" s="98" t="s">
        <v>394</v>
      </c>
    </row>
    <row r="33" spans="3:12" x14ac:dyDescent="0.25">
      <c r="C33" s="171" t="s">
        <v>58</v>
      </c>
      <c r="D33" s="163"/>
      <c r="E33" s="154">
        <v>0</v>
      </c>
      <c r="F33" s="100">
        <f>IF(E32=0,"",(G32/E32)/12*E32)</f>
        <v>0</v>
      </c>
      <c r="G33" s="97">
        <f>F33</f>
        <v>0</v>
      </c>
      <c r="H33" s="164"/>
      <c r="I33" s="116" t="s">
        <v>515</v>
      </c>
      <c r="J33" s="116" t="str">
        <f>VLOOKUP(I33,Presupuesto!$B$11:$C$565,2,0)</f>
        <v>AGUINALDO Y DECIMO CUARTO MES</v>
      </c>
      <c r="K33" s="98" t="str">
        <f t="shared" si="0"/>
        <v>Gestión del Talento Humano, Administrativo y Docente</v>
      </c>
      <c r="L33" s="98" t="s">
        <v>394</v>
      </c>
    </row>
    <row r="34" spans="3:12" ht="15.75" thickBot="1" x14ac:dyDescent="0.3">
      <c r="C34" s="172" t="s">
        <v>59</v>
      </c>
      <c r="D34" s="163"/>
      <c r="E34" s="154">
        <v>0</v>
      </c>
      <c r="F34" s="117">
        <f>IF(E32&lt;6,"",((E32-6)/12)*(G32/E32))</f>
        <v>0</v>
      </c>
      <c r="G34" s="97">
        <f>F34</f>
        <v>0</v>
      </c>
      <c r="H34" s="164"/>
      <c r="I34" s="101" t="s">
        <v>518</v>
      </c>
      <c r="J34" s="101" t="str">
        <f>VLOOKUP(I34,Presupuesto!$B$11:$C$565,2,0)</f>
        <v>DECIMOCUARTO MES</v>
      </c>
      <c r="K34" s="98" t="str">
        <f t="shared" si="0"/>
        <v>Gestión del Talento Humano, Administrativo y Docente</v>
      </c>
      <c r="L34" s="98" t="s">
        <v>394</v>
      </c>
    </row>
    <row r="35" spans="3:12" ht="15.75" thickBot="1" x14ac:dyDescent="0.3">
      <c r="C35" s="137" t="s">
        <v>487</v>
      </c>
      <c r="D35" s="199"/>
      <c r="E35" s="152">
        <v>12</v>
      </c>
      <c r="F35" s="304">
        <f>HLOOKUP($C35,$BZ$2:$CM$3,2,0)</f>
        <v>18859.39</v>
      </c>
      <c r="G35" s="113">
        <f>D35*E35*F35</f>
        <v>0</v>
      </c>
      <c r="H35" s="166"/>
      <c r="I35" s="114" t="s">
        <v>495</v>
      </c>
      <c r="J35" s="114" t="str">
        <f>VLOOKUP(I35,Presupuesto!$B$11:$C$565,2,0)</f>
        <v>SUELDOS Y SALARIOS PERMANENTES</v>
      </c>
      <c r="K35" s="98" t="str">
        <f t="shared" si="0"/>
        <v>Gestión del Talento Humano, Administrativo y Docente</v>
      </c>
      <c r="L35" s="98" t="s">
        <v>394</v>
      </c>
    </row>
    <row r="36" spans="3:12" x14ac:dyDescent="0.25">
      <c r="C36" s="171" t="s">
        <v>58</v>
      </c>
      <c r="D36" s="163"/>
      <c r="E36" s="154">
        <v>0</v>
      </c>
      <c r="F36" s="100">
        <f>IF(E35=0,"",(G35/E35)/12*E35)</f>
        <v>0</v>
      </c>
      <c r="G36" s="97">
        <f>F36</f>
        <v>0</v>
      </c>
      <c r="H36" s="164"/>
      <c r="I36" s="116" t="s">
        <v>515</v>
      </c>
      <c r="J36" s="116" t="str">
        <f>VLOOKUP(I36,Presupuesto!$B$11:$C$565,2,0)</f>
        <v>AGUINALDO Y DECIMO CUARTO MES</v>
      </c>
      <c r="K36" s="98" t="str">
        <f t="shared" si="0"/>
        <v>Gestión del Talento Humano, Administrativo y Docente</v>
      </c>
      <c r="L36" s="98" t="s">
        <v>394</v>
      </c>
    </row>
    <row r="37" spans="3:12" ht="15.75" thickBot="1" x14ac:dyDescent="0.3">
      <c r="C37" s="172" t="s">
        <v>59</v>
      </c>
      <c r="D37" s="163"/>
      <c r="E37" s="154">
        <v>0</v>
      </c>
      <c r="F37" s="117">
        <f>IF(E35&lt;6,"",((E35-6)/12)*(G35/E35))</f>
        <v>0</v>
      </c>
      <c r="G37" s="97">
        <f>F37</f>
        <v>0</v>
      </c>
      <c r="H37" s="164"/>
      <c r="I37" s="101" t="s">
        <v>518</v>
      </c>
      <c r="J37" s="101" t="str">
        <f>VLOOKUP(I37,Presupuesto!$B$11:$C$565,2,0)</f>
        <v>DECIMOCUARTO MES</v>
      </c>
      <c r="K37" s="98" t="str">
        <f t="shared" si="0"/>
        <v>Gestión del Talento Humano, Administrativo y Docente</v>
      </c>
      <c r="L37" s="98" t="s">
        <v>394</v>
      </c>
    </row>
    <row r="38" spans="3:12" ht="15.75" thickBot="1" x14ac:dyDescent="0.3">
      <c r="C38" s="137" t="s">
        <v>488</v>
      </c>
      <c r="D38" s="199"/>
      <c r="E38" s="152">
        <v>12</v>
      </c>
      <c r="F38" s="304">
        <f>HLOOKUP($C38,$BZ$2:$CM$3,2,0)</f>
        <v>17866.8</v>
      </c>
      <c r="G38" s="113">
        <f>D38*E38*F38</f>
        <v>0</v>
      </c>
      <c r="H38" s="166"/>
      <c r="I38" s="114" t="s">
        <v>495</v>
      </c>
      <c r="J38" s="114" t="str">
        <f>VLOOKUP(I38,Presupuesto!$B$11:$C$565,2,0)</f>
        <v>SUELDOS Y SALARIOS PERMANENTES</v>
      </c>
      <c r="K38" s="98" t="str">
        <f t="shared" si="0"/>
        <v>Gestión del Talento Humano, Administrativo y Docente</v>
      </c>
      <c r="L38" s="98" t="s">
        <v>394</v>
      </c>
    </row>
    <row r="39" spans="3:12" x14ac:dyDescent="0.25">
      <c r="C39" s="171" t="s">
        <v>58</v>
      </c>
      <c r="D39" s="163"/>
      <c r="E39" s="154">
        <v>0</v>
      </c>
      <c r="F39" s="100">
        <f>IF(E38=0,"",(G38/E38)/12*E38)</f>
        <v>0</v>
      </c>
      <c r="G39" s="97">
        <f>F39</f>
        <v>0</v>
      </c>
      <c r="H39" s="164"/>
      <c r="I39" s="116" t="s">
        <v>515</v>
      </c>
      <c r="J39" s="116" t="str">
        <f>VLOOKUP(I39,Presupuesto!$B$11:$C$565,2,0)</f>
        <v>AGUINALDO Y DECIMO CUARTO MES</v>
      </c>
      <c r="K39" s="98" t="str">
        <f t="shared" si="0"/>
        <v>Gestión del Talento Humano, Administrativo y Docente</v>
      </c>
      <c r="L39" s="98" t="s">
        <v>394</v>
      </c>
    </row>
    <row r="40" spans="3:12" ht="15.75" thickBot="1" x14ac:dyDescent="0.3">
      <c r="C40" s="172" t="s">
        <v>59</v>
      </c>
      <c r="D40" s="163"/>
      <c r="E40" s="154">
        <v>0</v>
      </c>
      <c r="F40" s="117">
        <f>IF(E38&lt;6,"",((E38-6)/12)*(G38/E38))</f>
        <v>0</v>
      </c>
      <c r="G40" s="97">
        <f>F40</f>
        <v>0</v>
      </c>
      <c r="H40" s="164"/>
      <c r="I40" s="101" t="s">
        <v>518</v>
      </c>
      <c r="J40" s="101" t="str">
        <f>VLOOKUP(I40,Presupuesto!$B$11:$C$565,2,0)</f>
        <v>DECIMOCUARTO MES</v>
      </c>
      <c r="K40" s="98" t="str">
        <f t="shared" si="0"/>
        <v>Gestión del Talento Humano, Administrativo y Docente</v>
      </c>
      <c r="L40" s="98" t="s">
        <v>394</v>
      </c>
    </row>
    <row r="41" spans="3:12" ht="15.75" thickBot="1" x14ac:dyDescent="0.3">
      <c r="C41" s="137" t="s">
        <v>489</v>
      </c>
      <c r="D41" s="199"/>
      <c r="E41" s="152">
        <v>12</v>
      </c>
      <c r="F41" s="304">
        <f>HLOOKUP($C41,$BZ$2:$CM$3,2,0)</f>
        <v>13896.4</v>
      </c>
      <c r="G41" s="113">
        <f>D41*E41*F41</f>
        <v>0</v>
      </c>
      <c r="H41" s="166"/>
      <c r="I41" s="114" t="s">
        <v>495</v>
      </c>
      <c r="J41" s="114" t="str">
        <f>VLOOKUP(I41,Presupuesto!$B$11:$C$565,2,0)</f>
        <v>SUELDOS Y SALARIOS PERMANENTES</v>
      </c>
      <c r="K41" s="98" t="str">
        <f t="shared" si="0"/>
        <v>Gestión del Talento Humano, Administrativo y Docente</v>
      </c>
      <c r="L41" s="98" t="s">
        <v>394</v>
      </c>
    </row>
    <row r="42" spans="3:12" x14ac:dyDescent="0.25">
      <c r="C42" s="171" t="s">
        <v>58</v>
      </c>
      <c r="D42" s="163"/>
      <c r="E42" s="154">
        <v>0</v>
      </c>
      <c r="F42" s="100">
        <f>IF(E41=0,"",(G41/E41)/12*E41)</f>
        <v>0</v>
      </c>
      <c r="G42" s="97">
        <f>F42</f>
        <v>0</v>
      </c>
      <c r="H42" s="164"/>
      <c r="I42" s="116" t="s">
        <v>515</v>
      </c>
      <c r="J42" s="116" t="str">
        <f>VLOOKUP(I42,Presupuesto!$B$11:$C$565,2,0)</f>
        <v>AGUINALDO Y DECIMO CUARTO MES</v>
      </c>
      <c r="K42" s="98" t="str">
        <f t="shared" si="0"/>
        <v>Gestión del Talento Humano, Administrativo y Docente</v>
      </c>
      <c r="L42" s="98" t="s">
        <v>394</v>
      </c>
    </row>
    <row r="43" spans="3:12" ht="15.75" thickBot="1" x14ac:dyDescent="0.3">
      <c r="C43" s="172" t="s">
        <v>59</v>
      </c>
      <c r="D43" s="163"/>
      <c r="E43" s="154">
        <v>0</v>
      </c>
      <c r="F43" s="117">
        <f>IF(E41&lt;6,"",((E41-6)/12)*(G41/E41))</f>
        <v>0</v>
      </c>
      <c r="G43" s="97">
        <f>F43</f>
        <v>0</v>
      </c>
      <c r="H43" s="164"/>
      <c r="I43" s="101" t="s">
        <v>518</v>
      </c>
      <c r="J43" s="101" t="str">
        <f>VLOOKUP(I43,Presupuesto!$B$11:$C$565,2,0)</f>
        <v>DECIMOCUARTO MES</v>
      </c>
      <c r="K43" s="98" t="str">
        <f t="shared" si="0"/>
        <v>Gestión del Talento Humano, Administrativo y Docente</v>
      </c>
      <c r="L43" s="98" t="s">
        <v>394</v>
      </c>
    </row>
    <row r="44" spans="3:12" ht="15.75" thickBot="1" x14ac:dyDescent="0.3">
      <c r="C44" s="137" t="s">
        <v>490</v>
      </c>
      <c r="D44" s="199"/>
      <c r="E44" s="152">
        <v>12</v>
      </c>
      <c r="F44" s="304">
        <f>HLOOKUP($C44,$BZ$2:$CM$3,2,0)</f>
        <v>15004.09</v>
      </c>
      <c r="G44" s="113">
        <f>D44*E44*F44</f>
        <v>0</v>
      </c>
      <c r="H44" s="166"/>
      <c r="I44" s="114" t="s">
        <v>495</v>
      </c>
      <c r="J44" s="114" t="str">
        <f>VLOOKUP(I44,Presupuesto!$B$11:$C$565,2,0)</f>
        <v>SUELDOS Y SALARIOS PERMANENTES</v>
      </c>
      <c r="K44" s="98" t="str">
        <f t="shared" si="0"/>
        <v>Gestión del Talento Humano, Administrativo y Docente</v>
      </c>
      <c r="L44" s="98" t="s">
        <v>394</v>
      </c>
    </row>
    <row r="45" spans="3:12" x14ac:dyDescent="0.25">
      <c r="C45" s="171" t="s">
        <v>58</v>
      </c>
      <c r="D45" s="163"/>
      <c r="E45" s="154">
        <v>0</v>
      </c>
      <c r="F45" s="100">
        <f>IF(E44=0,"",(G44/E44)/12*E44)</f>
        <v>0</v>
      </c>
      <c r="G45" s="97">
        <f>F45</f>
        <v>0</v>
      </c>
      <c r="H45" s="164"/>
      <c r="I45" s="116" t="s">
        <v>515</v>
      </c>
      <c r="J45" s="116" t="str">
        <f>VLOOKUP(I45,Presupuesto!$B$11:$C$565,2,0)</f>
        <v>AGUINALDO Y DECIMO CUARTO MES</v>
      </c>
      <c r="K45" s="98" t="str">
        <f t="shared" si="0"/>
        <v>Gestión del Talento Humano, Administrativo y Docente</v>
      </c>
      <c r="L45" s="98" t="s">
        <v>394</v>
      </c>
    </row>
    <row r="46" spans="3:12" ht="15.75" thickBot="1" x14ac:dyDescent="0.3">
      <c r="C46" s="172" t="s">
        <v>59</v>
      </c>
      <c r="D46" s="163"/>
      <c r="E46" s="154">
        <v>0</v>
      </c>
      <c r="F46" s="117">
        <f>IF(E44&lt;6,"",((E44-6)/12)*(G44/E44))</f>
        <v>0</v>
      </c>
      <c r="G46" s="97">
        <f>F46</f>
        <v>0</v>
      </c>
      <c r="H46" s="164"/>
      <c r="I46" s="101" t="s">
        <v>518</v>
      </c>
      <c r="J46" s="101" t="str">
        <f>VLOOKUP(I46,Presupuesto!$B$11:$C$565,2,0)</f>
        <v>DECIMOCUARTO MES</v>
      </c>
      <c r="K46" s="98" t="str">
        <f t="shared" si="0"/>
        <v>Gestión del Talento Humano, Administrativo y Docente</v>
      </c>
      <c r="L46" s="98" t="s">
        <v>394</v>
      </c>
    </row>
    <row r="47" spans="3:12" ht="15.75" thickBot="1" x14ac:dyDescent="0.3">
      <c r="C47" s="137" t="s">
        <v>491</v>
      </c>
      <c r="D47" s="199"/>
      <c r="E47" s="152">
        <v>12</v>
      </c>
      <c r="F47" s="304">
        <f>HLOOKUP($C47,$BZ$2:$CM$3,2,0)</f>
        <v>13238.9</v>
      </c>
      <c r="G47" s="113">
        <f>D47*E47*F47</f>
        <v>0</v>
      </c>
      <c r="H47" s="166"/>
      <c r="I47" s="114" t="s">
        <v>495</v>
      </c>
      <c r="J47" s="114" t="str">
        <f>VLOOKUP(I47,Presupuesto!$B$11:$C$565,2,0)</f>
        <v>SUELDOS Y SALARIOS PERMANENTES</v>
      </c>
      <c r="K47" s="98" t="str">
        <f t="shared" si="0"/>
        <v>Gestión del Talento Humano, Administrativo y Docente</v>
      </c>
      <c r="L47" s="98" t="s">
        <v>394</v>
      </c>
    </row>
    <row r="48" spans="3:12" x14ac:dyDescent="0.25">
      <c r="C48" s="171" t="s">
        <v>58</v>
      </c>
      <c r="D48" s="163"/>
      <c r="E48" s="154">
        <v>0</v>
      </c>
      <c r="F48" s="100">
        <f>IF(E47=0,"",(G47/E47)/12*E47)</f>
        <v>0</v>
      </c>
      <c r="G48" s="97">
        <f>F48</f>
        <v>0</v>
      </c>
      <c r="H48" s="164"/>
      <c r="I48" s="116" t="s">
        <v>515</v>
      </c>
      <c r="J48" s="116" t="str">
        <f>VLOOKUP(I48,Presupuesto!$B$11:$C$565,2,0)</f>
        <v>AGUINALDO Y DECIMO CUARTO MES</v>
      </c>
      <c r="K48" s="98" t="str">
        <f t="shared" si="0"/>
        <v>Gestión del Talento Humano, Administrativo y Docente</v>
      </c>
      <c r="L48" s="98" t="s">
        <v>394</v>
      </c>
    </row>
    <row r="49" spans="3:12" ht="15.75" thickBot="1" x14ac:dyDescent="0.3">
      <c r="C49" s="172" t="s">
        <v>59</v>
      </c>
      <c r="D49" s="163"/>
      <c r="E49" s="154">
        <v>0</v>
      </c>
      <c r="F49" s="117">
        <f>IF(E47&lt;6,"",((E47-6)/12)*(G47/E47))</f>
        <v>0</v>
      </c>
      <c r="G49" s="97">
        <f>F49</f>
        <v>0</v>
      </c>
      <c r="H49" s="164"/>
      <c r="I49" s="101" t="s">
        <v>518</v>
      </c>
      <c r="J49" s="101" t="str">
        <f>VLOOKUP(I49,Presupuesto!$B$11:$C$565,2,0)</f>
        <v>DECIMOCUARTO MES</v>
      </c>
      <c r="K49" s="98" t="str">
        <f t="shared" si="0"/>
        <v>Gestión del Talento Humano, Administrativo y Docente</v>
      </c>
      <c r="L49" s="98" t="s">
        <v>394</v>
      </c>
    </row>
    <row r="50" spans="3:12" ht="15.75" thickBot="1" x14ac:dyDescent="0.3">
      <c r="C50" s="137" t="s">
        <v>492</v>
      </c>
      <c r="D50" s="199"/>
      <c r="E50" s="152">
        <v>12</v>
      </c>
      <c r="F50" s="304">
        <f>HLOOKUP($C50,$BZ$2:$CM$3,2,0)</f>
        <v>12356.31</v>
      </c>
      <c r="G50" s="113">
        <f>D50*E50*F50</f>
        <v>0</v>
      </c>
      <c r="H50" s="166"/>
      <c r="I50" s="114" t="s">
        <v>495</v>
      </c>
      <c r="J50" s="114" t="str">
        <f>VLOOKUP(I50,Presupuesto!$B$11:$C$565,2,0)</f>
        <v>SUELDOS Y SALARIOS PERMANENTES</v>
      </c>
      <c r="K50" s="98" t="str">
        <f t="shared" ref="K50:K67" si="1">$K$17</f>
        <v>Gestión del Talento Humano, Administrativo y Docente</v>
      </c>
      <c r="L50" s="98" t="s">
        <v>394</v>
      </c>
    </row>
    <row r="51" spans="3:12" x14ac:dyDescent="0.25">
      <c r="C51" s="171" t="s">
        <v>58</v>
      </c>
      <c r="D51" s="163"/>
      <c r="E51" s="154">
        <v>0</v>
      </c>
      <c r="F51" s="100">
        <f>IF(E50=0,"",(G50/E50)/12*E50)</f>
        <v>0</v>
      </c>
      <c r="G51" s="97">
        <f>F51</f>
        <v>0</v>
      </c>
      <c r="H51" s="164"/>
      <c r="I51" s="116" t="s">
        <v>515</v>
      </c>
      <c r="J51" s="116" t="str">
        <f>VLOOKUP(I51,Presupuesto!$B$11:$C$565,2,0)</f>
        <v>AGUINALDO Y DECIMO CUARTO MES</v>
      </c>
      <c r="K51" s="98" t="str">
        <f t="shared" si="1"/>
        <v>Gestión del Talento Humano, Administrativo y Docente</v>
      </c>
      <c r="L51" s="98" t="s">
        <v>394</v>
      </c>
    </row>
    <row r="52" spans="3:12" ht="15.75" thickBot="1" x14ac:dyDescent="0.3">
      <c r="C52" s="172" t="s">
        <v>59</v>
      </c>
      <c r="D52" s="163"/>
      <c r="E52" s="154">
        <v>0</v>
      </c>
      <c r="F52" s="117">
        <f>IF(E50&lt;6,"",((E50-6)/12)*(G50/E50))</f>
        <v>0</v>
      </c>
      <c r="G52" s="97">
        <f>F52</f>
        <v>0</v>
      </c>
      <c r="H52" s="164"/>
      <c r="I52" s="101" t="s">
        <v>518</v>
      </c>
      <c r="J52" s="101" t="str">
        <f>VLOOKUP(I52,Presupuesto!$B$11:$C$565,2,0)</f>
        <v>DECIMOCUARTO MES</v>
      </c>
      <c r="K52" s="98" t="str">
        <f t="shared" si="1"/>
        <v>Gestión del Talento Humano, Administrativo y Docente</v>
      </c>
      <c r="L52" s="98" t="s">
        <v>394</v>
      </c>
    </row>
    <row r="53" spans="3:12" ht="15.75" thickBot="1" x14ac:dyDescent="0.3">
      <c r="C53" s="137" t="s">
        <v>493</v>
      </c>
      <c r="D53" s="199"/>
      <c r="E53" s="152">
        <v>12</v>
      </c>
      <c r="F53" s="304">
        <f>HLOOKUP($C53,$BZ$2:$CM$3,2,0)</f>
        <v>463.22</v>
      </c>
      <c r="G53" s="113">
        <f>D53*E53*F53</f>
        <v>0</v>
      </c>
      <c r="H53" s="166"/>
      <c r="I53" s="114" t="s">
        <v>495</v>
      </c>
      <c r="J53" s="114" t="str">
        <f>VLOOKUP(I53,Presupuesto!$B$11:$C$565,2,0)</f>
        <v>SUELDOS Y SALARIOS PERMANENTES</v>
      </c>
      <c r="K53" s="98" t="str">
        <f t="shared" si="1"/>
        <v>Gestión del Talento Humano, Administrativo y Docente</v>
      </c>
      <c r="L53" s="98" t="s">
        <v>394</v>
      </c>
    </row>
    <row r="54" spans="3:12" x14ac:dyDescent="0.25">
      <c r="C54" s="171" t="s">
        <v>58</v>
      </c>
      <c r="D54" s="163"/>
      <c r="E54" s="154">
        <v>0</v>
      </c>
      <c r="F54" s="100">
        <f>IF(E53=0,"",(G53/E53)/12*E53)</f>
        <v>0</v>
      </c>
      <c r="G54" s="97">
        <f>F54</f>
        <v>0</v>
      </c>
      <c r="H54" s="164"/>
      <c r="I54" s="116" t="s">
        <v>515</v>
      </c>
      <c r="J54" s="116" t="str">
        <f>VLOOKUP(I54,Presupuesto!$B$11:$C$565,2,0)</f>
        <v>AGUINALDO Y DECIMO CUARTO MES</v>
      </c>
      <c r="K54" s="98" t="str">
        <f t="shared" si="1"/>
        <v>Gestión del Talento Humano, Administrativo y Docente</v>
      </c>
      <c r="L54" s="98" t="s">
        <v>394</v>
      </c>
    </row>
    <row r="55" spans="3:12" ht="15.75" thickBot="1" x14ac:dyDescent="0.3">
      <c r="C55" s="172" t="s">
        <v>59</v>
      </c>
      <c r="D55" s="163"/>
      <c r="E55" s="154">
        <v>0</v>
      </c>
      <c r="F55" s="117">
        <f>IF(E53&lt;6,"",((E53-6)/12)*(G53/E53))</f>
        <v>0</v>
      </c>
      <c r="G55" s="97">
        <f>F55</f>
        <v>0</v>
      </c>
      <c r="H55" s="164"/>
      <c r="I55" s="101" t="s">
        <v>518</v>
      </c>
      <c r="J55" s="101" t="str">
        <f>VLOOKUP(I55,Presupuesto!$B$11:$C$565,2,0)</f>
        <v>DECIMOCUARTO MES</v>
      </c>
      <c r="K55" s="98" t="str">
        <f t="shared" si="1"/>
        <v>Gestión del Talento Humano, Administrativo y Docente</v>
      </c>
      <c r="L55" s="98" t="s">
        <v>394</v>
      </c>
    </row>
    <row r="56" spans="3:12" ht="15.75" thickBot="1" x14ac:dyDescent="0.3">
      <c r="C56" s="137" t="s">
        <v>494</v>
      </c>
      <c r="D56" s="199"/>
      <c r="E56" s="152">
        <v>12</v>
      </c>
      <c r="F56" s="304">
        <f>HLOOKUP($C56,$BZ$2:$CM$3,2,0)</f>
        <v>2007.3</v>
      </c>
      <c r="G56" s="113">
        <f>D56*E56*F56</f>
        <v>0</v>
      </c>
      <c r="H56" s="166"/>
      <c r="I56" s="114" t="s">
        <v>495</v>
      </c>
      <c r="J56" s="114" t="str">
        <f>VLOOKUP(I56,Presupuesto!$B$11:$C$565,2,0)</f>
        <v>SUELDOS Y SALARIOS PERMANENTES</v>
      </c>
      <c r="K56" s="98" t="str">
        <f t="shared" si="1"/>
        <v>Gestión del Talento Humano, Administrativo y Docente</v>
      </c>
      <c r="L56" s="98" t="s">
        <v>394</v>
      </c>
    </row>
    <row r="57" spans="3:12" x14ac:dyDescent="0.25">
      <c r="C57" s="171" t="s">
        <v>58</v>
      </c>
      <c r="D57" s="163"/>
      <c r="E57" s="154">
        <v>0</v>
      </c>
      <c r="F57" s="100">
        <f>IF(E56=0,"",(G56/E56)/12*E56)</f>
        <v>0</v>
      </c>
      <c r="G57" s="97">
        <f>F57</f>
        <v>0</v>
      </c>
      <c r="H57" s="164"/>
      <c r="I57" s="116" t="s">
        <v>515</v>
      </c>
      <c r="J57" s="116" t="str">
        <f>VLOOKUP(I57,Presupuesto!$B$11:$C$565,2,0)</f>
        <v>AGUINALDO Y DECIMO CUARTO MES</v>
      </c>
      <c r="K57" s="98" t="str">
        <f t="shared" si="1"/>
        <v>Gestión del Talento Humano, Administrativo y Docente</v>
      </c>
      <c r="L57" s="98" t="s">
        <v>394</v>
      </c>
    </row>
    <row r="58" spans="3:12" ht="15.75" thickBot="1" x14ac:dyDescent="0.3">
      <c r="C58" s="172" t="s">
        <v>59</v>
      </c>
      <c r="D58" s="163"/>
      <c r="E58" s="154">
        <v>0</v>
      </c>
      <c r="F58" s="117">
        <f>IF(E56&lt;6,"",((E56-6)/12)*(G56/E56))</f>
        <v>0</v>
      </c>
      <c r="G58" s="97">
        <f>F58</f>
        <v>0</v>
      </c>
      <c r="H58" s="164"/>
      <c r="I58" s="101" t="s">
        <v>518</v>
      </c>
      <c r="J58" s="101" t="str">
        <f>VLOOKUP(I58,Presupuesto!$B$11:$C$565,2,0)</f>
        <v>DECIMOCUARTO MES</v>
      </c>
      <c r="K58" s="98" t="str">
        <f t="shared" si="1"/>
        <v>Gestión del Talento Humano, Administrativo y Docente</v>
      </c>
      <c r="L58" s="98" t="s">
        <v>394</v>
      </c>
    </row>
    <row r="59" spans="3:12" ht="15.75" thickBot="1" x14ac:dyDescent="0.3">
      <c r="C59" s="140" t="s">
        <v>83</v>
      </c>
      <c r="D59" s="199">
        <v>2</v>
      </c>
      <c r="E59" s="152">
        <v>12</v>
      </c>
      <c r="F59" s="139">
        <v>18000</v>
      </c>
      <c r="G59" s="113">
        <f>D59*E59*F59</f>
        <v>432000</v>
      </c>
      <c r="H59" s="166" t="s">
        <v>128</v>
      </c>
      <c r="I59" s="114" t="s">
        <v>563</v>
      </c>
      <c r="J59" s="114" t="str">
        <f>VLOOKUP(I59,Presupuesto!$B$11:$C$565,2,0)</f>
        <v>CONTRATOS ESPECIALES</v>
      </c>
      <c r="K59" s="98" t="s">
        <v>470</v>
      </c>
      <c r="L59" s="98" t="s">
        <v>393</v>
      </c>
    </row>
    <row r="60" spans="3:12" x14ac:dyDescent="0.25">
      <c r="C60" s="171" t="s">
        <v>58</v>
      </c>
      <c r="D60" s="163"/>
      <c r="E60" s="154">
        <v>0</v>
      </c>
      <c r="F60" s="117">
        <f>IF(E59=0,"",(G59/E59)/12*E59)</f>
        <v>36000</v>
      </c>
      <c r="G60" s="97">
        <f>F60</f>
        <v>36000</v>
      </c>
      <c r="H60" s="164" t="s">
        <v>128</v>
      </c>
      <c r="I60" s="101" t="s">
        <v>563</v>
      </c>
      <c r="J60" s="101" t="str">
        <f>VLOOKUP(I60,Presupuesto!$B$11:$C$565,2,0)</f>
        <v>CONTRATOS ESPECIALES</v>
      </c>
      <c r="K60" s="98" t="s">
        <v>470</v>
      </c>
      <c r="L60" s="98" t="s">
        <v>393</v>
      </c>
    </row>
    <row r="61" spans="3:12" ht="15.75" thickBot="1" x14ac:dyDescent="0.3">
      <c r="C61" s="172" t="s">
        <v>59</v>
      </c>
      <c r="D61" s="163"/>
      <c r="E61" s="154">
        <v>0</v>
      </c>
      <c r="F61" s="100">
        <f>IF(E59&lt;6,"",((E59-6)/12)*(G59/E59))</f>
        <v>18000</v>
      </c>
      <c r="G61" s="97">
        <f>F61</f>
        <v>18000</v>
      </c>
      <c r="H61" s="164" t="s">
        <v>128</v>
      </c>
      <c r="I61" s="101" t="s">
        <v>563</v>
      </c>
      <c r="J61" s="101" t="str">
        <f>VLOOKUP(I61,Presupuesto!$B$11:$C$565,2,0)</f>
        <v>CONTRATOS ESPECIALES</v>
      </c>
      <c r="K61" s="98" t="s">
        <v>470</v>
      </c>
      <c r="L61" s="98" t="s">
        <v>398</v>
      </c>
    </row>
    <row r="62" spans="3:12" ht="15.75" thickBot="1" x14ac:dyDescent="0.3">
      <c r="C62" s="140" t="s">
        <v>60</v>
      </c>
      <c r="D62" s="199"/>
      <c r="E62" s="152">
        <v>12</v>
      </c>
      <c r="F62" s="118">
        <v>30000</v>
      </c>
      <c r="G62" s="113">
        <f>D62*E62*F62</f>
        <v>0</v>
      </c>
      <c r="H62" s="166"/>
      <c r="I62" s="114" t="s">
        <v>704</v>
      </c>
      <c r="J62" s="114" t="str">
        <f>VLOOKUP(I62,Presupuesto!$B$11:$C$565,2,0)</f>
        <v>OTROS SERVICIOS TECNICOS Y PROFESIONALES</v>
      </c>
      <c r="K62" s="98" t="str">
        <f t="shared" si="1"/>
        <v>Gestión del Talento Humano, Administrativo y Docente</v>
      </c>
      <c r="L62" s="98" t="s">
        <v>393</v>
      </c>
    </row>
    <row r="63" spans="3:12" x14ac:dyDescent="0.25">
      <c r="C63" s="171" t="s">
        <v>58</v>
      </c>
      <c r="D63" s="163"/>
      <c r="E63" s="154">
        <v>0</v>
      </c>
      <c r="F63" s="100">
        <v>0</v>
      </c>
      <c r="G63" s="97">
        <f>F63</f>
        <v>0</v>
      </c>
      <c r="H63" s="164"/>
      <c r="I63" s="101" t="s">
        <v>704</v>
      </c>
      <c r="J63" s="101" t="str">
        <f>VLOOKUP(I63,Presupuesto!$B$11:$C$565,2,0)</f>
        <v>OTROS SERVICIOS TECNICOS Y PROFESIONALES</v>
      </c>
      <c r="K63" s="98" t="str">
        <f t="shared" si="1"/>
        <v>Gestión del Talento Humano, Administrativo y Docente</v>
      </c>
      <c r="L63" s="98" t="s">
        <v>393</v>
      </c>
    </row>
    <row r="64" spans="3:12" ht="15.75" thickBot="1" x14ac:dyDescent="0.3">
      <c r="C64" s="172" t="s">
        <v>59</v>
      </c>
      <c r="D64" s="163"/>
      <c r="E64" s="154">
        <v>0</v>
      </c>
      <c r="F64" s="100">
        <v>0</v>
      </c>
      <c r="G64" s="97">
        <f>F64</f>
        <v>0</v>
      </c>
      <c r="H64" s="164"/>
      <c r="I64" s="101" t="s">
        <v>704</v>
      </c>
      <c r="J64" s="101" t="str">
        <f>VLOOKUP(I64,Presupuesto!$B$11:$C$565,2,0)</f>
        <v>OTROS SERVICIOS TECNICOS Y PROFESIONALES</v>
      </c>
      <c r="K64" s="98" t="str">
        <f t="shared" si="1"/>
        <v>Gestión del Talento Humano, Administrativo y Docente</v>
      </c>
      <c r="L64" s="98" t="s">
        <v>393</v>
      </c>
    </row>
    <row r="65" spans="3:12" ht="15.75" thickBot="1" x14ac:dyDescent="0.3">
      <c r="C65" s="140" t="s">
        <v>61</v>
      </c>
      <c r="D65" s="199">
        <v>1</v>
      </c>
      <c r="E65" s="152">
        <v>12</v>
      </c>
      <c r="F65" s="118">
        <v>9000</v>
      </c>
      <c r="G65" s="113">
        <f>D65*E65*F65</f>
        <v>108000</v>
      </c>
      <c r="H65" s="166" t="s">
        <v>128</v>
      </c>
      <c r="I65" s="114" t="s">
        <v>495</v>
      </c>
      <c r="J65" s="114" t="str">
        <f>VLOOKUP(I65,Presupuesto!$B$11:$C$565,2,0)</f>
        <v>SUELDOS Y SALARIOS PERMANENTES</v>
      </c>
      <c r="K65" s="98" t="s">
        <v>470</v>
      </c>
      <c r="L65" s="98" t="s">
        <v>393</v>
      </c>
    </row>
    <row r="66" spans="3:12" x14ac:dyDescent="0.25">
      <c r="C66" s="171" t="s">
        <v>58</v>
      </c>
      <c r="D66" s="169"/>
      <c r="E66" s="131">
        <v>0</v>
      </c>
      <c r="F66" s="119">
        <f>IF(E65=0,"",(G65/E65)/12*E65)</f>
        <v>9000</v>
      </c>
      <c r="G66" s="120">
        <f>F66</f>
        <v>9000</v>
      </c>
      <c r="H66" s="164" t="s">
        <v>128</v>
      </c>
      <c r="I66" s="101" t="s">
        <v>515</v>
      </c>
      <c r="J66" s="101" t="str">
        <f>VLOOKUP(I66,Presupuesto!$B$11:$C$565,2,0)</f>
        <v>AGUINALDO Y DECIMO CUARTO MES</v>
      </c>
      <c r="K66" s="98" t="str">
        <f t="shared" si="1"/>
        <v>Gestión del Talento Humano, Administrativo y Docente</v>
      </c>
      <c r="L66" s="98" t="s">
        <v>393</v>
      </c>
    </row>
    <row r="67" spans="3:12" ht="15.75" thickBot="1" x14ac:dyDescent="0.3">
      <c r="C67" s="173" t="s">
        <v>59</v>
      </c>
      <c r="D67" s="162"/>
      <c r="E67" s="132">
        <v>0</v>
      </c>
      <c r="F67" s="105">
        <f>IF(E65&lt;6,"",((E65-6)/12)*(G65/E65))</f>
        <v>4500</v>
      </c>
      <c r="G67" s="105">
        <f>F67</f>
        <v>4500</v>
      </c>
      <c r="H67" s="162" t="s">
        <v>128</v>
      </c>
      <c r="I67" s="106" t="s">
        <v>518</v>
      </c>
      <c r="J67" s="124" t="str">
        <f>VLOOKUP(I67,Presupuesto!$B$11:$C$565,2,0)</f>
        <v>DECIMOCUARTO MES</v>
      </c>
      <c r="K67" s="106" t="str">
        <f t="shared" si="1"/>
        <v>Gestión del Talento Humano, Administrativo y Docente</v>
      </c>
      <c r="L67" s="124" t="s">
        <v>393</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391</v>
      </c>
      <c r="D73" s="365"/>
      <c r="E73" s="93"/>
      <c r="F73" s="93"/>
      <c r="G73" s="93"/>
      <c r="H73" s="76"/>
      <c r="I73" s="76"/>
      <c r="J73" s="76"/>
      <c r="K73" s="153"/>
    </row>
    <row r="74" spans="3:12" ht="18.75" x14ac:dyDescent="0.25">
      <c r="C74" s="210"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ht="15.75" thickBot="1" x14ac:dyDescent="0.3">
      <c r="C77" s="137" t="s">
        <v>481</v>
      </c>
      <c r="D77" s="199"/>
      <c r="E77" s="152">
        <v>12</v>
      </c>
      <c r="F77" s="304">
        <f>HLOOKUP($C77,$BZ$2:$CM$3,2,0)</f>
        <v>43674.39</v>
      </c>
      <c r="G77" s="113">
        <f>D77*E77*F77</f>
        <v>0</v>
      </c>
      <c r="H77" s="166"/>
      <c r="I77" s="114" t="s">
        <v>495</v>
      </c>
      <c r="J77" s="114" t="str">
        <f>VLOOKUP(I77,Presupuesto!$B$11:$C$565,2,0)</f>
        <v>SUELDOS Y SALARIOS PERMANENTES</v>
      </c>
      <c r="K77" s="218" t="s">
        <v>1453</v>
      </c>
      <c r="L77" s="98" t="s">
        <v>393</v>
      </c>
    </row>
    <row r="78" spans="3:12" x14ac:dyDescent="0.25">
      <c r="C78" s="171" t="s">
        <v>58</v>
      </c>
      <c r="D78" s="163"/>
      <c r="E78" s="154">
        <v>0</v>
      </c>
      <c r="F78" s="100">
        <f>IF(E77=0,"",(G77/E77)/12*E77)</f>
        <v>0</v>
      </c>
      <c r="G78" s="97">
        <f>F78</f>
        <v>0</v>
      </c>
      <c r="H78" s="164"/>
      <c r="I78" s="116" t="s">
        <v>515</v>
      </c>
      <c r="J78" s="116" t="str">
        <f>VLOOKUP(I78,Presupuesto!$B$11:$C$565,2,0)</f>
        <v>AGUINALDO Y DECIMO CUARTO MES</v>
      </c>
      <c r="K78" s="98" t="str">
        <f t="shared" ref="K78:K109" si="2">$K$77</f>
        <v>Posgrado</v>
      </c>
      <c r="L78" s="98" t="s">
        <v>411</v>
      </c>
    </row>
    <row r="79" spans="3:12" ht="15.75" thickBot="1" x14ac:dyDescent="0.3">
      <c r="C79" s="172" t="s">
        <v>59</v>
      </c>
      <c r="D79" s="163"/>
      <c r="E79" s="154">
        <v>0</v>
      </c>
      <c r="F79" s="117">
        <f>IF(E77&lt;6,"",((E77-6)/12)*(G77/E77))</f>
        <v>0</v>
      </c>
      <c r="G79" s="97">
        <f>F79</f>
        <v>0</v>
      </c>
      <c r="H79" s="164"/>
      <c r="I79" s="101" t="s">
        <v>518</v>
      </c>
      <c r="J79" s="101" t="str">
        <f>VLOOKUP(I79,Presupuesto!$B$11:$C$565,2,0)</f>
        <v>DECIMOCUARTO MES</v>
      </c>
      <c r="K79" s="98" t="str">
        <f t="shared" si="2"/>
        <v>Posgrado</v>
      </c>
      <c r="L79" s="98" t="s">
        <v>394</v>
      </c>
    </row>
    <row r="80" spans="3:12" ht="15.75" thickBot="1" x14ac:dyDescent="0.3">
      <c r="C80" s="137" t="s">
        <v>482</v>
      </c>
      <c r="D80" s="199"/>
      <c r="E80" s="152">
        <v>12</v>
      </c>
      <c r="F80" s="304">
        <f>HLOOKUP($C80,$BZ$2:$CM$3,2,0)</f>
        <v>39703.99</v>
      </c>
      <c r="G80" s="113">
        <f>D80*E80*F80</f>
        <v>0</v>
      </c>
      <c r="H80" s="166"/>
      <c r="I80" s="114" t="s">
        <v>495</v>
      </c>
      <c r="J80" s="114" t="str">
        <f>VLOOKUP(I80,Presupuesto!$B$11:$C$565,2,0)</f>
        <v>SUELDOS Y SALARIOS PERMANENTES</v>
      </c>
      <c r="K80" s="98" t="str">
        <f t="shared" si="2"/>
        <v>Posgrado</v>
      </c>
      <c r="L80" s="98" t="s">
        <v>394</v>
      </c>
    </row>
    <row r="81" spans="3:12" x14ac:dyDescent="0.25">
      <c r="C81" s="171" t="s">
        <v>58</v>
      </c>
      <c r="D81" s="163"/>
      <c r="E81" s="154">
        <v>0</v>
      </c>
      <c r="F81" s="100">
        <f>IF(E80=0,"",(G80/E80)/12*E80)</f>
        <v>0</v>
      </c>
      <c r="G81" s="97">
        <f>F81</f>
        <v>0</v>
      </c>
      <c r="H81" s="164"/>
      <c r="I81" s="116" t="s">
        <v>515</v>
      </c>
      <c r="J81" s="116" t="str">
        <f>VLOOKUP(I81,Presupuesto!$B$11:$C$565,2,0)</f>
        <v>AGUINALDO Y DECIMO CUARTO MES</v>
      </c>
      <c r="K81" s="98" t="str">
        <f t="shared" si="2"/>
        <v>Posgrado</v>
      </c>
      <c r="L81" s="98" t="s">
        <v>394</v>
      </c>
    </row>
    <row r="82" spans="3:12" ht="15.75" thickBot="1" x14ac:dyDescent="0.3">
      <c r="C82" s="172" t="s">
        <v>59</v>
      </c>
      <c r="D82" s="163"/>
      <c r="E82" s="154">
        <v>0</v>
      </c>
      <c r="F82" s="117">
        <f>IF(E80&lt;6,"",((E80-6)/12)*(G80/E80))</f>
        <v>0</v>
      </c>
      <c r="G82" s="97">
        <f>F82</f>
        <v>0</v>
      </c>
      <c r="H82" s="164"/>
      <c r="I82" s="101" t="s">
        <v>518</v>
      </c>
      <c r="J82" s="101" t="str">
        <f>VLOOKUP(I82,Presupuesto!$B$11:$C$565,2,0)</f>
        <v>DECIMOCUARTO MES</v>
      </c>
      <c r="K82" s="98" t="str">
        <f t="shared" si="2"/>
        <v>Posgrado</v>
      </c>
      <c r="L82" s="98" t="s">
        <v>394</v>
      </c>
    </row>
    <row r="83" spans="3:12" ht="15.75" thickBot="1" x14ac:dyDescent="0.3">
      <c r="C83" s="137" t="s">
        <v>483</v>
      </c>
      <c r="D83" s="199"/>
      <c r="E83" s="152">
        <v>12</v>
      </c>
      <c r="F83" s="304">
        <f>HLOOKUP($C83,$BZ$2:$CM$3,2,0)</f>
        <v>35733.589999999997</v>
      </c>
      <c r="G83" s="113">
        <f>D83*E83*F83</f>
        <v>0</v>
      </c>
      <c r="H83" s="166"/>
      <c r="I83" s="114" t="s">
        <v>495</v>
      </c>
      <c r="J83" s="114" t="str">
        <f>VLOOKUP(I83,Presupuesto!$B$11:$C$565,2,0)</f>
        <v>SUELDOS Y SALARIOS PERMANENTES</v>
      </c>
      <c r="K83" s="98" t="str">
        <f t="shared" si="2"/>
        <v>Posgrado</v>
      </c>
      <c r="L83" s="98" t="s">
        <v>394</v>
      </c>
    </row>
    <row r="84" spans="3:12" x14ac:dyDescent="0.25">
      <c r="C84" s="171" t="s">
        <v>58</v>
      </c>
      <c r="D84" s="163"/>
      <c r="E84" s="154">
        <v>0</v>
      </c>
      <c r="F84" s="100">
        <f>IF(E83=0,"",(G83/E83)/12*E83)</f>
        <v>0</v>
      </c>
      <c r="G84" s="97">
        <f>F84</f>
        <v>0</v>
      </c>
      <c r="H84" s="164"/>
      <c r="I84" s="116" t="s">
        <v>515</v>
      </c>
      <c r="J84" s="116" t="str">
        <f>VLOOKUP(I84,Presupuesto!$B$11:$C$565,2,0)</f>
        <v>AGUINALDO Y DECIMO CUARTO MES</v>
      </c>
      <c r="K84" s="98" t="str">
        <f t="shared" si="2"/>
        <v>Posgrado</v>
      </c>
      <c r="L84" s="98" t="s">
        <v>394</v>
      </c>
    </row>
    <row r="85" spans="3:12" ht="15.75" thickBot="1" x14ac:dyDescent="0.3">
      <c r="C85" s="172" t="s">
        <v>59</v>
      </c>
      <c r="D85" s="163"/>
      <c r="E85" s="154">
        <v>0</v>
      </c>
      <c r="F85" s="117">
        <f>IF(E83&lt;6,"",((E83-6)/12)*(G83/E83))</f>
        <v>0</v>
      </c>
      <c r="G85" s="97">
        <f>F85</f>
        <v>0</v>
      </c>
      <c r="H85" s="164"/>
      <c r="I85" s="101" t="s">
        <v>518</v>
      </c>
      <c r="J85" s="101" t="str">
        <f>VLOOKUP(I85,Presupuesto!$B$11:$C$565,2,0)</f>
        <v>DECIMOCUARTO MES</v>
      </c>
      <c r="K85" s="98" t="str">
        <f t="shared" si="2"/>
        <v>Posgrado</v>
      </c>
      <c r="L85" s="98" t="s">
        <v>394</v>
      </c>
    </row>
    <row r="86" spans="3:12" ht="15.75" thickBot="1" x14ac:dyDescent="0.3">
      <c r="C86" s="137" t="s">
        <v>484</v>
      </c>
      <c r="D86" s="199"/>
      <c r="E86" s="152">
        <v>12</v>
      </c>
      <c r="F86" s="304">
        <f>HLOOKUP($C86,$BZ$2:$CM$3,2,0)</f>
        <v>31763.19</v>
      </c>
      <c r="G86" s="113">
        <f>D86*E86*F86</f>
        <v>0</v>
      </c>
      <c r="H86" s="166"/>
      <c r="I86" s="114" t="s">
        <v>495</v>
      </c>
      <c r="J86" s="114" t="str">
        <f>VLOOKUP(I86,Presupuesto!$B$11:$C$565,2,0)</f>
        <v>SUELDOS Y SALARIOS PERMANENTES</v>
      </c>
      <c r="K86" s="98" t="str">
        <f t="shared" si="2"/>
        <v>Posgrado</v>
      </c>
      <c r="L86" s="98" t="s">
        <v>394</v>
      </c>
    </row>
    <row r="87" spans="3:12" x14ac:dyDescent="0.25">
      <c r="C87" s="171" t="s">
        <v>58</v>
      </c>
      <c r="D87" s="163"/>
      <c r="E87" s="154">
        <v>0</v>
      </c>
      <c r="F87" s="100">
        <f>IF(E86=0,"",(G86/E86)/12*E86)</f>
        <v>0</v>
      </c>
      <c r="G87" s="97">
        <f>F87</f>
        <v>0</v>
      </c>
      <c r="H87" s="164"/>
      <c r="I87" s="116" t="s">
        <v>515</v>
      </c>
      <c r="J87" s="116" t="str">
        <f>VLOOKUP(I87,Presupuesto!$B$11:$C$565,2,0)</f>
        <v>AGUINALDO Y DECIMO CUARTO MES</v>
      </c>
      <c r="K87" s="98" t="str">
        <f t="shared" si="2"/>
        <v>Posgrado</v>
      </c>
      <c r="L87" s="98" t="s">
        <v>394</v>
      </c>
    </row>
    <row r="88" spans="3:12" ht="15.75" thickBot="1" x14ac:dyDescent="0.3">
      <c r="C88" s="172" t="s">
        <v>59</v>
      </c>
      <c r="D88" s="163"/>
      <c r="E88" s="154">
        <v>0</v>
      </c>
      <c r="F88" s="117">
        <f>IF(E86&lt;6,"",((E86-6)/12)*(G86/E86))</f>
        <v>0</v>
      </c>
      <c r="G88" s="97">
        <f>F88</f>
        <v>0</v>
      </c>
      <c r="H88" s="164"/>
      <c r="I88" s="101" t="s">
        <v>518</v>
      </c>
      <c r="J88" s="101" t="str">
        <f>VLOOKUP(I88,Presupuesto!$B$11:$C$565,2,0)</f>
        <v>DECIMOCUARTO MES</v>
      </c>
      <c r="K88" s="98" t="str">
        <f t="shared" si="2"/>
        <v>Posgrado</v>
      </c>
      <c r="L88" s="98" t="s">
        <v>394</v>
      </c>
    </row>
    <row r="89" spans="3:12" ht="15.75" thickBot="1" x14ac:dyDescent="0.3">
      <c r="C89" s="137" t="s">
        <v>485</v>
      </c>
      <c r="D89" s="199"/>
      <c r="E89" s="152">
        <v>12</v>
      </c>
      <c r="F89" s="304">
        <f>HLOOKUP($C89,$BZ$2:$CM$3,2,0)</f>
        <v>29777.99</v>
      </c>
      <c r="G89" s="113">
        <f>D89*E89*F89</f>
        <v>0</v>
      </c>
      <c r="H89" s="166"/>
      <c r="I89" s="114" t="s">
        <v>495</v>
      </c>
      <c r="J89" s="114" t="str">
        <f>VLOOKUP(I89,Presupuesto!$B$11:$C$565,2,0)</f>
        <v>SUELDOS Y SALARIOS PERMANENTES</v>
      </c>
      <c r="K89" s="98" t="str">
        <f t="shared" si="2"/>
        <v>Posgrado</v>
      </c>
      <c r="L89" s="98" t="s">
        <v>394</v>
      </c>
    </row>
    <row r="90" spans="3:12" x14ac:dyDescent="0.25">
      <c r="C90" s="171" t="s">
        <v>58</v>
      </c>
      <c r="D90" s="163"/>
      <c r="E90" s="154">
        <v>0</v>
      </c>
      <c r="F90" s="100">
        <f>IF(E89=0,"",(G89/E89)/12*E89)</f>
        <v>0</v>
      </c>
      <c r="G90" s="97">
        <f>F90</f>
        <v>0</v>
      </c>
      <c r="H90" s="164"/>
      <c r="I90" s="116" t="s">
        <v>515</v>
      </c>
      <c r="J90" s="116" t="str">
        <f>VLOOKUP(I90,Presupuesto!$B$11:$C$565,2,0)</f>
        <v>AGUINALDO Y DECIMO CUARTO MES</v>
      </c>
      <c r="K90" s="98" t="str">
        <f t="shared" si="2"/>
        <v>Posgrado</v>
      </c>
      <c r="L90" s="98" t="s">
        <v>394</v>
      </c>
    </row>
    <row r="91" spans="3:12" ht="15.75" thickBot="1" x14ac:dyDescent="0.3">
      <c r="C91" s="172" t="s">
        <v>59</v>
      </c>
      <c r="D91" s="163"/>
      <c r="E91" s="154">
        <v>0</v>
      </c>
      <c r="F91" s="117">
        <f>IF(E89&lt;6,"",((E89-6)/12)*(G89/E89))</f>
        <v>0</v>
      </c>
      <c r="G91" s="97">
        <f>F91</f>
        <v>0</v>
      </c>
      <c r="H91" s="164"/>
      <c r="I91" s="101" t="s">
        <v>518</v>
      </c>
      <c r="J91" s="101" t="str">
        <f>VLOOKUP(I91,Presupuesto!$B$11:$C$565,2,0)</f>
        <v>DECIMOCUARTO MES</v>
      </c>
      <c r="K91" s="98" t="str">
        <f t="shared" si="2"/>
        <v>Posgrado</v>
      </c>
      <c r="L91" s="98" t="s">
        <v>394</v>
      </c>
    </row>
    <row r="92" spans="3:12" ht="15.75" thickBot="1" x14ac:dyDescent="0.3">
      <c r="C92" s="137" t="s">
        <v>486</v>
      </c>
      <c r="D92" s="199"/>
      <c r="E92" s="152">
        <v>12</v>
      </c>
      <c r="F92" s="304">
        <f>HLOOKUP($C92,$BZ$2:$CM$3,2,0)</f>
        <v>27792.79</v>
      </c>
      <c r="G92" s="113">
        <f>D92*E92*F92</f>
        <v>0</v>
      </c>
      <c r="H92" s="166"/>
      <c r="I92" s="114" t="s">
        <v>495</v>
      </c>
      <c r="J92" s="114" t="str">
        <f>VLOOKUP(I92,Presupuesto!$B$11:$C$565,2,0)</f>
        <v>SUELDOS Y SALARIOS PERMANENTES</v>
      </c>
      <c r="K92" s="98" t="str">
        <f t="shared" si="2"/>
        <v>Posgrado</v>
      </c>
      <c r="L92" s="98" t="s">
        <v>394</v>
      </c>
    </row>
    <row r="93" spans="3:12" x14ac:dyDescent="0.25">
      <c r="C93" s="171" t="s">
        <v>58</v>
      </c>
      <c r="D93" s="163"/>
      <c r="E93" s="154">
        <v>0</v>
      </c>
      <c r="F93" s="100">
        <f>IF(E92=0,"",(G92/E92)/12*E92)</f>
        <v>0</v>
      </c>
      <c r="G93" s="97">
        <f>F93</f>
        <v>0</v>
      </c>
      <c r="H93" s="164"/>
      <c r="I93" s="116" t="s">
        <v>515</v>
      </c>
      <c r="J93" s="116" t="str">
        <f>VLOOKUP(I93,Presupuesto!$B$11:$C$565,2,0)</f>
        <v>AGUINALDO Y DECIMO CUARTO MES</v>
      </c>
      <c r="K93" s="98" t="str">
        <f t="shared" si="2"/>
        <v>Posgrado</v>
      </c>
      <c r="L93" s="98" t="s">
        <v>394</v>
      </c>
    </row>
    <row r="94" spans="3:12" ht="15.75" thickBot="1" x14ac:dyDescent="0.3">
      <c r="C94" s="172" t="s">
        <v>59</v>
      </c>
      <c r="D94" s="163"/>
      <c r="E94" s="154">
        <v>0</v>
      </c>
      <c r="F94" s="117">
        <f>IF(E92&lt;6,"",((E92-6)/12)*(G92/E92))</f>
        <v>0</v>
      </c>
      <c r="G94" s="97">
        <f>F94</f>
        <v>0</v>
      </c>
      <c r="H94" s="164"/>
      <c r="I94" s="101" t="s">
        <v>518</v>
      </c>
      <c r="J94" s="101" t="str">
        <f>VLOOKUP(I94,Presupuesto!$B$11:$C$565,2,0)</f>
        <v>DECIMOCUARTO MES</v>
      </c>
      <c r="K94" s="98" t="str">
        <f t="shared" si="2"/>
        <v>Posgrado</v>
      </c>
      <c r="L94" s="98" t="s">
        <v>394</v>
      </c>
    </row>
    <row r="95" spans="3:12" ht="15.75" thickBot="1" x14ac:dyDescent="0.3">
      <c r="C95" s="137" t="s">
        <v>487</v>
      </c>
      <c r="D95" s="199"/>
      <c r="E95" s="152">
        <v>12</v>
      </c>
      <c r="F95" s="304">
        <f>HLOOKUP($C95,$BZ$2:$CM$3,2,0)</f>
        <v>18859.39</v>
      </c>
      <c r="G95" s="113">
        <f>D95*E95*F95</f>
        <v>0</v>
      </c>
      <c r="H95" s="166"/>
      <c r="I95" s="114" t="s">
        <v>495</v>
      </c>
      <c r="J95" s="114" t="str">
        <f>VLOOKUP(I95,Presupuesto!$B$11:$C$565,2,0)</f>
        <v>SUELDOS Y SALARIOS PERMANENTES</v>
      </c>
      <c r="K95" s="98" t="str">
        <f t="shared" si="2"/>
        <v>Posgrado</v>
      </c>
      <c r="L95" s="98" t="s">
        <v>394</v>
      </c>
    </row>
    <row r="96" spans="3:12" x14ac:dyDescent="0.25">
      <c r="C96" s="171" t="s">
        <v>58</v>
      </c>
      <c r="D96" s="163"/>
      <c r="E96" s="154">
        <v>0</v>
      </c>
      <c r="F96" s="100">
        <f>IF(E95=0,"",(G95/E95)/12*E95)</f>
        <v>0</v>
      </c>
      <c r="G96" s="97">
        <f>F96</f>
        <v>0</v>
      </c>
      <c r="H96" s="164"/>
      <c r="I96" s="116" t="s">
        <v>515</v>
      </c>
      <c r="J96" s="116" t="str">
        <f>VLOOKUP(I96,Presupuesto!$B$11:$C$565,2,0)</f>
        <v>AGUINALDO Y DECIMO CUARTO MES</v>
      </c>
      <c r="K96" s="98" t="str">
        <f t="shared" si="2"/>
        <v>Posgrado</v>
      </c>
      <c r="L96" s="98" t="s">
        <v>394</v>
      </c>
    </row>
    <row r="97" spans="3:12" ht="15.75" thickBot="1" x14ac:dyDescent="0.3">
      <c r="C97" s="172" t="s">
        <v>59</v>
      </c>
      <c r="D97" s="163"/>
      <c r="E97" s="154">
        <v>0</v>
      </c>
      <c r="F97" s="117">
        <f>IF(E95&lt;6,"",((E95-6)/12)*(G95/E95))</f>
        <v>0</v>
      </c>
      <c r="G97" s="97">
        <f>F97</f>
        <v>0</v>
      </c>
      <c r="H97" s="164"/>
      <c r="I97" s="101" t="s">
        <v>518</v>
      </c>
      <c r="J97" s="101" t="str">
        <f>VLOOKUP(I97,Presupuesto!$B$11:$C$565,2,0)</f>
        <v>DECIMOCUARTO MES</v>
      </c>
      <c r="K97" s="98" t="str">
        <f t="shared" si="2"/>
        <v>Posgrado</v>
      </c>
      <c r="L97" s="98" t="s">
        <v>394</v>
      </c>
    </row>
    <row r="98" spans="3:12" ht="15.75" thickBot="1" x14ac:dyDescent="0.3">
      <c r="C98" s="137" t="s">
        <v>488</v>
      </c>
      <c r="D98" s="199"/>
      <c r="E98" s="152">
        <v>12</v>
      </c>
      <c r="F98" s="304">
        <f>HLOOKUP($C98,$BZ$2:$CM$3,2,0)</f>
        <v>17866.8</v>
      </c>
      <c r="G98" s="113">
        <f>D98*E98*F98</f>
        <v>0</v>
      </c>
      <c r="H98" s="166"/>
      <c r="I98" s="114" t="s">
        <v>495</v>
      </c>
      <c r="J98" s="114" t="str">
        <f>VLOOKUP(I98,Presupuesto!$B$11:$C$565,2,0)</f>
        <v>SUELDOS Y SALARIOS PERMANENTES</v>
      </c>
      <c r="K98" s="98" t="str">
        <f t="shared" si="2"/>
        <v>Posgrado</v>
      </c>
      <c r="L98" s="98" t="s">
        <v>394</v>
      </c>
    </row>
    <row r="99" spans="3:12" x14ac:dyDescent="0.25">
      <c r="C99" s="171" t="s">
        <v>58</v>
      </c>
      <c r="D99" s="163"/>
      <c r="E99" s="154">
        <v>0</v>
      </c>
      <c r="F99" s="100">
        <f>IF(E98=0,"",(G98/E98)/12*E98)</f>
        <v>0</v>
      </c>
      <c r="G99" s="97">
        <f>F99</f>
        <v>0</v>
      </c>
      <c r="H99" s="164"/>
      <c r="I99" s="116" t="s">
        <v>515</v>
      </c>
      <c r="J99" s="116" t="str">
        <f>VLOOKUP(I99,Presupuesto!$B$11:$C$565,2,0)</f>
        <v>AGUINALDO Y DECIMO CUARTO MES</v>
      </c>
      <c r="K99" s="98" t="str">
        <f t="shared" si="2"/>
        <v>Posgrado</v>
      </c>
      <c r="L99" s="98" t="s">
        <v>394</v>
      </c>
    </row>
    <row r="100" spans="3:12" ht="15.75" thickBot="1" x14ac:dyDescent="0.3">
      <c r="C100" s="172" t="s">
        <v>59</v>
      </c>
      <c r="D100" s="163"/>
      <c r="E100" s="154">
        <v>0</v>
      </c>
      <c r="F100" s="117">
        <f>IF(E98&lt;6,"",((E98-6)/12)*(G98/E98))</f>
        <v>0</v>
      </c>
      <c r="G100" s="97">
        <f>F100</f>
        <v>0</v>
      </c>
      <c r="H100" s="164"/>
      <c r="I100" s="101" t="s">
        <v>518</v>
      </c>
      <c r="J100" s="101" t="str">
        <f>VLOOKUP(I100,Presupuesto!$B$11:$C$565,2,0)</f>
        <v>DECIMOCUARTO MES</v>
      </c>
      <c r="K100" s="98" t="str">
        <f t="shared" si="2"/>
        <v>Posgrado</v>
      </c>
      <c r="L100" s="98" t="s">
        <v>394</v>
      </c>
    </row>
    <row r="101" spans="3:12" ht="15.75" thickBot="1" x14ac:dyDescent="0.3">
      <c r="C101" s="137" t="s">
        <v>489</v>
      </c>
      <c r="D101" s="199"/>
      <c r="E101" s="152">
        <v>12</v>
      </c>
      <c r="F101" s="304">
        <f>HLOOKUP($C101,$BZ$2:$CM$3,2,0)</f>
        <v>13896.4</v>
      </c>
      <c r="G101" s="113">
        <f>D101*E101*F101</f>
        <v>0</v>
      </c>
      <c r="H101" s="166"/>
      <c r="I101" s="114" t="s">
        <v>495</v>
      </c>
      <c r="J101" s="114" t="str">
        <f>VLOOKUP(I101,Presupuesto!$B$11:$C$565,2,0)</f>
        <v>SUELDOS Y SALARIOS PERMANENTES</v>
      </c>
      <c r="K101" s="98" t="str">
        <f t="shared" si="2"/>
        <v>Posgrado</v>
      </c>
      <c r="L101" s="98" t="s">
        <v>394</v>
      </c>
    </row>
    <row r="102" spans="3:12" x14ac:dyDescent="0.25">
      <c r="C102" s="171" t="s">
        <v>58</v>
      </c>
      <c r="D102" s="163"/>
      <c r="E102" s="154">
        <v>0</v>
      </c>
      <c r="F102" s="100">
        <f>IF(E101=0,"",(G101/E101)/12*E101)</f>
        <v>0</v>
      </c>
      <c r="G102" s="97">
        <f>F102</f>
        <v>0</v>
      </c>
      <c r="H102" s="164"/>
      <c r="I102" s="116" t="s">
        <v>515</v>
      </c>
      <c r="J102" s="116" t="str">
        <f>VLOOKUP(I102,Presupuesto!$B$11:$C$565,2,0)</f>
        <v>AGUINALDO Y DECIMO CUARTO MES</v>
      </c>
      <c r="K102" s="98" t="str">
        <f t="shared" si="2"/>
        <v>Posgrado</v>
      </c>
      <c r="L102" s="98" t="s">
        <v>394</v>
      </c>
    </row>
    <row r="103" spans="3:12" ht="15.75" thickBot="1" x14ac:dyDescent="0.3">
      <c r="C103" s="172" t="s">
        <v>59</v>
      </c>
      <c r="D103" s="163"/>
      <c r="E103" s="154">
        <v>0</v>
      </c>
      <c r="F103" s="117">
        <f>IF(E101&lt;6,"",((E101-6)/12)*(G101/E101))</f>
        <v>0</v>
      </c>
      <c r="G103" s="97">
        <f>F103</f>
        <v>0</v>
      </c>
      <c r="H103" s="164"/>
      <c r="I103" s="101" t="s">
        <v>518</v>
      </c>
      <c r="J103" s="101" t="str">
        <f>VLOOKUP(I103,Presupuesto!$B$11:$C$565,2,0)</f>
        <v>DECIMOCUARTO MES</v>
      </c>
      <c r="K103" s="98" t="str">
        <f t="shared" si="2"/>
        <v>Posgrado</v>
      </c>
      <c r="L103" s="98" t="s">
        <v>394</v>
      </c>
    </row>
    <row r="104" spans="3:12" ht="15.75" thickBot="1" x14ac:dyDescent="0.3">
      <c r="C104" s="137" t="s">
        <v>490</v>
      </c>
      <c r="D104" s="199"/>
      <c r="E104" s="152">
        <v>12</v>
      </c>
      <c r="F104" s="304">
        <f>HLOOKUP($C104,$BZ$2:$CM$3,2,0)</f>
        <v>15004.09</v>
      </c>
      <c r="G104" s="113">
        <f>D104*E104*F104</f>
        <v>0</v>
      </c>
      <c r="H104" s="166"/>
      <c r="I104" s="114" t="s">
        <v>495</v>
      </c>
      <c r="J104" s="114" t="str">
        <f>VLOOKUP(I104,Presupuesto!$B$11:$C$565,2,0)</f>
        <v>SUELDOS Y SALARIOS PERMANENTES</v>
      </c>
      <c r="K104" s="98" t="str">
        <f t="shared" si="2"/>
        <v>Posgrado</v>
      </c>
      <c r="L104" s="98" t="s">
        <v>394</v>
      </c>
    </row>
    <row r="105" spans="3:12" x14ac:dyDescent="0.25">
      <c r="C105" s="171" t="s">
        <v>58</v>
      </c>
      <c r="D105" s="163"/>
      <c r="E105" s="154">
        <v>0</v>
      </c>
      <c r="F105" s="100">
        <f>IF(E104=0,"",(G104/E104)/12*E104)</f>
        <v>0</v>
      </c>
      <c r="G105" s="97">
        <f>F105</f>
        <v>0</v>
      </c>
      <c r="H105" s="164"/>
      <c r="I105" s="116" t="s">
        <v>515</v>
      </c>
      <c r="J105" s="116" t="str">
        <f>VLOOKUP(I105,Presupuesto!$B$11:$C$565,2,0)</f>
        <v>AGUINALDO Y DECIMO CUARTO MES</v>
      </c>
      <c r="K105" s="98" t="str">
        <f t="shared" si="2"/>
        <v>Posgrado</v>
      </c>
      <c r="L105" s="98" t="s">
        <v>394</v>
      </c>
    </row>
    <row r="106" spans="3:12" ht="15.75" thickBot="1" x14ac:dyDescent="0.3">
      <c r="C106" s="172" t="s">
        <v>59</v>
      </c>
      <c r="D106" s="163"/>
      <c r="E106" s="154">
        <v>0</v>
      </c>
      <c r="F106" s="117">
        <f>IF(E104&lt;6,"",((E104-6)/12)*(G104/E104))</f>
        <v>0</v>
      </c>
      <c r="G106" s="97">
        <f>F106</f>
        <v>0</v>
      </c>
      <c r="H106" s="164"/>
      <c r="I106" s="101" t="s">
        <v>518</v>
      </c>
      <c r="J106" s="101" t="str">
        <f>VLOOKUP(I106,Presupuesto!$B$11:$C$565,2,0)</f>
        <v>DECIMOCUARTO MES</v>
      </c>
      <c r="K106" s="98" t="str">
        <f t="shared" si="2"/>
        <v>Posgrado</v>
      </c>
      <c r="L106" s="98" t="s">
        <v>394</v>
      </c>
    </row>
    <row r="107" spans="3:12" ht="15.75" thickBot="1" x14ac:dyDescent="0.3">
      <c r="C107" s="137" t="s">
        <v>491</v>
      </c>
      <c r="D107" s="199"/>
      <c r="E107" s="152">
        <v>12</v>
      </c>
      <c r="F107" s="304">
        <f>HLOOKUP($C107,$BZ$2:$CM$3,2,0)</f>
        <v>13238.9</v>
      </c>
      <c r="G107" s="113">
        <f>D107*E107*F107</f>
        <v>0</v>
      </c>
      <c r="H107" s="166"/>
      <c r="I107" s="114" t="s">
        <v>495</v>
      </c>
      <c r="J107" s="114" t="str">
        <f>VLOOKUP(I107,Presupuesto!$B$11:$C$565,2,0)</f>
        <v>SUELDOS Y SALARIOS PERMANENTES</v>
      </c>
      <c r="K107" s="98" t="str">
        <f t="shared" si="2"/>
        <v>Posgrado</v>
      </c>
      <c r="L107" s="98" t="s">
        <v>394</v>
      </c>
    </row>
    <row r="108" spans="3:12" x14ac:dyDescent="0.25">
      <c r="C108" s="171" t="s">
        <v>58</v>
      </c>
      <c r="D108" s="163"/>
      <c r="E108" s="154">
        <v>0</v>
      </c>
      <c r="F108" s="100">
        <f>IF(E107=0,"",(G107/E107)/12*E107)</f>
        <v>0</v>
      </c>
      <c r="G108" s="97">
        <f>F108</f>
        <v>0</v>
      </c>
      <c r="H108" s="164"/>
      <c r="I108" s="116" t="s">
        <v>515</v>
      </c>
      <c r="J108" s="116" t="str">
        <f>VLOOKUP(I108,Presupuesto!$B$11:$C$565,2,0)</f>
        <v>AGUINALDO Y DECIMO CUARTO MES</v>
      </c>
      <c r="K108" s="98" t="str">
        <f t="shared" si="2"/>
        <v>Posgrado</v>
      </c>
      <c r="L108" s="98" t="s">
        <v>394</v>
      </c>
    </row>
    <row r="109" spans="3:12" ht="15.75" thickBot="1" x14ac:dyDescent="0.3">
      <c r="C109" s="172" t="s">
        <v>59</v>
      </c>
      <c r="D109" s="163"/>
      <c r="E109" s="154">
        <v>0</v>
      </c>
      <c r="F109" s="117">
        <f>IF(E107&lt;6,"",((E107-6)/12)*(G107/E107))</f>
        <v>0</v>
      </c>
      <c r="G109" s="97">
        <f>F109</f>
        <v>0</v>
      </c>
      <c r="H109" s="164"/>
      <c r="I109" s="101" t="s">
        <v>518</v>
      </c>
      <c r="J109" s="101" t="str">
        <f>VLOOKUP(I109,Presupuesto!$B$11:$C$565,2,0)</f>
        <v>DECIMOCUARTO MES</v>
      </c>
      <c r="K109" s="98" t="str">
        <f t="shared" si="2"/>
        <v>Posgrado</v>
      </c>
      <c r="L109" s="98" t="s">
        <v>394</v>
      </c>
    </row>
    <row r="110" spans="3:12" ht="15.75" thickBot="1" x14ac:dyDescent="0.3">
      <c r="C110" s="137" t="s">
        <v>492</v>
      </c>
      <c r="D110" s="199"/>
      <c r="E110" s="152">
        <v>12</v>
      </c>
      <c r="F110" s="304">
        <f>HLOOKUP($C110,$BZ$2:$CM$3,2,0)</f>
        <v>12356.31</v>
      </c>
      <c r="G110" s="113">
        <f>D110*E110*F110</f>
        <v>0</v>
      </c>
      <c r="H110" s="166"/>
      <c r="I110" s="114" t="s">
        <v>495</v>
      </c>
      <c r="J110" s="114" t="str">
        <f>VLOOKUP(I110,Presupuesto!$B$11:$C$565,2,0)</f>
        <v>SUELDOS Y SALARIOS PERMANENTES</v>
      </c>
      <c r="K110" s="98" t="str">
        <f t="shared" ref="K110:K127" si="3">$K$77</f>
        <v>Posgrado</v>
      </c>
      <c r="L110" s="98" t="s">
        <v>394</v>
      </c>
    </row>
    <row r="111" spans="3:12" x14ac:dyDescent="0.25">
      <c r="C111" s="171" t="s">
        <v>58</v>
      </c>
      <c r="D111" s="163"/>
      <c r="E111" s="154">
        <v>0</v>
      </c>
      <c r="F111" s="100">
        <f>IF(E110=0,"",(G110/E110)/12*E110)</f>
        <v>0</v>
      </c>
      <c r="G111" s="97">
        <f>F111</f>
        <v>0</v>
      </c>
      <c r="H111" s="164"/>
      <c r="I111" s="116" t="s">
        <v>515</v>
      </c>
      <c r="J111" s="116" t="str">
        <f>VLOOKUP(I111,Presupuesto!$B$11:$C$565,2,0)</f>
        <v>AGUINALDO Y DECIMO CUARTO MES</v>
      </c>
      <c r="K111" s="98" t="str">
        <f t="shared" si="3"/>
        <v>Posgrado</v>
      </c>
      <c r="L111" s="98" t="s">
        <v>394</v>
      </c>
    </row>
    <row r="112" spans="3:12" ht="15.75" thickBot="1" x14ac:dyDescent="0.3">
      <c r="C112" s="172" t="s">
        <v>59</v>
      </c>
      <c r="D112" s="163"/>
      <c r="E112" s="154">
        <v>0</v>
      </c>
      <c r="F112" s="117">
        <f>IF(E110&lt;6,"",((E110-6)/12)*(G110/E110))</f>
        <v>0</v>
      </c>
      <c r="G112" s="97">
        <f>F112</f>
        <v>0</v>
      </c>
      <c r="H112" s="164"/>
      <c r="I112" s="101" t="s">
        <v>518</v>
      </c>
      <c r="J112" s="101" t="str">
        <f>VLOOKUP(I112,Presupuesto!$B$11:$C$565,2,0)</f>
        <v>DECIMOCUARTO MES</v>
      </c>
      <c r="K112" s="98" t="str">
        <f t="shared" si="3"/>
        <v>Posgrado</v>
      </c>
      <c r="L112" s="98" t="s">
        <v>394</v>
      </c>
    </row>
    <row r="113" spans="3:12" ht="15.75" thickBot="1" x14ac:dyDescent="0.3">
      <c r="C113" s="137" t="s">
        <v>493</v>
      </c>
      <c r="D113" s="199"/>
      <c r="E113" s="152">
        <v>12</v>
      </c>
      <c r="F113" s="304">
        <f>HLOOKUP($C113,$BZ$2:$CM$3,2,0)</f>
        <v>463.22</v>
      </c>
      <c r="G113" s="113">
        <f>D113*E113*F113</f>
        <v>0</v>
      </c>
      <c r="H113" s="166"/>
      <c r="I113" s="114" t="s">
        <v>495</v>
      </c>
      <c r="J113" s="114" t="str">
        <f>VLOOKUP(I113,Presupuesto!$B$11:$C$565,2,0)</f>
        <v>SUELDOS Y SALARIOS PERMANENTES</v>
      </c>
      <c r="K113" s="98" t="str">
        <f t="shared" si="3"/>
        <v>Posgrado</v>
      </c>
      <c r="L113" s="98" t="s">
        <v>394</v>
      </c>
    </row>
    <row r="114" spans="3:12" x14ac:dyDescent="0.25">
      <c r="C114" s="171" t="s">
        <v>58</v>
      </c>
      <c r="D114" s="163"/>
      <c r="E114" s="154">
        <v>0</v>
      </c>
      <c r="F114" s="100">
        <f>IF(E113=0,"",(G113/E113)/12*E113)</f>
        <v>0</v>
      </c>
      <c r="G114" s="97">
        <f>F114</f>
        <v>0</v>
      </c>
      <c r="H114" s="164"/>
      <c r="I114" s="116" t="s">
        <v>515</v>
      </c>
      <c r="J114" s="116" t="str">
        <f>VLOOKUP(I114,Presupuesto!$B$11:$C$565,2,0)</f>
        <v>AGUINALDO Y DECIMO CUARTO MES</v>
      </c>
      <c r="K114" s="98" t="str">
        <f t="shared" si="3"/>
        <v>Posgrado</v>
      </c>
      <c r="L114" s="98" t="s">
        <v>394</v>
      </c>
    </row>
    <row r="115" spans="3:12" ht="15.75" thickBot="1" x14ac:dyDescent="0.3">
      <c r="C115" s="172" t="s">
        <v>59</v>
      </c>
      <c r="D115" s="163"/>
      <c r="E115" s="154">
        <v>0</v>
      </c>
      <c r="F115" s="117">
        <f>IF(E113&lt;6,"",((E113-6)/12)*(G113/E113))</f>
        <v>0</v>
      </c>
      <c r="G115" s="97">
        <f>F115</f>
        <v>0</v>
      </c>
      <c r="H115" s="164"/>
      <c r="I115" s="101" t="s">
        <v>518</v>
      </c>
      <c r="J115" s="101" t="str">
        <f>VLOOKUP(I115,Presupuesto!$B$11:$C$565,2,0)</f>
        <v>DECIMOCUARTO MES</v>
      </c>
      <c r="K115" s="98" t="str">
        <f t="shared" si="3"/>
        <v>Posgrado</v>
      </c>
      <c r="L115" s="98" t="s">
        <v>394</v>
      </c>
    </row>
    <row r="116" spans="3:12" ht="15.75" thickBot="1" x14ac:dyDescent="0.3">
      <c r="C116" s="137" t="s">
        <v>494</v>
      </c>
      <c r="D116" s="199"/>
      <c r="E116" s="152">
        <v>12</v>
      </c>
      <c r="F116" s="304">
        <f>HLOOKUP($C116,$BZ$2:$CM$3,2,0)</f>
        <v>2007.3</v>
      </c>
      <c r="G116" s="113">
        <f>D116*E116*F116</f>
        <v>0</v>
      </c>
      <c r="H116" s="166"/>
      <c r="I116" s="114" t="s">
        <v>495</v>
      </c>
      <c r="J116" s="114" t="str">
        <f>VLOOKUP(I116,Presupuesto!$B$11:$C$565,2,0)</f>
        <v>SUELDOS Y SALARIOS PERMANENTES</v>
      </c>
      <c r="K116" s="98" t="str">
        <f t="shared" si="3"/>
        <v>Posgrado</v>
      </c>
      <c r="L116" s="98" t="s">
        <v>394</v>
      </c>
    </row>
    <row r="117" spans="3:12" x14ac:dyDescent="0.25">
      <c r="C117" s="171" t="s">
        <v>58</v>
      </c>
      <c r="D117" s="163"/>
      <c r="E117" s="154">
        <v>0</v>
      </c>
      <c r="F117" s="100">
        <f>IF(E116=0,"",(G116/E116)/12*E116)</f>
        <v>0</v>
      </c>
      <c r="G117" s="97">
        <f>F117</f>
        <v>0</v>
      </c>
      <c r="H117" s="164"/>
      <c r="I117" s="116" t="s">
        <v>515</v>
      </c>
      <c r="J117" s="116" t="str">
        <f>VLOOKUP(I117,Presupuesto!$B$11:$C$565,2,0)</f>
        <v>AGUINALDO Y DECIMO CUARTO MES</v>
      </c>
      <c r="K117" s="98" t="str">
        <f t="shared" si="3"/>
        <v>Posgrado</v>
      </c>
      <c r="L117" s="98" t="s">
        <v>394</v>
      </c>
    </row>
    <row r="118" spans="3:12" ht="15.75" thickBot="1" x14ac:dyDescent="0.3">
      <c r="C118" s="172" t="s">
        <v>59</v>
      </c>
      <c r="D118" s="163"/>
      <c r="E118" s="154">
        <v>0</v>
      </c>
      <c r="F118" s="117">
        <f>IF(E116&lt;6,"",((E116-6)/12)*(G116/E116))</f>
        <v>0</v>
      </c>
      <c r="G118" s="97">
        <f>F118</f>
        <v>0</v>
      </c>
      <c r="H118" s="164"/>
      <c r="I118" s="101" t="s">
        <v>518</v>
      </c>
      <c r="J118" s="101" t="str">
        <f>VLOOKUP(I118,Presupuesto!$B$11:$C$565,2,0)</f>
        <v>DECIMOCUARTO MES</v>
      </c>
      <c r="K118" s="98" t="str">
        <f t="shared" si="3"/>
        <v>Posgrado</v>
      </c>
      <c r="L118" s="98" t="s">
        <v>394</v>
      </c>
    </row>
    <row r="119" spans="3:12" ht="15.75" thickBot="1" x14ac:dyDescent="0.3">
      <c r="C119" s="140" t="s">
        <v>83</v>
      </c>
      <c r="D119" s="199"/>
      <c r="E119" s="152">
        <v>12</v>
      </c>
      <c r="F119" s="139">
        <v>30000</v>
      </c>
      <c r="G119" s="113">
        <f>D119*E119*F119</f>
        <v>0</v>
      </c>
      <c r="H119" s="166"/>
      <c r="I119" s="114" t="s">
        <v>563</v>
      </c>
      <c r="J119" s="114" t="str">
        <f>VLOOKUP(I119,Presupuesto!$B$11:$C$565,2,0)</f>
        <v>CONTRATOS ESPECIALES</v>
      </c>
      <c r="K119" s="98" t="str">
        <f t="shared" si="3"/>
        <v>Posgrado</v>
      </c>
      <c r="L119" s="98" t="s">
        <v>394</v>
      </c>
    </row>
    <row r="120" spans="3:12" x14ac:dyDescent="0.25">
      <c r="C120" s="171" t="s">
        <v>58</v>
      </c>
      <c r="D120" s="163"/>
      <c r="E120" s="154">
        <v>0</v>
      </c>
      <c r="F120" s="117">
        <f>IF(E119=0,"",(G119/E119)/12*E119)</f>
        <v>0</v>
      </c>
      <c r="G120" s="97">
        <f>F120</f>
        <v>0</v>
      </c>
      <c r="H120" s="164"/>
      <c r="I120" s="101" t="s">
        <v>563</v>
      </c>
      <c r="J120" s="101" t="str">
        <f>VLOOKUP(I120,Presupuesto!$B$11:$C$565,2,0)</f>
        <v>CONTRATOS ESPECIALES</v>
      </c>
      <c r="K120" s="98" t="str">
        <f t="shared" si="3"/>
        <v>Posgrado</v>
      </c>
      <c r="L120" s="98" t="s">
        <v>393</v>
      </c>
    </row>
    <row r="121" spans="3:12" ht="15.75" thickBot="1" x14ac:dyDescent="0.3">
      <c r="C121" s="172" t="s">
        <v>59</v>
      </c>
      <c r="D121" s="163"/>
      <c r="E121" s="154">
        <v>0</v>
      </c>
      <c r="F121" s="100">
        <f>IF(E119&lt;6,"",((E119-6)/12)*(G119/E119))</f>
        <v>0</v>
      </c>
      <c r="G121" s="97">
        <f>F121</f>
        <v>0</v>
      </c>
      <c r="H121" s="164"/>
      <c r="I121" s="101" t="s">
        <v>563</v>
      </c>
      <c r="J121" s="101" t="str">
        <f>VLOOKUP(I121,Presupuesto!$B$11:$C$565,2,0)</f>
        <v>CONTRATOS ESPECIALES</v>
      </c>
      <c r="K121" s="98" t="str">
        <f t="shared" si="3"/>
        <v>Posgrado</v>
      </c>
      <c r="L121" s="98" t="s">
        <v>398</v>
      </c>
    </row>
    <row r="122" spans="3:12" ht="15.75" thickBot="1" x14ac:dyDescent="0.3">
      <c r="C122" s="140" t="s">
        <v>60</v>
      </c>
      <c r="D122" s="199"/>
      <c r="E122" s="152">
        <v>12</v>
      </c>
      <c r="F122" s="118">
        <v>30000</v>
      </c>
      <c r="G122" s="113">
        <f>D122*E122*F122</f>
        <v>0</v>
      </c>
      <c r="H122" s="166"/>
      <c r="I122" s="114" t="s">
        <v>704</v>
      </c>
      <c r="J122" s="114" t="str">
        <f>VLOOKUP(I122,Presupuesto!$B$11:$C$565,2,0)</f>
        <v>OTROS SERVICIOS TECNICOS Y PROFESIONALES</v>
      </c>
      <c r="K122" s="98" t="str">
        <f t="shared" si="3"/>
        <v>Posgrado</v>
      </c>
      <c r="L122" s="98" t="s">
        <v>393</v>
      </c>
    </row>
    <row r="123" spans="3:12" x14ac:dyDescent="0.25">
      <c r="C123" s="171" t="s">
        <v>58</v>
      </c>
      <c r="D123" s="163"/>
      <c r="E123" s="154">
        <v>0</v>
      </c>
      <c r="F123" s="100">
        <v>0</v>
      </c>
      <c r="G123" s="97">
        <f>F123</f>
        <v>0</v>
      </c>
      <c r="H123" s="164"/>
      <c r="I123" s="101" t="s">
        <v>704</v>
      </c>
      <c r="J123" s="101" t="str">
        <f>VLOOKUP(I123,Presupuesto!$B$11:$C$565,2,0)</f>
        <v>OTROS SERVICIOS TECNICOS Y PROFESIONALES</v>
      </c>
      <c r="K123" s="98" t="str">
        <f t="shared" si="3"/>
        <v>Posgrado</v>
      </c>
      <c r="L123" s="98" t="s">
        <v>393</v>
      </c>
    </row>
    <row r="124" spans="3:12" ht="15.75" thickBot="1" x14ac:dyDescent="0.3">
      <c r="C124" s="172" t="s">
        <v>59</v>
      </c>
      <c r="D124" s="163"/>
      <c r="E124" s="154">
        <v>0</v>
      </c>
      <c r="F124" s="100">
        <v>0</v>
      </c>
      <c r="G124" s="97">
        <f>F124</f>
        <v>0</v>
      </c>
      <c r="H124" s="164"/>
      <c r="I124" s="101" t="s">
        <v>704</v>
      </c>
      <c r="J124" s="101" t="str">
        <f>VLOOKUP(I124,Presupuesto!$B$11:$C$565,2,0)</f>
        <v>OTROS SERVICIOS TECNICOS Y PROFESIONALES</v>
      </c>
      <c r="K124" s="98" t="str">
        <f t="shared" si="3"/>
        <v>Posgrado</v>
      </c>
      <c r="L124" s="98" t="s">
        <v>393</v>
      </c>
    </row>
    <row r="125" spans="3:12" ht="15.75" thickBot="1" x14ac:dyDescent="0.3">
      <c r="C125" s="140" t="s">
        <v>61</v>
      </c>
      <c r="D125" s="199"/>
      <c r="E125" s="152">
        <v>12</v>
      </c>
      <c r="F125" s="118">
        <v>30000</v>
      </c>
      <c r="G125" s="113">
        <f>D125*E125*F125</f>
        <v>0</v>
      </c>
      <c r="H125" s="166"/>
      <c r="I125" s="114" t="s">
        <v>495</v>
      </c>
      <c r="J125" s="114" t="str">
        <f>VLOOKUP(I125,Presupuesto!$B$11:$C$565,2,0)</f>
        <v>SUELDOS Y SALARIOS PERMANENTES</v>
      </c>
      <c r="K125" s="98" t="str">
        <f t="shared" si="3"/>
        <v>Posgrado</v>
      </c>
      <c r="L125" s="98" t="s">
        <v>393</v>
      </c>
    </row>
    <row r="126" spans="3:12" x14ac:dyDescent="0.25">
      <c r="C126" s="171" t="s">
        <v>58</v>
      </c>
      <c r="D126" s="169"/>
      <c r="E126" s="131">
        <v>0</v>
      </c>
      <c r="F126" s="119">
        <f>IF(E125=0,"",(G125/E125)/12*E125)</f>
        <v>0</v>
      </c>
      <c r="G126" s="120">
        <f>F126</f>
        <v>0</v>
      </c>
      <c r="H126" s="164"/>
      <c r="I126" s="101" t="s">
        <v>515</v>
      </c>
      <c r="J126" s="101" t="str">
        <f>VLOOKUP(I126,Presupuesto!$B$11:$C$565,2,0)</f>
        <v>AGUINALDO Y DECIMO CUARTO MES</v>
      </c>
      <c r="K126" s="98" t="str">
        <f t="shared" si="3"/>
        <v>Posgrado</v>
      </c>
      <c r="L126" s="98" t="s">
        <v>393</v>
      </c>
    </row>
    <row r="127" spans="3:12" ht="15.75" thickBot="1" x14ac:dyDescent="0.3">
      <c r="C127" s="173" t="s">
        <v>59</v>
      </c>
      <c r="D127" s="162"/>
      <c r="E127" s="132">
        <v>0</v>
      </c>
      <c r="F127" s="105">
        <f>IF(E125&lt;6,"",((E125-6)/12)*(G125/E125))</f>
        <v>0</v>
      </c>
      <c r="G127" s="105">
        <f>F127</f>
        <v>0</v>
      </c>
      <c r="H127" s="162"/>
      <c r="I127" s="106" t="s">
        <v>518</v>
      </c>
      <c r="J127" s="124" t="str">
        <f>VLOOKUP(I127,Presupuesto!$B$11:$C$565,2,0)</f>
        <v>DECIMOCUARTO MES</v>
      </c>
      <c r="K127" s="106" t="str">
        <f t="shared" si="3"/>
        <v>Posgrado</v>
      </c>
      <c r="L127" s="124" t="s">
        <v>393</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391</v>
      </c>
      <c r="D133" s="365"/>
      <c r="E133" s="93"/>
      <c r="F133" s="93"/>
      <c r="G133" s="93"/>
      <c r="H133" s="76"/>
      <c r="I133" s="76"/>
      <c r="J133" s="76"/>
      <c r="K133" s="153"/>
    </row>
    <row r="134" spans="3:12" ht="18.75" x14ac:dyDescent="0.25">
      <c r="C134" s="210"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481</v>
      </c>
      <c r="D137" s="199"/>
      <c r="E137" s="152">
        <v>12</v>
      </c>
      <c r="F137" s="304">
        <f>HLOOKUP($C137,$BZ$2:$CM$3,2,0)</f>
        <v>43674.39</v>
      </c>
      <c r="G137" s="113">
        <f>D137*E137*F137</f>
        <v>0</v>
      </c>
      <c r="H137" s="166"/>
      <c r="I137" s="114" t="s">
        <v>495</v>
      </c>
      <c r="J137" s="114" t="str">
        <f>VLOOKUP(I137,Presupuesto!$B$11:$C$565,2,0)</f>
        <v>SUELDOS Y SALARIOS PERMANENTES</v>
      </c>
      <c r="K137" s="218" t="s">
        <v>1453</v>
      </c>
      <c r="L137" s="98" t="s">
        <v>393</v>
      </c>
    </row>
    <row r="138" spans="3:12" x14ac:dyDescent="0.25">
      <c r="C138" s="171" t="s">
        <v>58</v>
      </c>
      <c r="D138" s="163"/>
      <c r="E138" s="154">
        <v>0</v>
      </c>
      <c r="F138" s="100">
        <f>IF(E137=0,"",(G137/E137)/12*E137)</f>
        <v>0</v>
      </c>
      <c r="G138" s="97">
        <f>F138</f>
        <v>0</v>
      </c>
      <c r="H138" s="164"/>
      <c r="I138" s="116" t="s">
        <v>515</v>
      </c>
      <c r="J138" s="116" t="str">
        <f>VLOOKUP(I138,Presupuesto!$B$11:$C$565,2,0)</f>
        <v>AGUINALDO Y DECIMO CUARTO MES</v>
      </c>
      <c r="K138" s="98" t="str">
        <f t="shared" ref="K138:K169" si="4">$K$137</f>
        <v>Posgrado</v>
      </c>
      <c r="L138" s="98" t="s">
        <v>411</v>
      </c>
    </row>
    <row r="139" spans="3:12" ht="15.75" thickBot="1" x14ac:dyDescent="0.3">
      <c r="C139" s="172" t="s">
        <v>59</v>
      </c>
      <c r="D139" s="163"/>
      <c r="E139" s="154">
        <v>0</v>
      </c>
      <c r="F139" s="117">
        <f>IF(E137&lt;6,"",((E137-6)/12)*(G137/E137))</f>
        <v>0</v>
      </c>
      <c r="G139" s="97">
        <f>F139</f>
        <v>0</v>
      </c>
      <c r="H139" s="164"/>
      <c r="I139" s="101" t="s">
        <v>518</v>
      </c>
      <c r="J139" s="101" t="str">
        <f>VLOOKUP(I139,Presupuesto!$B$11:$C$565,2,0)</f>
        <v>DECIMOCUARTO MES</v>
      </c>
      <c r="K139" s="98" t="str">
        <f t="shared" si="4"/>
        <v>Posgrado</v>
      </c>
      <c r="L139" s="98" t="s">
        <v>394</v>
      </c>
    </row>
    <row r="140" spans="3:12" ht="15.75" thickBot="1" x14ac:dyDescent="0.3">
      <c r="C140" s="137" t="s">
        <v>482</v>
      </c>
      <c r="D140" s="199"/>
      <c r="E140" s="152">
        <v>12</v>
      </c>
      <c r="F140" s="304">
        <f>HLOOKUP($C140,$BZ$2:$CM$3,2,0)</f>
        <v>39703.99</v>
      </c>
      <c r="G140" s="113">
        <f>D140*E140*F140</f>
        <v>0</v>
      </c>
      <c r="H140" s="166"/>
      <c r="I140" s="114" t="s">
        <v>495</v>
      </c>
      <c r="J140" s="114" t="str">
        <f>VLOOKUP(I140,Presupuesto!$B$11:$C$565,2,0)</f>
        <v>SUELDOS Y SALARIOS PERMANENTES</v>
      </c>
      <c r="K140" s="98" t="str">
        <f t="shared" si="4"/>
        <v>Posgrado</v>
      </c>
      <c r="L140" s="98" t="s">
        <v>394</v>
      </c>
    </row>
    <row r="141" spans="3:12" x14ac:dyDescent="0.25">
      <c r="C141" s="171" t="s">
        <v>58</v>
      </c>
      <c r="D141" s="163"/>
      <c r="E141" s="154">
        <v>0</v>
      </c>
      <c r="F141" s="100">
        <f>IF(E140=0,"",(G140/E140)/12*E140)</f>
        <v>0</v>
      </c>
      <c r="G141" s="97">
        <f>F141</f>
        <v>0</v>
      </c>
      <c r="H141" s="164"/>
      <c r="I141" s="116" t="s">
        <v>515</v>
      </c>
      <c r="J141" s="116" t="str">
        <f>VLOOKUP(I141,Presupuesto!$B$11:$C$565,2,0)</f>
        <v>AGUINALDO Y DECIMO CUARTO MES</v>
      </c>
      <c r="K141" s="98" t="str">
        <f t="shared" si="4"/>
        <v>Posgrado</v>
      </c>
      <c r="L141" s="98" t="s">
        <v>394</v>
      </c>
    </row>
    <row r="142" spans="3:12" ht="15.75" thickBot="1" x14ac:dyDescent="0.3">
      <c r="C142" s="172" t="s">
        <v>59</v>
      </c>
      <c r="D142" s="163"/>
      <c r="E142" s="154">
        <v>0</v>
      </c>
      <c r="F142" s="117">
        <f>IF(E140&lt;6,"",((E140-6)/12)*(G140/E140))</f>
        <v>0</v>
      </c>
      <c r="G142" s="97">
        <f>F142</f>
        <v>0</v>
      </c>
      <c r="H142" s="164"/>
      <c r="I142" s="101" t="s">
        <v>518</v>
      </c>
      <c r="J142" s="101" t="str">
        <f>VLOOKUP(I142,Presupuesto!$B$11:$C$565,2,0)</f>
        <v>DECIMOCUARTO MES</v>
      </c>
      <c r="K142" s="98" t="str">
        <f t="shared" si="4"/>
        <v>Posgrado</v>
      </c>
      <c r="L142" s="98" t="s">
        <v>394</v>
      </c>
    </row>
    <row r="143" spans="3:12" ht="15.75" thickBot="1" x14ac:dyDescent="0.3">
      <c r="C143" s="137" t="s">
        <v>483</v>
      </c>
      <c r="D143" s="199"/>
      <c r="E143" s="152">
        <v>12</v>
      </c>
      <c r="F143" s="304">
        <f>HLOOKUP($C143,$BZ$2:$CM$3,2,0)</f>
        <v>35733.589999999997</v>
      </c>
      <c r="G143" s="113">
        <f>D143*E143*F143</f>
        <v>0</v>
      </c>
      <c r="H143" s="166"/>
      <c r="I143" s="114" t="s">
        <v>495</v>
      </c>
      <c r="J143" s="114" t="str">
        <f>VLOOKUP(I143,Presupuesto!$B$11:$C$565,2,0)</f>
        <v>SUELDOS Y SALARIOS PERMANENTES</v>
      </c>
      <c r="K143" s="98" t="str">
        <f t="shared" si="4"/>
        <v>Posgrado</v>
      </c>
      <c r="L143" s="98" t="s">
        <v>394</v>
      </c>
    </row>
    <row r="144" spans="3:12" x14ac:dyDescent="0.25">
      <c r="C144" s="171" t="s">
        <v>58</v>
      </c>
      <c r="D144" s="163"/>
      <c r="E144" s="154">
        <v>0</v>
      </c>
      <c r="F144" s="100">
        <f>IF(E143=0,"",(G143/E143)/12*E143)</f>
        <v>0</v>
      </c>
      <c r="G144" s="97">
        <f>F144</f>
        <v>0</v>
      </c>
      <c r="H144" s="164"/>
      <c r="I144" s="116" t="s">
        <v>515</v>
      </c>
      <c r="J144" s="116" t="str">
        <f>VLOOKUP(I144,Presupuesto!$B$11:$C$565,2,0)</f>
        <v>AGUINALDO Y DECIMO CUARTO MES</v>
      </c>
      <c r="K144" s="98" t="str">
        <f t="shared" si="4"/>
        <v>Posgrado</v>
      </c>
      <c r="L144" s="98" t="s">
        <v>394</v>
      </c>
    </row>
    <row r="145" spans="3:12" ht="15.75" thickBot="1" x14ac:dyDescent="0.3">
      <c r="C145" s="172" t="s">
        <v>59</v>
      </c>
      <c r="D145" s="163"/>
      <c r="E145" s="154">
        <v>0</v>
      </c>
      <c r="F145" s="117">
        <f>IF(E143&lt;6,"",((E143-6)/12)*(G143/E143))</f>
        <v>0</v>
      </c>
      <c r="G145" s="97">
        <f>F145</f>
        <v>0</v>
      </c>
      <c r="H145" s="164"/>
      <c r="I145" s="101" t="s">
        <v>518</v>
      </c>
      <c r="J145" s="101" t="str">
        <f>VLOOKUP(I145,Presupuesto!$B$11:$C$565,2,0)</f>
        <v>DECIMOCUARTO MES</v>
      </c>
      <c r="K145" s="98" t="str">
        <f t="shared" si="4"/>
        <v>Posgrado</v>
      </c>
      <c r="L145" s="98" t="s">
        <v>394</v>
      </c>
    </row>
    <row r="146" spans="3:12" ht="15.75" thickBot="1" x14ac:dyDescent="0.3">
      <c r="C146" s="137" t="s">
        <v>484</v>
      </c>
      <c r="D146" s="199"/>
      <c r="E146" s="152">
        <v>12</v>
      </c>
      <c r="F146" s="304">
        <f>HLOOKUP($C146,$BZ$2:$CM$3,2,0)</f>
        <v>31763.19</v>
      </c>
      <c r="G146" s="113">
        <f>D146*E146*F146</f>
        <v>0</v>
      </c>
      <c r="H146" s="166"/>
      <c r="I146" s="114" t="s">
        <v>495</v>
      </c>
      <c r="J146" s="114" t="str">
        <f>VLOOKUP(I146,Presupuesto!$B$11:$C$565,2,0)</f>
        <v>SUELDOS Y SALARIOS PERMANENTES</v>
      </c>
      <c r="K146" s="98" t="str">
        <f t="shared" si="4"/>
        <v>Posgrado</v>
      </c>
      <c r="L146" s="98" t="s">
        <v>394</v>
      </c>
    </row>
    <row r="147" spans="3:12" x14ac:dyDescent="0.25">
      <c r="C147" s="171" t="s">
        <v>58</v>
      </c>
      <c r="D147" s="163"/>
      <c r="E147" s="154">
        <v>0</v>
      </c>
      <c r="F147" s="100">
        <f>IF(E146=0,"",(G146/E146)/12*E146)</f>
        <v>0</v>
      </c>
      <c r="G147" s="97">
        <f>F147</f>
        <v>0</v>
      </c>
      <c r="H147" s="164"/>
      <c r="I147" s="116" t="s">
        <v>515</v>
      </c>
      <c r="J147" s="116" t="str">
        <f>VLOOKUP(I147,Presupuesto!$B$11:$C$565,2,0)</f>
        <v>AGUINALDO Y DECIMO CUARTO MES</v>
      </c>
      <c r="K147" s="98" t="str">
        <f t="shared" si="4"/>
        <v>Posgrado</v>
      </c>
      <c r="L147" s="98" t="s">
        <v>394</v>
      </c>
    </row>
    <row r="148" spans="3:12" ht="15.75" thickBot="1" x14ac:dyDescent="0.3">
      <c r="C148" s="172" t="s">
        <v>59</v>
      </c>
      <c r="D148" s="163"/>
      <c r="E148" s="154">
        <v>0</v>
      </c>
      <c r="F148" s="117">
        <f>IF(E146&lt;6,"",((E146-6)/12)*(G146/E146))</f>
        <v>0</v>
      </c>
      <c r="G148" s="97">
        <f>F148</f>
        <v>0</v>
      </c>
      <c r="H148" s="164"/>
      <c r="I148" s="101" t="s">
        <v>518</v>
      </c>
      <c r="J148" s="101" t="str">
        <f>VLOOKUP(I148,Presupuesto!$B$11:$C$565,2,0)</f>
        <v>DECIMOCUARTO MES</v>
      </c>
      <c r="K148" s="98" t="str">
        <f t="shared" si="4"/>
        <v>Posgrado</v>
      </c>
      <c r="L148" s="98" t="s">
        <v>394</v>
      </c>
    </row>
    <row r="149" spans="3:12" ht="15.75" thickBot="1" x14ac:dyDescent="0.3">
      <c r="C149" s="137" t="s">
        <v>485</v>
      </c>
      <c r="D149" s="199"/>
      <c r="E149" s="152">
        <v>12</v>
      </c>
      <c r="F149" s="304">
        <f>HLOOKUP($C149,$BZ$2:$CM$3,2,0)</f>
        <v>29777.99</v>
      </c>
      <c r="G149" s="113">
        <f>D149*E149*F149</f>
        <v>0</v>
      </c>
      <c r="H149" s="166"/>
      <c r="I149" s="114" t="s">
        <v>495</v>
      </c>
      <c r="J149" s="114" t="str">
        <f>VLOOKUP(I149,Presupuesto!$B$11:$C$565,2,0)</f>
        <v>SUELDOS Y SALARIOS PERMANENTES</v>
      </c>
      <c r="K149" s="98" t="str">
        <f t="shared" si="4"/>
        <v>Posgrado</v>
      </c>
      <c r="L149" s="98" t="s">
        <v>394</v>
      </c>
    </row>
    <row r="150" spans="3:12" x14ac:dyDescent="0.25">
      <c r="C150" s="171" t="s">
        <v>58</v>
      </c>
      <c r="D150" s="163"/>
      <c r="E150" s="154">
        <v>0</v>
      </c>
      <c r="F150" s="100">
        <f>IF(E149=0,"",(G149/E149)/12*E149)</f>
        <v>0</v>
      </c>
      <c r="G150" s="97">
        <f>F150</f>
        <v>0</v>
      </c>
      <c r="H150" s="164"/>
      <c r="I150" s="116" t="s">
        <v>515</v>
      </c>
      <c r="J150" s="116" t="str">
        <f>VLOOKUP(I150,Presupuesto!$B$11:$C$565,2,0)</f>
        <v>AGUINALDO Y DECIMO CUARTO MES</v>
      </c>
      <c r="K150" s="98" t="str">
        <f t="shared" si="4"/>
        <v>Posgrado</v>
      </c>
      <c r="L150" s="98" t="s">
        <v>394</v>
      </c>
    </row>
    <row r="151" spans="3:12" ht="15.75" thickBot="1" x14ac:dyDescent="0.3">
      <c r="C151" s="172" t="s">
        <v>59</v>
      </c>
      <c r="D151" s="163"/>
      <c r="E151" s="154">
        <v>0</v>
      </c>
      <c r="F151" s="117">
        <f>IF(E149&lt;6,"",((E149-6)/12)*(G149/E149))</f>
        <v>0</v>
      </c>
      <c r="G151" s="97">
        <f>F151</f>
        <v>0</v>
      </c>
      <c r="H151" s="164"/>
      <c r="I151" s="101" t="s">
        <v>518</v>
      </c>
      <c r="J151" s="101" t="str">
        <f>VLOOKUP(I151,Presupuesto!$B$11:$C$565,2,0)</f>
        <v>DECIMOCUARTO MES</v>
      </c>
      <c r="K151" s="98" t="str">
        <f t="shared" si="4"/>
        <v>Posgrado</v>
      </c>
      <c r="L151" s="98" t="s">
        <v>394</v>
      </c>
    </row>
    <row r="152" spans="3:12" ht="15.75" thickBot="1" x14ac:dyDescent="0.3">
      <c r="C152" s="137" t="s">
        <v>486</v>
      </c>
      <c r="D152" s="199"/>
      <c r="E152" s="152">
        <v>12</v>
      </c>
      <c r="F152" s="304">
        <f>HLOOKUP($C152,$BZ$2:$CM$3,2,0)</f>
        <v>27792.79</v>
      </c>
      <c r="G152" s="113">
        <f>D152*E152*F152</f>
        <v>0</v>
      </c>
      <c r="H152" s="166"/>
      <c r="I152" s="114" t="s">
        <v>495</v>
      </c>
      <c r="J152" s="114" t="str">
        <f>VLOOKUP(I152,Presupuesto!$B$11:$C$565,2,0)</f>
        <v>SUELDOS Y SALARIOS PERMANENTES</v>
      </c>
      <c r="K152" s="98" t="str">
        <f t="shared" si="4"/>
        <v>Posgrado</v>
      </c>
      <c r="L152" s="98" t="s">
        <v>394</v>
      </c>
    </row>
    <row r="153" spans="3:12" x14ac:dyDescent="0.25">
      <c r="C153" s="171" t="s">
        <v>58</v>
      </c>
      <c r="D153" s="163"/>
      <c r="E153" s="154">
        <v>0</v>
      </c>
      <c r="F153" s="100">
        <f>IF(E152=0,"",(G152/E152)/12*E152)</f>
        <v>0</v>
      </c>
      <c r="G153" s="97">
        <f>F153</f>
        <v>0</v>
      </c>
      <c r="H153" s="164"/>
      <c r="I153" s="116" t="s">
        <v>515</v>
      </c>
      <c r="J153" s="116" t="str">
        <f>VLOOKUP(I153,Presupuesto!$B$11:$C$565,2,0)</f>
        <v>AGUINALDO Y DECIMO CUARTO MES</v>
      </c>
      <c r="K153" s="98" t="str">
        <f t="shared" si="4"/>
        <v>Posgrado</v>
      </c>
      <c r="L153" s="98" t="s">
        <v>394</v>
      </c>
    </row>
    <row r="154" spans="3:12" ht="15.75" thickBot="1" x14ac:dyDescent="0.3">
      <c r="C154" s="172" t="s">
        <v>59</v>
      </c>
      <c r="D154" s="163"/>
      <c r="E154" s="154">
        <v>0</v>
      </c>
      <c r="F154" s="117">
        <f>IF(E152&lt;6,"",((E152-6)/12)*(G152/E152))</f>
        <v>0</v>
      </c>
      <c r="G154" s="97">
        <f>F154</f>
        <v>0</v>
      </c>
      <c r="H154" s="164"/>
      <c r="I154" s="101" t="s">
        <v>518</v>
      </c>
      <c r="J154" s="101" t="str">
        <f>VLOOKUP(I154,Presupuesto!$B$11:$C$565,2,0)</f>
        <v>DECIMOCUARTO MES</v>
      </c>
      <c r="K154" s="98" t="str">
        <f t="shared" si="4"/>
        <v>Posgrado</v>
      </c>
      <c r="L154" s="98" t="s">
        <v>394</v>
      </c>
    </row>
    <row r="155" spans="3:12" ht="15.75" thickBot="1" x14ac:dyDescent="0.3">
      <c r="C155" s="137" t="s">
        <v>487</v>
      </c>
      <c r="D155" s="199"/>
      <c r="E155" s="152">
        <v>12</v>
      </c>
      <c r="F155" s="304">
        <f>HLOOKUP($C155,$BZ$2:$CM$3,2,0)</f>
        <v>18859.39</v>
      </c>
      <c r="G155" s="113">
        <f>D155*E155*F155</f>
        <v>0</v>
      </c>
      <c r="H155" s="166"/>
      <c r="I155" s="114" t="s">
        <v>495</v>
      </c>
      <c r="J155" s="114" t="str">
        <f>VLOOKUP(I155,Presupuesto!$B$11:$C$565,2,0)</f>
        <v>SUELDOS Y SALARIOS PERMANENTES</v>
      </c>
      <c r="K155" s="98" t="str">
        <f t="shared" si="4"/>
        <v>Posgrado</v>
      </c>
      <c r="L155" s="98" t="s">
        <v>394</v>
      </c>
    </row>
    <row r="156" spans="3:12" x14ac:dyDescent="0.25">
      <c r="C156" s="171" t="s">
        <v>58</v>
      </c>
      <c r="D156" s="163"/>
      <c r="E156" s="154">
        <v>0</v>
      </c>
      <c r="F156" s="100">
        <f>IF(E155=0,"",(G155/E155)/12*E155)</f>
        <v>0</v>
      </c>
      <c r="G156" s="97">
        <f>F156</f>
        <v>0</v>
      </c>
      <c r="H156" s="164"/>
      <c r="I156" s="116" t="s">
        <v>515</v>
      </c>
      <c r="J156" s="116" t="str">
        <f>VLOOKUP(I156,Presupuesto!$B$11:$C$565,2,0)</f>
        <v>AGUINALDO Y DECIMO CUARTO MES</v>
      </c>
      <c r="K156" s="98" t="str">
        <f t="shared" si="4"/>
        <v>Posgrado</v>
      </c>
      <c r="L156" s="98" t="s">
        <v>394</v>
      </c>
    </row>
    <row r="157" spans="3:12" ht="15.75" thickBot="1" x14ac:dyDescent="0.3">
      <c r="C157" s="172" t="s">
        <v>59</v>
      </c>
      <c r="D157" s="163"/>
      <c r="E157" s="154">
        <v>0</v>
      </c>
      <c r="F157" s="117">
        <f>IF(E155&lt;6,"",((E155-6)/12)*(G155/E155))</f>
        <v>0</v>
      </c>
      <c r="G157" s="97">
        <f>F157</f>
        <v>0</v>
      </c>
      <c r="H157" s="164"/>
      <c r="I157" s="101" t="s">
        <v>518</v>
      </c>
      <c r="J157" s="101" t="str">
        <f>VLOOKUP(I157,Presupuesto!$B$11:$C$565,2,0)</f>
        <v>DECIMOCUARTO MES</v>
      </c>
      <c r="K157" s="98" t="str">
        <f t="shared" si="4"/>
        <v>Posgrado</v>
      </c>
      <c r="L157" s="98" t="s">
        <v>394</v>
      </c>
    </row>
    <row r="158" spans="3:12" ht="15.75" thickBot="1" x14ac:dyDescent="0.3">
      <c r="C158" s="137" t="s">
        <v>488</v>
      </c>
      <c r="D158" s="199"/>
      <c r="E158" s="152">
        <v>12</v>
      </c>
      <c r="F158" s="304">
        <f>HLOOKUP($C158,$BZ$2:$CM$3,2,0)</f>
        <v>17866.8</v>
      </c>
      <c r="G158" s="113">
        <f>D158*E158*F158</f>
        <v>0</v>
      </c>
      <c r="H158" s="166"/>
      <c r="I158" s="114" t="s">
        <v>495</v>
      </c>
      <c r="J158" s="114" t="str">
        <f>VLOOKUP(I158,Presupuesto!$B$11:$C$565,2,0)</f>
        <v>SUELDOS Y SALARIOS PERMANENTES</v>
      </c>
      <c r="K158" s="98" t="str">
        <f t="shared" si="4"/>
        <v>Posgrado</v>
      </c>
      <c r="L158" s="98" t="s">
        <v>394</v>
      </c>
    </row>
    <row r="159" spans="3:12" x14ac:dyDescent="0.25">
      <c r="C159" s="171" t="s">
        <v>58</v>
      </c>
      <c r="D159" s="163"/>
      <c r="E159" s="154">
        <v>0</v>
      </c>
      <c r="F159" s="100">
        <f>IF(E158=0,"",(G158/E158)/12*E158)</f>
        <v>0</v>
      </c>
      <c r="G159" s="97">
        <f>F159</f>
        <v>0</v>
      </c>
      <c r="H159" s="164"/>
      <c r="I159" s="116" t="s">
        <v>515</v>
      </c>
      <c r="J159" s="116" t="str">
        <f>VLOOKUP(I159,Presupuesto!$B$11:$C$565,2,0)</f>
        <v>AGUINALDO Y DECIMO CUARTO MES</v>
      </c>
      <c r="K159" s="98" t="str">
        <f t="shared" si="4"/>
        <v>Posgrado</v>
      </c>
      <c r="L159" s="98" t="s">
        <v>394</v>
      </c>
    </row>
    <row r="160" spans="3:12" ht="15.75" thickBot="1" x14ac:dyDescent="0.3">
      <c r="C160" s="172" t="s">
        <v>59</v>
      </c>
      <c r="D160" s="163"/>
      <c r="E160" s="154">
        <v>0</v>
      </c>
      <c r="F160" s="117">
        <f>IF(E158&lt;6,"",((E158-6)/12)*(G158/E158))</f>
        <v>0</v>
      </c>
      <c r="G160" s="97">
        <f>F160</f>
        <v>0</v>
      </c>
      <c r="H160" s="164"/>
      <c r="I160" s="101" t="s">
        <v>518</v>
      </c>
      <c r="J160" s="101" t="str">
        <f>VLOOKUP(I160,Presupuesto!$B$11:$C$565,2,0)</f>
        <v>DECIMOCUARTO MES</v>
      </c>
      <c r="K160" s="98" t="str">
        <f t="shared" si="4"/>
        <v>Posgrado</v>
      </c>
      <c r="L160" s="98" t="s">
        <v>394</v>
      </c>
    </row>
    <row r="161" spans="3:12" ht="15.75" thickBot="1" x14ac:dyDescent="0.3">
      <c r="C161" s="137" t="s">
        <v>489</v>
      </c>
      <c r="D161" s="199"/>
      <c r="E161" s="152">
        <v>12</v>
      </c>
      <c r="F161" s="304">
        <f>HLOOKUP($C161,$BZ$2:$CM$3,2,0)</f>
        <v>13896.4</v>
      </c>
      <c r="G161" s="113">
        <f>D161*E161*F161</f>
        <v>0</v>
      </c>
      <c r="H161" s="166"/>
      <c r="I161" s="114" t="s">
        <v>495</v>
      </c>
      <c r="J161" s="114" t="str">
        <f>VLOOKUP(I161,Presupuesto!$B$11:$C$565,2,0)</f>
        <v>SUELDOS Y SALARIOS PERMANENTES</v>
      </c>
      <c r="K161" s="98" t="str">
        <f t="shared" si="4"/>
        <v>Posgrado</v>
      </c>
      <c r="L161" s="98" t="s">
        <v>394</v>
      </c>
    </row>
    <row r="162" spans="3:12" x14ac:dyDescent="0.25">
      <c r="C162" s="171" t="s">
        <v>58</v>
      </c>
      <c r="D162" s="163"/>
      <c r="E162" s="154">
        <v>0</v>
      </c>
      <c r="F162" s="100">
        <f>IF(E161=0,"",(G161/E161)/12*E161)</f>
        <v>0</v>
      </c>
      <c r="G162" s="97">
        <f>F162</f>
        <v>0</v>
      </c>
      <c r="H162" s="164"/>
      <c r="I162" s="116" t="s">
        <v>515</v>
      </c>
      <c r="J162" s="116" t="str">
        <f>VLOOKUP(I162,Presupuesto!$B$11:$C$565,2,0)</f>
        <v>AGUINALDO Y DECIMO CUARTO MES</v>
      </c>
      <c r="K162" s="98" t="str">
        <f t="shared" si="4"/>
        <v>Posgrado</v>
      </c>
      <c r="L162" s="98" t="s">
        <v>394</v>
      </c>
    </row>
    <row r="163" spans="3:12" ht="15.75" thickBot="1" x14ac:dyDescent="0.3">
      <c r="C163" s="172" t="s">
        <v>59</v>
      </c>
      <c r="D163" s="163"/>
      <c r="E163" s="154">
        <v>0</v>
      </c>
      <c r="F163" s="117">
        <f>IF(E161&lt;6,"",((E161-6)/12)*(G161/E161))</f>
        <v>0</v>
      </c>
      <c r="G163" s="97">
        <f>F163</f>
        <v>0</v>
      </c>
      <c r="H163" s="164"/>
      <c r="I163" s="101" t="s">
        <v>518</v>
      </c>
      <c r="J163" s="101" t="str">
        <f>VLOOKUP(I163,Presupuesto!$B$11:$C$565,2,0)</f>
        <v>DECIMOCUARTO MES</v>
      </c>
      <c r="K163" s="98" t="str">
        <f t="shared" si="4"/>
        <v>Posgrado</v>
      </c>
      <c r="L163" s="98" t="s">
        <v>394</v>
      </c>
    </row>
    <row r="164" spans="3:12" ht="15.75" thickBot="1" x14ac:dyDescent="0.3">
      <c r="C164" s="137" t="s">
        <v>490</v>
      </c>
      <c r="D164" s="199"/>
      <c r="E164" s="152">
        <v>12</v>
      </c>
      <c r="F164" s="304">
        <f>HLOOKUP($C164,$BZ$2:$CM$3,2,0)</f>
        <v>15004.09</v>
      </c>
      <c r="G164" s="113">
        <f>D164*E164*F164</f>
        <v>0</v>
      </c>
      <c r="H164" s="166"/>
      <c r="I164" s="114" t="s">
        <v>495</v>
      </c>
      <c r="J164" s="114" t="str">
        <f>VLOOKUP(I164,Presupuesto!$B$11:$C$565,2,0)</f>
        <v>SUELDOS Y SALARIOS PERMANENTES</v>
      </c>
      <c r="K164" s="98" t="str">
        <f t="shared" si="4"/>
        <v>Posgrado</v>
      </c>
      <c r="L164" s="98" t="s">
        <v>394</v>
      </c>
    </row>
    <row r="165" spans="3:12" x14ac:dyDescent="0.25">
      <c r="C165" s="171" t="s">
        <v>58</v>
      </c>
      <c r="D165" s="163"/>
      <c r="E165" s="154">
        <v>0</v>
      </c>
      <c r="F165" s="100">
        <f>IF(E164=0,"",(G164/E164)/12*E164)</f>
        <v>0</v>
      </c>
      <c r="G165" s="97">
        <f>F165</f>
        <v>0</v>
      </c>
      <c r="H165" s="164"/>
      <c r="I165" s="116" t="s">
        <v>515</v>
      </c>
      <c r="J165" s="116" t="str">
        <f>VLOOKUP(I165,Presupuesto!$B$11:$C$565,2,0)</f>
        <v>AGUINALDO Y DECIMO CUARTO MES</v>
      </c>
      <c r="K165" s="98" t="str">
        <f t="shared" si="4"/>
        <v>Posgrado</v>
      </c>
      <c r="L165" s="98" t="s">
        <v>394</v>
      </c>
    </row>
    <row r="166" spans="3:12" ht="15.75" thickBot="1" x14ac:dyDescent="0.3">
      <c r="C166" s="172" t="s">
        <v>59</v>
      </c>
      <c r="D166" s="163"/>
      <c r="E166" s="154">
        <v>0</v>
      </c>
      <c r="F166" s="117">
        <f>IF(E164&lt;6,"",((E164-6)/12)*(G164/E164))</f>
        <v>0</v>
      </c>
      <c r="G166" s="97">
        <f>F166</f>
        <v>0</v>
      </c>
      <c r="H166" s="164"/>
      <c r="I166" s="101" t="s">
        <v>518</v>
      </c>
      <c r="J166" s="101" t="str">
        <f>VLOOKUP(I166,Presupuesto!$B$11:$C$565,2,0)</f>
        <v>DECIMOCUARTO MES</v>
      </c>
      <c r="K166" s="98" t="str">
        <f t="shared" si="4"/>
        <v>Posgrado</v>
      </c>
      <c r="L166" s="98" t="s">
        <v>394</v>
      </c>
    </row>
    <row r="167" spans="3:12" ht="15.75" thickBot="1" x14ac:dyDescent="0.3">
      <c r="C167" s="137" t="s">
        <v>491</v>
      </c>
      <c r="D167" s="199"/>
      <c r="E167" s="152">
        <v>12</v>
      </c>
      <c r="F167" s="304">
        <f>HLOOKUP($C167,$BZ$2:$CM$3,2,0)</f>
        <v>13238.9</v>
      </c>
      <c r="G167" s="113">
        <f>D167*E167*F167</f>
        <v>0</v>
      </c>
      <c r="H167" s="166"/>
      <c r="I167" s="114" t="s">
        <v>495</v>
      </c>
      <c r="J167" s="114" t="str">
        <f>VLOOKUP(I167,Presupuesto!$B$11:$C$565,2,0)</f>
        <v>SUELDOS Y SALARIOS PERMANENTES</v>
      </c>
      <c r="K167" s="98" t="str">
        <f t="shared" si="4"/>
        <v>Posgrado</v>
      </c>
      <c r="L167" s="98" t="s">
        <v>394</v>
      </c>
    </row>
    <row r="168" spans="3:12" x14ac:dyDescent="0.25">
      <c r="C168" s="171" t="s">
        <v>58</v>
      </c>
      <c r="D168" s="163"/>
      <c r="E168" s="154">
        <v>0</v>
      </c>
      <c r="F168" s="100">
        <f>IF(E167=0,"",(G167/E167)/12*E167)</f>
        <v>0</v>
      </c>
      <c r="G168" s="97">
        <f>F168</f>
        <v>0</v>
      </c>
      <c r="H168" s="164"/>
      <c r="I168" s="116" t="s">
        <v>515</v>
      </c>
      <c r="J168" s="116" t="str">
        <f>VLOOKUP(I168,Presupuesto!$B$11:$C$565,2,0)</f>
        <v>AGUINALDO Y DECIMO CUARTO MES</v>
      </c>
      <c r="K168" s="98" t="str">
        <f t="shared" si="4"/>
        <v>Posgrado</v>
      </c>
      <c r="L168" s="98" t="s">
        <v>394</v>
      </c>
    </row>
    <row r="169" spans="3:12" ht="15.75" thickBot="1" x14ac:dyDescent="0.3">
      <c r="C169" s="172" t="s">
        <v>59</v>
      </c>
      <c r="D169" s="163"/>
      <c r="E169" s="154">
        <v>0</v>
      </c>
      <c r="F169" s="117">
        <f>IF(E167&lt;6,"",((E167-6)/12)*(G167/E167))</f>
        <v>0</v>
      </c>
      <c r="G169" s="97">
        <f>F169</f>
        <v>0</v>
      </c>
      <c r="H169" s="164"/>
      <c r="I169" s="101" t="s">
        <v>518</v>
      </c>
      <c r="J169" s="101" t="str">
        <f>VLOOKUP(I169,Presupuesto!$B$11:$C$565,2,0)</f>
        <v>DECIMOCUARTO MES</v>
      </c>
      <c r="K169" s="98" t="str">
        <f t="shared" si="4"/>
        <v>Posgrado</v>
      </c>
      <c r="L169" s="98" t="s">
        <v>394</v>
      </c>
    </row>
    <row r="170" spans="3:12" ht="15.75" thickBot="1" x14ac:dyDescent="0.3">
      <c r="C170" s="137" t="s">
        <v>492</v>
      </c>
      <c r="D170" s="199"/>
      <c r="E170" s="152">
        <v>12</v>
      </c>
      <c r="F170" s="304">
        <f>HLOOKUP($C170,$BZ$2:$CM$3,2,0)</f>
        <v>12356.31</v>
      </c>
      <c r="G170" s="113">
        <f>D170*E170*F170</f>
        <v>0</v>
      </c>
      <c r="H170" s="166"/>
      <c r="I170" s="114" t="s">
        <v>495</v>
      </c>
      <c r="J170" s="114" t="str">
        <f>VLOOKUP(I170,Presupuesto!$B$11:$C$565,2,0)</f>
        <v>SUELDOS Y SALARIOS PERMANENTES</v>
      </c>
      <c r="K170" s="98" t="str">
        <f t="shared" ref="K170:K187" si="5">$K$137</f>
        <v>Posgrado</v>
      </c>
      <c r="L170" s="98" t="s">
        <v>394</v>
      </c>
    </row>
    <row r="171" spans="3:12" x14ac:dyDescent="0.25">
      <c r="C171" s="171" t="s">
        <v>58</v>
      </c>
      <c r="D171" s="163"/>
      <c r="E171" s="154">
        <v>0</v>
      </c>
      <c r="F171" s="100">
        <f>IF(E170=0,"",(G170/E170)/12*E170)</f>
        <v>0</v>
      </c>
      <c r="G171" s="97">
        <f>F171</f>
        <v>0</v>
      </c>
      <c r="H171" s="164"/>
      <c r="I171" s="116" t="s">
        <v>515</v>
      </c>
      <c r="J171" s="116" t="str">
        <f>VLOOKUP(I171,Presupuesto!$B$11:$C$565,2,0)</f>
        <v>AGUINALDO Y DECIMO CUARTO MES</v>
      </c>
      <c r="K171" s="98" t="str">
        <f t="shared" si="5"/>
        <v>Posgrado</v>
      </c>
      <c r="L171" s="98" t="s">
        <v>394</v>
      </c>
    </row>
    <row r="172" spans="3:12" ht="15.75" thickBot="1" x14ac:dyDescent="0.3">
      <c r="C172" s="172" t="s">
        <v>59</v>
      </c>
      <c r="D172" s="163"/>
      <c r="E172" s="154">
        <v>0</v>
      </c>
      <c r="F172" s="117">
        <f>IF(E170&lt;6,"",((E170-6)/12)*(G170/E170))</f>
        <v>0</v>
      </c>
      <c r="G172" s="97">
        <f>F172</f>
        <v>0</v>
      </c>
      <c r="H172" s="164"/>
      <c r="I172" s="101" t="s">
        <v>518</v>
      </c>
      <c r="J172" s="101" t="str">
        <f>VLOOKUP(I172,Presupuesto!$B$11:$C$565,2,0)</f>
        <v>DECIMOCUARTO MES</v>
      </c>
      <c r="K172" s="98" t="str">
        <f t="shared" si="5"/>
        <v>Posgrado</v>
      </c>
      <c r="L172" s="98" t="s">
        <v>394</v>
      </c>
    </row>
    <row r="173" spans="3:12" ht="15.75" thickBot="1" x14ac:dyDescent="0.3">
      <c r="C173" s="137" t="s">
        <v>493</v>
      </c>
      <c r="D173" s="199"/>
      <c r="E173" s="152">
        <v>12</v>
      </c>
      <c r="F173" s="304">
        <f>HLOOKUP($C173,$BZ$2:$CM$3,2,0)</f>
        <v>463.22</v>
      </c>
      <c r="G173" s="113">
        <f>D173*E173*F173</f>
        <v>0</v>
      </c>
      <c r="H173" s="166"/>
      <c r="I173" s="114" t="s">
        <v>495</v>
      </c>
      <c r="J173" s="114" t="str">
        <f>VLOOKUP(I173,Presupuesto!$B$11:$C$565,2,0)</f>
        <v>SUELDOS Y SALARIOS PERMANENTES</v>
      </c>
      <c r="K173" s="98" t="str">
        <f t="shared" si="5"/>
        <v>Posgrado</v>
      </c>
      <c r="L173" s="98" t="s">
        <v>394</v>
      </c>
    </row>
    <row r="174" spans="3:12" x14ac:dyDescent="0.25">
      <c r="C174" s="171" t="s">
        <v>58</v>
      </c>
      <c r="D174" s="163"/>
      <c r="E174" s="154">
        <v>0</v>
      </c>
      <c r="F174" s="100">
        <f>IF(E173=0,"",(G173/E173)/12*E173)</f>
        <v>0</v>
      </c>
      <c r="G174" s="97">
        <f>F174</f>
        <v>0</v>
      </c>
      <c r="H174" s="164"/>
      <c r="I174" s="116" t="s">
        <v>515</v>
      </c>
      <c r="J174" s="116" t="str">
        <f>VLOOKUP(I174,Presupuesto!$B$11:$C$565,2,0)</f>
        <v>AGUINALDO Y DECIMO CUARTO MES</v>
      </c>
      <c r="K174" s="98" t="str">
        <f t="shared" si="5"/>
        <v>Posgrado</v>
      </c>
      <c r="L174" s="98" t="s">
        <v>394</v>
      </c>
    </row>
    <row r="175" spans="3:12" ht="15.75" thickBot="1" x14ac:dyDescent="0.3">
      <c r="C175" s="172" t="s">
        <v>59</v>
      </c>
      <c r="D175" s="163"/>
      <c r="E175" s="154">
        <v>0</v>
      </c>
      <c r="F175" s="117">
        <f>IF(E173&lt;6,"",((E173-6)/12)*(G173/E173))</f>
        <v>0</v>
      </c>
      <c r="G175" s="97">
        <f>F175</f>
        <v>0</v>
      </c>
      <c r="H175" s="164"/>
      <c r="I175" s="101" t="s">
        <v>518</v>
      </c>
      <c r="J175" s="101" t="str">
        <f>VLOOKUP(I175,Presupuesto!$B$11:$C$565,2,0)</f>
        <v>DECIMOCUARTO MES</v>
      </c>
      <c r="K175" s="98" t="str">
        <f t="shared" si="5"/>
        <v>Posgrado</v>
      </c>
      <c r="L175" s="98" t="s">
        <v>394</v>
      </c>
    </row>
    <row r="176" spans="3:12" ht="15.75" thickBot="1" x14ac:dyDescent="0.3">
      <c r="C176" s="137" t="s">
        <v>494</v>
      </c>
      <c r="D176" s="199"/>
      <c r="E176" s="152">
        <v>12</v>
      </c>
      <c r="F176" s="304">
        <f>HLOOKUP($C176,$BZ$2:$CM$3,2,0)</f>
        <v>2007.3</v>
      </c>
      <c r="G176" s="113">
        <f>D176*E176*F176</f>
        <v>0</v>
      </c>
      <c r="H176" s="166"/>
      <c r="I176" s="114" t="s">
        <v>495</v>
      </c>
      <c r="J176" s="114" t="str">
        <f>VLOOKUP(I176,Presupuesto!$B$11:$C$565,2,0)</f>
        <v>SUELDOS Y SALARIOS PERMANENTES</v>
      </c>
      <c r="K176" s="98" t="str">
        <f t="shared" si="5"/>
        <v>Posgrado</v>
      </c>
      <c r="L176" s="98" t="s">
        <v>394</v>
      </c>
    </row>
    <row r="177" spans="3:12" x14ac:dyDescent="0.25">
      <c r="C177" s="171" t="s">
        <v>58</v>
      </c>
      <c r="D177" s="163"/>
      <c r="E177" s="154">
        <v>0</v>
      </c>
      <c r="F177" s="100">
        <f>IF(E176=0,"",(G176/E176)/12*E176)</f>
        <v>0</v>
      </c>
      <c r="G177" s="97">
        <f>F177</f>
        <v>0</v>
      </c>
      <c r="H177" s="164"/>
      <c r="I177" s="116" t="s">
        <v>515</v>
      </c>
      <c r="J177" s="116" t="str">
        <f>VLOOKUP(I177,Presupuesto!$B$11:$C$565,2,0)</f>
        <v>AGUINALDO Y DECIMO CUARTO MES</v>
      </c>
      <c r="K177" s="98" t="str">
        <f t="shared" si="5"/>
        <v>Posgrado</v>
      </c>
      <c r="L177" s="98" t="s">
        <v>394</v>
      </c>
    </row>
    <row r="178" spans="3:12" ht="15.75" thickBot="1" x14ac:dyDescent="0.3">
      <c r="C178" s="172" t="s">
        <v>59</v>
      </c>
      <c r="D178" s="163"/>
      <c r="E178" s="154">
        <v>0</v>
      </c>
      <c r="F178" s="117">
        <f>IF(E176&lt;6,"",((E176-6)/12)*(G176/E176))</f>
        <v>0</v>
      </c>
      <c r="G178" s="97">
        <f>F178</f>
        <v>0</v>
      </c>
      <c r="H178" s="164"/>
      <c r="I178" s="101" t="s">
        <v>518</v>
      </c>
      <c r="J178" s="101" t="str">
        <f>VLOOKUP(I178,Presupuesto!$B$11:$C$565,2,0)</f>
        <v>DECIMOCUARTO MES</v>
      </c>
      <c r="K178" s="98" t="str">
        <f t="shared" si="5"/>
        <v>Posgrado</v>
      </c>
      <c r="L178" s="98" t="s">
        <v>394</v>
      </c>
    </row>
    <row r="179" spans="3:12" ht="15.75" thickBot="1" x14ac:dyDescent="0.3">
      <c r="C179" s="140" t="s">
        <v>83</v>
      </c>
      <c r="D179" s="199">
        <v>0</v>
      </c>
      <c r="E179" s="152">
        <v>12</v>
      </c>
      <c r="F179" s="139">
        <v>30000</v>
      </c>
      <c r="G179" s="113">
        <f>D179*E179*F179</f>
        <v>0</v>
      </c>
      <c r="H179" s="166"/>
      <c r="I179" s="114" t="s">
        <v>563</v>
      </c>
      <c r="J179" s="114" t="str">
        <f>VLOOKUP(I179,Presupuesto!$B$11:$C$565,2,0)</f>
        <v>CONTRATOS ESPECIALES</v>
      </c>
      <c r="K179" s="98" t="str">
        <f t="shared" si="5"/>
        <v>Posgrado</v>
      </c>
      <c r="L179" s="98" t="s">
        <v>394</v>
      </c>
    </row>
    <row r="180" spans="3:12" x14ac:dyDescent="0.25">
      <c r="C180" s="171" t="s">
        <v>58</v>
      </c>
      <c r="D180" s="163"/>
      <c r="E180" s="154">
        <v>0</v>
      </c>
      <c r="F180" s="117">
        <f>IF(E179=0,"",(G179/E179)/12*E179)</f>
        <v>0</v>
      </c>
      <c r="G180" s="97">
        <f>F180</f>
        <v>0</v>
      </c>
      <c r="H180" s="164"/>
      <c r="I180" s="101" t="s">
        <v>563</v>
      </c>
      <c r="J180" s="101" t="str">
        <f>VLOOKUP(I180,Presupuesto!$B$11:$C$565,2,0)</f>
        <v>CONTRATOS ESPECIALES</v>
      </c>
      <c r="K180" s="98" t="str">
        <f t="shared" si="5"/>
        <v>Posgrado</v>
      </c>
      <c r="L180" s="98" t="s">
        <v>393</v>
      </c>
    </row>
    <row r="181" spans="3:12" ht="15.75" thickBot="1" x14ac:dyDescent="0.3">
      <c r="C181" s="172" t="s">
        <v>59</v>
      </c>
      <c r="D181" s="163"/>
      <c r="E181" s="154">
        <v>0</v>
      </c>
      <c r="F181" s="100">
        <f>IF(E179&lt;6,"",((E179-6)/12)*(G179/E179))</f>
        <v>0</v>
      </c>
      <c r="G181" s="97">
        <f>F181</f>
        <v>0</v>
      </c>
      <c r="H181" s="164"/>
      <c r="I181" s="101" t="s">
        <v>563</v>
      </c>
      <c r="J181" s="101" t="str">
        <f>VLOOKUP(I181,Presupuesto!$B$11:$C$565,2,0)</f>
        <v>CONTRATOS ESPECIALES</v>
      </c>
      <c r="K181" s="98" t="str">
        <f t="shared" si="5"/>
        <v>Posgrado</v>
      </c>
      <c r="L181" s="98" t="s">
        <v>398</v>
      </c>
    </row>
    <row r="182" spans="3:12" ht="15.75" thickBot="1" x14ac:dyDescent="0.3">
      <c r="C182" s="140" t="s">
        <v>60</v>
      </c>
      <c r="D182" s="199"/>
      <c r="E182" s="152">
        <v>12</v>
      </c>
      <c r="F182" s="118">
        <v>30000</v>
      </c>
      <c r="G182" s="113">
        <f>D182*E182*F182</f>
        <v>0</v>
      </c>
      <c r="H182" s="166"/>
      <c r="I182" s="114" t="s">
        <v>704</v>
      </c>
      <c r="J182" s="114" t="str">
        <f>VLOOKUP(I182,Presupuesto!$B$11:$C$565,2,0)</f>
        <v>OTROS SERVICIOS TECNICOS Y PROFESIONALES</v>
      </c>
      <c r="K182" s="98" t="str">
        <f t="shared" si="5"/>
        <v>Posgrado</v>
      </c>
      <c r="L182" s="98" t="s">
        <v>393</v>
      </c>
    </row>
    <row r="183" spans="3:12" x14ac:dyDescent="0.25">
      <c r="C183" s="171" t="s">
        <v>58</v>
      </c>
      <c r="D183" s="163"/>
      <c r="E183" s="154">
        <v>0</v>
      </c>
      <c r="F183" s="100">
        <v>0</v>
      </c>
      <c r="G183" s="97">
        <f>F183</f>
        <v>0</v>
      </c>
      <c r="H183" s="164"/>
      <c r="I183" s="101" t="s">
        <v>704</v>
      </c>
      <c r="J183" s="101" t="str">
        <f>VLOOKUP(I183,Presupuesto!$B$11:$C$565,2,0)</f>
        <v>OTROS SERVICIOS TECNICOS Y PROFESIONALES</v>
      </c>
      <c r="K183" s="98" t="str">
        <f t="shared" si="5"/>
        <v>Posgrado</v>
      </c>
      <c r="L183" s="98" t="s">
        <v>393</v>
      </c>
    </row>
    <row r="184" spans="3:12" ht="15.75" thickBot="1" x14ac:dyDescent="0.3">
      <c r="C184" s="172" t="s">
        <v>59</v>
      </c>
      <c r="D184" s="163"/>
      <c r="E184" s="154">
        <v>0</v>
      </c>
      <c r="F184" s="100">
        <v>0</v>
      </c>
      <c r="G184" s="97">
        <f>F184</f>
        <v>0</v>
      </c>
      <c r="H184" s="164"/>
      <c r="I184" s="101" t="s">
        <v>704</v>
      </c>
      <c r="J184" s="101" t="str">
        <f>VLOOKUP(I184,Presupuesto!$B$11:$C$565,2,0)</f>
        <v>OTROS SERVICIOS TECNICOS Y PROFESIONALES</v>
      </c>
      <c r="K184" s="98" t="str">
        <f t="shared" si="5"/>
        <v>Posgrado</v>
      </c>
      <c r="L184" s="98" t="s">
        <v>393</v>
      </c>
    </row>
    <row r="185" spans="3:12" ht="15.75" thickBot="1" x14ac:dyDescent="0.3">
      <c r="C185" s="140" t="s">
        <v>61</v>
      </c>
      <c r="D185" s="199"/>
      <c r="E185" s="152">
        <v>12</v>
      </c>
      <c r="F185" s="118">
        <v>30000</v>
      </c>
      <c r="G185" s="113">
        <f>D185*E185*F185</f>
        <v>0</v>
      </c>
      <c r="H185" s="166"/>
      <c r="I185" s="114" t="s">
        <v>495</v>
      </c>
      <c r="J185" s="114" t="str">
        <f>VLOOKUP(I185,Presupuesto!$B$11:$C$565,2,0)</f>
        <v>SUELDOS Y SALARIOS PERMANENTES</v>
      </c>
      <c r="K185" s="98" t="str">
        <f t="shared" si="5"/>
        <v>Posgrado</v>
      </c>
      <c r="L185" s="98" t="s">
        <v>393</v>
      </c>
    </row>
    <row r="186" spans="3:12" x14ac:dyDescent="0.25">
      <c r="C186" s="171" t="s">
        <v>58</v>
      </c>
      <c r="D186" s="169"/>
      <c r="E186" s="131">
        <v>0</v>
      </c>
      <c r="F186" s="119">
        <f>IF(E185=0,"",(G185/E185)/12*E185)</f>
        <v>0</v>
      </c>
      <c r="G186" s="120">
        <f>F186</f>
        <v>0</v>
      </c>
      <c r="H186" s="164"/>
      <c r="I186" s="101" t="s">
        <v>515</v>
      </c>
      <c r="J186" s="101" t="str">
        <f>VLOOKUP(I186,Presupuesto!$B$11:$C$565,2,0)</f>
        <v>AGUINALDO Y DECIMO CUARTO MES</v>
      </c>
      <c r="K186" s="98" t="str">
        <f t="shared" si="5"/>
        <v>Posgrado</v>
      </c>
      <c r="L186" s="98" t="s">
        <v>393</v>
      </c>
    </row>
    <row r="187" spans="3:12" ht="15.75" thickBot="1" x14ac:dyDescent="0.3">
      <c r="C187" s="173" t="s">
        <v>59</v>
      </c>
      <c r="D187" s="162"/>
      <c r="E187" s="132">
        <v>0</v>
      </c>
      <c r="F187" s="105">
        <f>IF(E185&lt;6,"",((E185-6)/12)*(G185/E185))</f>
        <v>0</v>
      </c>
      <c r="G187" s="105">
        <f>F187</f>
        <v>0</v>
      </c>
      <c r="H187" s="162"/>
      <c r="I187" s="106" t="s">
        <v>518</v>
      </c>
      <c r="J187" s="124" t="str">
        <f>VLOOKUP(I187,Presupuesto!$B$11:$C$565,2,0)</f>
        <v>DECIMOCUARTO MES</v>
      </c>
      <c r="K187" s="106" t="str">
        <f t="shared" si="5"/>
        <v>Posgrado</v>
      </c>
      <c r="L187" s="124" t="s">
        <v>393</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391</v>
      </c>
      <c r="D193" s="365"/>
      <c r="E193" s="93"/>
      <c r="F193" s="93"/>
      <c r="G193" s="93"/>
      <c r="H193" s="76"/>
      <c r="I193" s="76"/>
      <c r="J193" s="76"/>
      <c r="K193" s="153"/>
    </row>
    <row r="194" spans="3:12" ht="18.75" x14ac:dyDescent="0.25">
      <c r="C194" s="210"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481</v>
      </c>
      <c r="D197" s="199"/>
      <c r="E197" s="152">
        <v>12</v>
      </c>
      <c r="F197" s="304">
        <f>HLOOKUP($C197,$BZ$2:$CM$3,2,0)</f>
        <v>43674.39</v>
      </c>
      <c r="G197" s="113">
        <f>D197*E197*F197</f>
        <v>0</v>
      </c>
      <c r="H197" s="166"/>
      <c r="I197" s="114" t="s">
        <v>495</v>
      </c>
      <c r="J197" s="114" t="str">
        <f>VLOOKUP(I197,Presupuesto!$B$11:$C$565,2,0)</f>
        <v>SUELDOS Y SALARIOS PERMANENTES</v>
      </c>
      <c r="K197" s="218" t="s">
        <v>1453</v>
      </c>
      <c r="L197" s="98" t="s">
        <v>393</v>
      </c>
    </row>
    <row r="198" spans="3:12" x14ac:dyDescent="0.25">
      <c r="C198" s="171" t="s">
        <v>58</v>
      </c>
      <c r="D198" s="163"/>
      <c r="E198" s="154">
        <v>0</v>
      </c>
      <c r="F198" s="100">
        <f>IF(E197=0,"",(G197/E197)/12*E197)</f>
        <v>0</v>
      </c>
      <c r="G198" s="97">
        <f>F198</f>
        <v>0</v>
      </c>
      <c r="H198" s="164"/>
      <c r="I198" s="116" t="s">
        <v>515</v>
      </c>
      <c r="J198" s="116" t="str">
        <f>VLOOKUP(I198,Presupuesto!$B$11:$C$565,2,0)</f>
        <v>AGUINALDO Y DECIMO CUARTO MES</v>
      </c>
      <c r="K198" s="98" t="str">
        <f t="shared" ref="K198:K229" si="6">$K$197</f>
        <v>Posgrado</v>
      </c>
      <c r="L198" s="98" t="s">
        <v>411</v>
      </c>
    </row>
    <row r="199" spans="3:12" ht="15.75" thickBot="1" x14ac:dyDescent="0.3">
      <c r="C199" s="172" t="s">
        <v>59</v>
      </c>
      <c r="D199" s="163"/>
      <c r="E199" s="154">
        <v>0</v>
      </c>
      <c r="F199" s="117">
        <f>IF(E197&lt;6,"",((E197-6)/12)*(G197/E197))</f>
        <v>0</v>
      </c>
      <c r="G199" s="97">
        <f>F199</f>
        <v>0</v>
      </c>
      <c r="H199" s="164"/>
      <c r="I199" s="101" t="s">
        <v>518</v>
      </c>
      <c r="J199" s="101" t="str">
        <f>VLOOKUP(I199,Presupuesto!$B$11:$C$565,2,0)</f>
        <v>DECIMOCUARTO MES</v>
      </c>
      <c r="K199" s="98" t="str">
        <f t="shared" si="6"/>
        <v>Posgrado</v>
      </c>
      <c r="L199" s="98" t="s">
        <v>394</v>
      </c>
    </row>
    <row r="200" spans="3:12" ht="15.75" thickBot="1" x14ac:dyDescent="0.3">
      <c r="C200" s="137" t="s">
        <v>482</v>
      </c>
      <c r="D200" s="199"/>
      <c r="E200" s="152">
        <v>12</v>
      </c>
      <c r="F200" s="304">
        <f>HLOOKUP($C200,$BZ$2:$CM$3,2,0)</f>
        <v>39703.99</v>
      </c>
      <c r="G200" s="113">
        <f>D200*E200*F200</f>
        <v>0</v>
      </c>
      <c r="H200" s="166"/>
      <c r="I200" s="114" t="s">
        <v>495</v>
      </c>
      <c r="J200" s="114" t="str">
        <f>VLOOKUP(I200,Presupuesto!$B$11:$C$565,2,0)</f>
        <v>SUELDOS Y SALARIOS PERMANENTES</v>
      </c>
      <c r="K200" s="98" t="str">
        <f t="shared" si="6"/>
        <v>Posgrado</v>
      </c>
      <c r="L200" s="98" t="s">
        <v>394</v>
      </c>
    </row>
    <row r="201" spans="3:12" x14ac:dyDescent="0.25">
      <c r="C201" s="171" t="s">
        <v>58</v>
      </c>
      <c r="D201" s="163"/>
      <c r="E201" s="154">
        <v>0</v>
      </c>
      <c r="F201" s="100">
        <f>IF(E200=0,"",(G200/E200)/12*E200)</f>
        <v>0</v>
      </c>
      <c r="G201" s="97">
        <f>F201</f>
        <v>0</v>
      </c>
      <c r="H201" s="164"/>
      <c r="I201" s="116" t="s">
        <v>515</v>
      </c>
      <c r="J201" s="116" t="str">
        <f>VLOOKUP(I201,Presupuesto!$B$11:$C$565,2,0)</f>
        <v>AGUINALDO Y DECIMO CUARTO MES</v>
      </c>
      <c r="K201" s="98" t="str">
        <f t="shared" si="6"/>
        <v>Posgrado</v>
      </c>
      <c r="L201" s="98" t="s">
        <v>394</v>
      </c>
    </row>
    <row r="202" spans="3:12" ht="15.75" thickBot="1" x14ac:dyDescent="0.3">
      <c r="C202" s="172" t="s">
        <v>59</v>
      </c>
      <c r="D202" s="163"/>
      <c r="E202" s="154">
        <v>0</v>
      </c>
      <c r="F202" s="117">
        <f>IF(E200&lt;6,"",((E200-6)/12)*(G200/E200))</f>
        <v>0</v>
      </c>
      <c r="G202" s="97">
        <f>F202</f>
        <v>0</v>
      </c>
      <c r="H202" s="164"/>
      <c r="I202" s="101" t="s">
        <v>518</v>
      </c>
      <c r="J202" s="101" t="str">
        <f>VLOOKUP(I202,Presupuesto!$B$11:$C$565,2,0)</f>
        <v>DECIMOCUARTO MES</v>
      </c>
      <c r="K202" s="98" t="str">
        <f t="shared" si="6"/>
        <v>Posgrado</v>
      </c>
      <c r="L202" s="98" t="s">
        <v>394</v>
      </c>
    </row>
    <row r="203" spans="3:12" ht="15.75" thickBot="1" x14ac:dyDescent="0.3">
      <c r="C203" s="137" t="s">
        <v>483</v>
      </c>
      <c r="D203" s="199"/>
      <c r="E203" s="152">
        <v>12</v>
      </c>
      <c r="F203" s="304">
        <f>HLOOKUP($C203,$BZ$2:$CM$3,2,0)</f>
        <v>35733.589999999997</v>
      </c>
      <c r="G203" s="113">
        <f>D203*E203*F203</f>
        <v>0</v>
      </c>
      <c r="H203" s="166"/>
      <c r="I203" s="114" t="s">
        <v>495</v>
      </c>
      <c r="J203" s="114" t="str">
        <f>VLOOKUP(I203,Presupuesto!$B$11:$C$565,2,0)</f>
        <v>SUELDOS Y SALARIOS PERMANENTES</v>
      </c>
      <c r="K203" s="98" t="str">
        <f t="shared" si="6"/>
        <v>Posgrado</v>
      </c>
      <c r="L203" s="98" t="s">
        <v>394</v>
      </c>
    </row>
    <row r="204" spans="3:12" x14ac:dyDescent="0.25">
      <c r="C204" s="171" t="s">
        <v>58</v>
      </c>
      <c r="D204" s="163"/>
      <c r="E204" s="154">
        <v>0</v>
      </c>
      <c r="F204" s="100">
        <f>IF(E203=0,"",(G203/E203)/12*E203)</f>
        <v>0</v>
      </c>
      <c r="G204" s="97">
        <f>F204</f>
        <v>0</v>
      </c>
      <c r="H204" s="164"/>
      <c r="I204" s="116" t="s">
        <v>515</v>
      </c>
      <c r="J204" s="116" t="str">
        <f>VLOOKUP(I204,Presupuesto!$B$11:$C$565,2,0)</f>
        <v>AGUINALDO Y DECIMO CUARTO MES</v>
      </c>
      <c r="K204" s="98" t="str">
        <f t="shared" si="6"/>
        <v>Posgrado</v>
      </c>
      <c r="L204" s="98" t="s">
        <v>394</v>
      </c>
    </row>
    <row r="205" spans="3:12" ht="15.75" thickBot="1" x14ac:dyDescent="0.3">
      <c r="C205" s="172" t="s">
        <v>59</v>
      </c>
      <c r="D205" s="163"/>
      <c r="E205" s="154">
        <v>0</v>
      </c>
      <c r="F205" s="117">
        <f>IF(E203&lt;6,"",((E203-6)/12)*(G203/E203))</f>
        <v>0</v>
      </c>
      <c r="G205" s="97">
        <f>F205</f>
        <v>0</v>
      </c>
      <c r="H205" s="164"/>
      <c r="I205" s="101" t="s">
        <v>518</v>
      </c>
      <c r="J205" s="101" t="str">
        <f>VLOOKUP(I205,Presupuesto!$B$11:$C$565,2,0)</f>
        <v>DECIMOCUARTO MES</v>
      </c>
      <c r="K205" s="98" t="str">
        <f t="shared" si="6"/>
        <v>Posgrado</v>
      </c>
      <c r="L205" s="98" t="s">
        <v>394</v>
      </c>
    </row>
    <row r="206" spans="3:12" ht="15.75" thickBot="1" x14ac:dyDescent="0.3">
      <c r="C206" s="137" t="s">
        <v>484</v>
      </c>
      <c r="D206" s="199"/>
      <c r="E206" s="152">
        <v>12</v>
      </c>
      <c r="F206" s="304">
        <f>HLOOKUP($C206,$BZ$2:$CM$3,2,0)</f>
        <v>31763.19</v>
      </c>
      <c r="G206" s="113">
        <f>D206*E206*F206</f>
        <v>0</v>
      </c>
      <c r="H206" s="166"/>
      <c r="I206" s="114" t="s">
        <v>495</v>
      </c>
      <c r="J206" s="114" t="str">
        <f>VLOOKUP(I206,Presupuesto!$B$11:$C$565,2,0)</f>
        <v>SUELDOS Y SALARIOS PERMANENTES</v>
      </c>
      <c r="K206" s="98" t="str">
        <f t="shared" si="6"/>
        <v>Posgrado</v>
      </c>
      <c r="L206" s="98" t="s">
        <v>394</v>
      </c>
    </row>
    <row r="207" spans="3:12" x14ac:dyDescent="0.25">
      <c r="C207" s="171" t="s">
        <v>58</v>
      </c>
      <c r="D207" s="163"/>
      <c r="E207" s="154">
        <v>0</v>
      </c>
      <c r="F207" s="100">
        <f>IF(E206=0,"",(G206/E206)/12*E206)</f>
        <v>0</v>
      </c>
      <c r="G207" s="97">
        <f>F207</f>
        <v>0</v>
      </c>
      <c r="H207" s="164"/>
      <c r="I207" s="116" t="s">
        <v>515</v>
      </c>
      <c r="J207" s="116" t="str">
        <f>VLOOKUP(I207,Presupuesto!$B$11:$C$565,2,0)</f>
        <v>AGUINALDO Y DECIMO CUARTO MES</v>
      </c>
      <c r="K207" s="98" t="str">
        <f t="shared" si="6"/>
        <v>Posgrado</v>
      </c>
      <c r="L207" s="98" t="s">
        <v>394</v>
      </c>
    </row>
    <row r="208" spans="3:12" ht="15.75" thickBot="1" x14ac:dyDescent="0.3">
      <c r="C208" s="172" t="s">
        <v>59</v>
      </c>
      <c r="D208" s="163"/>
      <c r="E208" s="154">
        <v>0</v>
      </c>
      <c r="F208" s="117">
        <f>IF(E206&lt;6,"",((E206-6)/12)*(G206/E206))</f>
        <v>0</v>
      </c>
      <c r="G208" s="97">
        <f>F208</f>
        <v>0</v>
      </c>
      <c r="H208" s="164"/>
      <c r="I208" s="101" t="s">
        <v>518</v>
      </c>
      <c r="J208" s="101" t="str">
        <f>VLOOKUP(I208,Presupuesto!$B$11:$C$565,2,0)</f>
        <v>DECIMOCUARTO MES</v>
      </c>
      <c r="K208" s="98" t="str">
        <f t="shared" si="6"/>
        <v>Posgrado</v>
      </c>
      <c r="L208" s="98" t="s">
        <v>394</v>
      </c>
    </row>
    <row r="209" spans="3:12" ht="15.75" thickBot="1" x14ac:dyDescent="0.3">
      <c r="C209" s="137" t="s">
        <v>485</v>
      </c>
      <c r="D209" s="199"/>
      <c r="E209" s="152">
        <v>12</v>
      </c>
      <c r="F209" s="304">
        <f>HLOOKUP($C209,$BZ$2:$CM$3,2,0)</f>
        <v>29777.99</v>
      </c>
      <c r="G209" s="113">
        <f>D209*E209*F209</f>
        <v>0</v>
      </c>
      <c r="H209" s="166"/>
      <c r="I209" s="114" t="s">
        <v>495</v>
      </c>
      <c r="J209" s="114" t="str">
        <f>VLOOKUP(I209,Presupuesto!$B$11:$C$565,2,0)</f>
        <v>SUELDOS Y SALARIOS PERMANENTES</v>
      </c>
      <c r="K209" s="98" t="str">
        <f t="shared" si="6"/>
        <v>Posgrado</v>
      </c>
      <c r="L209" s="98" t="s">
        <v>394</v>
      </c>
    </row>
    <row r="210" spans="3:12" x14ac:dyDescent="0.25">
      <c r="C210" s="171" t="s">
        <v>58</v>
      </c>
      <c r="D210" s="163"/>
      <c r="E210" s="154">
        <v>0</v>
      </c>
      <c r="F210" s="100">
        <f>IF(E209=0,"",(G209/E209)/12*E209)</f>
        <v>0</v>
      </c>
      <c r="G210" s="97">
        <f>F210</f>
        <v>0</v>
      </c>
      <c r="H210" s="164"/>
      <c r="I210" s="116" t="s">
        <v>515</v>
      </c>
      <c r="J210" s="116" t="str">
        <f>VLOOKUP(I210,Presupuesto!$B$11:$C$565,2,0)</f>
        <v>AGUINALDO Y DECIMO CUARTO MES</v>
      </c>
      <c r="K210" s="98" t="str">
        <f t="shared" si="6"/>
        <v>Posgrado</v>
      </c>
      <c r="L210" s="98" t="s">
        <v>394</v>
      </c>
    </row>
    <row r="211" spans="3:12" ht="15.75" thickBot="1" x14ac:dyDescent="0.3">
      <c r="C211" s="172" t="s">
        <v>59</v>
      </c>
      <c r="D211" s="163"/>
      <c r="E211" s="154">
        <v>0</v>
      </c>
      <c r="F211" s="117">
        <f>IF(E209&lt;6,"",((E209-6)/12)*(G209/E209))</f>
        <v>0</v>
      </c>
      <c r="G211" s="97">
        <f>F211</f>
        <v>0</v>
      </c>
      <c r="H211" s="164"/>
      <c r="I211" s="101" t="s">
        <v>518</v>
      </c>
      <c r="J211" s="101" t="str">
        <f>VLOOKUP(I211,Presupuesto!$B$11:$C$565,2,0)</f>
        <v>DECIMOCUARTO MES</v>
      </c>
      <c r="K211" s="98" t="str">
        <f t="shared" si="6"/>
        <v>Posgrado</v>
      </c>
      <c r="L211" s="98" t="s">
        <v>394</v>
      </c>
    </row>
    <row r="212" spans="3:12" ht="15.75" thickBot="1" x14ac:dyDescent="0.3">
      <c r="C212" s="137" t="s">
        <v>486</v>
      </c>
      <c r="D212" s="199"/>
      <c r="E212" s="152">
        <v>12</v>
      </c>
      <c r="F212" s="304">
        <f>HLOOKUP($C212,$BZ$2:$CM$3,2,0)</f>
        <v>27792.79</v>
      </c>
      <c r="G212" s="113">
        <f>D212*E212*F212</f>
        <v>0</v>
      </c>
      <c r="H212" s="166"/>
      <c r="I212" s="114" t="s">
        <v>495</v>
      </c>
      <c r="J212" s="114" t="str">
        <f>VLOOKUP(I212,Presupuesto!$B$11:$C$565,2,0)</f>
        <v>SUELDOS Y SALARIOS PERMANENTES</v>
      </c>
      <c r="K212" s="98" t="str">
        <f t="shared" si="6"/>
        <v>Posgrado</v>
      </c>
      <c r="L212" s="98" t="s">
        <v>394</v>
      </c>
    </row>
    <row r="213" spans="3:12" x14ac:dyDescent="0.25">
      <c r="C213" s="171" t="s">
        <v>58</v>
      </c>
      <c r="D213" s="163"/>
      <c r="E213" s="154">
        <v>0</v>
      </c>
      <c r="F213" s="100">
        <f>IF(E212=0,"",(G212/E212)/12*E212)</f>
        <v>0</v>
      </c>
      <c r="G213" s="97">
        <f>F213</f>
        <v>0</v>
      </c>
      <c r="H213" s="164"/>
      <c r="I213" s="116" t="s">
        <v>515</v>
      </c>
      <c r="J213" s="116" t="str">
        <f>VLOOKUP(I213,Presupuesto!$B$11:$C$565,2,0)</f>
        <v>AGUINALDO Y DECIMO CUARTO MES</v>
      </c>
      <c r="K213" s="98" t="str">
        <f t="shared" si="6"/>
        <v>Posgrado</v>
      </c>
      <c r="L213" s="98" t="s">
        <v>394</v>
      </c>
    </row>
    <row r="214" spans="3:12" ht="15.75" thickBot="1" x14ac:dyDescent="0.3">
      <c r="C214" s="172" t="s">
        <v>59</v>
      </c>
      <c r="D214" s="163"/>
      <c r="E214" s="154">
        <v>0</v>
      </c>
      <c r="F214" s="117">
        <f>IF(E212&lt;6,"",((E212-6)/12)*(G212/E212))</f>
        <v>0</v>
      </c>
      <c r="G214" s="97">
        <f>F214</f>
        <v>0</v>
      </c>
      <c r="H214" s="164"/>
      <c r="I214" s="101" t="s">
        <v>518</v>
      </c>
      <c r="J214" s="101" t="str">
        <f>VLOOKUP(I214,Presupuesto!$B$11:$C$565,2,0)</f>
        <v>DECIMOCUARTO MES</v>
      </c>
      <c r="K214" s="98" t="str">
        <f t="shared" si="6"/>
        <v>Posgrado</v>
      </c>
      <c r="L214" s="98" t="s">
        <v>394</v>
      </c>
    </row>
    <row r="215" spans="3:12" ht="15.75" thickBot="1" x14ac:dyDescent="0.3">
      <c r="C215" s="137" t="s">
        <v>487</v>
      </c>
      <c r="D215" s="199"/>
      <c r="E215" s="152">
        <v>12</v>
      </c>
      <c r="F215" s="304">
        <f>HLOOKUP($C215,$BZ$2:$CM$3,2,0)</f>
        <v>18859.39</v>
      </c>
      <c r="G215" s="113">
        <f>D215*E215*F215</f>
        <v>0</v>
      </c>
      <c r="H215" s="166"/>
      <c r="I215" s="114" t="s">
        <v>495</v>
      </c>
      <c r="J215" s="114" t="str">
        <f>VLOOKUP(I215,Presupuesto!$B$11:$C$565,2,0)</f>
        <v>SUELDOS Y SALARIOS PERMANENTES</v>
      </c>
      <c r="K215" s="98" t="str">
        <f t="shared" si="6"/>
        <v>Posgrado</v>
      </c>
      <c r="L215" s="98" t="s">
        <v>394</v>
      </c>
    </row>
    <row r="216" spans="3:12" x14ac:dyDescent="0.25">
      <c r="C216" s="171" t="s">
        <v>58</v>
      </c>
      <c r="D216" s="163"/>
      <c r="E216" s="154">
        <v>0</v>
      </c>
      <c r="F216" s="100">
        <f>IF(E215=0,"",(G215/E215)/12*E215)</f>
        <v>0</v>
      </c>
      <c r="G216" s="97">
        <f>F216</f>
        <v>0</v>
      </c>
      <c r="H216" s="164"/>
      <c r="I216" s="116" t="s">
        <v>515</v>
      </c>
      <c r="J216" s="116" t="str">
        <f>VLOOKUP(I216,Presupuesto!$B$11:$C$565,2,0)</f>
        <v>AGUINALDO Y DECIMO CUARTO MES</v>
      </c>
      <c r="K216" s="98" t="str">
        <f t="shared" si="6"/>
        <v>Posgrado</v>
      </c>
      <c r="L216" s="98" t="s">
        <v>394</v>
      </c>
    </row>
    <row r="217" spans="3:12" ht="15.75" thickBot="1" x14ac:dyDescent="0.3">
      <c r="C217" s="172" t="s">
        <v>59</v>
      </c>
      <c r="D217" s="163"/>
      <c r="E217" s="154">
        <v>0</v>
      </c>
      <c r="F217" s="117">
        <f>IF(E215&lt;6,"",((E215-6)/12)*(G215/E215))</f>
        <v>0</v>
      </c>
      <c r="G217" s="97">
        <f>F217</f>
        <v>0</v>
      </c>
      <c r="H217" s="164"/>
      <c r="I217" s="101" t="s">
        <v>518</v>
      </c>
      <c r="J217" s="101" t="str">
        <f>VLOOKUP(I217,Presupuesto!$B$11:$C$565,2,0)</f>
        <v>DECIMOCUARTO MES</v>
      </c>
      <c r="K217" s="98" t="str">
        <f t="shared" si="6"/>
        <v>Posgrado</v>
      </c>
      <c r="L217" s="98" t="s">
        <v>394</v>
      </c>
    </row>
    <row r="218" spans="3:12" ht="15.75" thickBot="1" x14ac:dyDescent="0.3">
      <c r="C218" s="137" t="s">
        <v>488</v>
      </c>
      <c r="D218" s="199"/>
      <c r="E218" s="152">
        <v>12</v>
      </c>
      <c r="F218" s="304">
        <f>HLOOKUP($C218,$BZ$2:$CM$3,2,0)</f>
        <v>17866.8</v>
      </c>
      <c r="G218" s="113">
        <f>D218*E218*F218</f>
        <v>0</v>
      </c>
      <c r="H218" s="166"/>
      <c r="I218" s="114" t="s">
        <v>495</v>
      </c>
      <c r="J218" s="114" t="str">
        <f>VLOOKUP(I218,Presupuesto!$B$11:$C$565,2,0)</f>
        <v>SUELDOS Y SALARIOS PERMANENTES</v>
      </c>
      <c r="K218" s="98" t="str">
        <f t="shared" si="6"/>
        <v>Posgrado</v>
      </c>
      <c r="L218" s="98" t="s">
        <v>394</v>
      </c>
    </row>
    <row r="219" spans="3:12" x14ac:dyDescent="0.25">
      <c r="C219" s="171" t="s">
        <v>58</v>
      </c>
      <c r="D219" s="163"/>
      <c r="E219" s="154">
        <v>0</v>
      </c>
      <c r="F219" s="100">
        <f>IF(E218=0,"",(G218/E218)/12*E218)</f>
        <v>0</v>
      </c>
      <c r="G219" s="97">
        <f>F219</f>
        <v>0</v>
      </c>
      <c r="H219" s="164"/>
      <c r="I219" s="116" t="s">
        <v>515</v>
      </c>
      <c r="J219" s="116" t="str">
        <f>VLOOKUP(I219,Presupuesto!$B$11:$C$565,2,0)</f>
        <v>AGUINALDO Y DECIMO CUARTO MES</v>
      </c>
      <c r="K219" s="98" t="str">
        <f t="shared" si="6"/>
        <v>Posgrado</v>
      </c>
      <c r="L219" s="98" t="s">
        <v>394</v>
      </c>
    </row>
    <row r="220" spans="3:12" ht="15.75" thickBot="1" x14ac:dyDescent="0.3">
      <c r="C220" s="172" t="s">
        <v>59</v>
      </c>
      <c r="D220" s="163"/>
      <c r="E220" s="154">
        <v>0</v>
      </c>
      <c r="F220" s="117">
        <f>IF(E218&lt;6,"",((E218-6)/12)*(G218/E218))</f>
        <v>0</v>
      </c>
      <c r="G220" s="97">
        <f>F220</f>
        <v>0</v>
      </c>
      <c r="H220" s="164"/>
      <c r="I220" s="101" t="s">
        <v>518</v>
      </c>
      <c r="J220" s="101" t="str">
        <f>VLOOKUP(I220,Presupuesto!$B$11:$C$565,2,0)</f>
        <v>DECIMOCUARTO MES</v>
      </c>
      <c r="K220" s="98" t="str">
        <f t="shared" si="6"/>
        <v>Posgrado</v>
      </c>
      <c r="L220" s="98" t="s">
        <v>394</v>
      </c>
    </row>
    <row r="221" spans="3:12" ht="15.75" thickBot="1" x14ac:dyDescent="0.3">
      <c r="C221" s="137" t="s">
        <v>489</v>
      </c>
      <c r="D221" s="199"/>
      <c r="E221" s="152">
        <v>12</v>
      </c>
      <c r="F221" s="304">
        <f>HLOOKUP($C221,$BZ$2:$CM$3,2,0)</f>
        <v>13896.4</v>
      </c>
      <c r="G221" s="113">
        <f>D221*E221*F221</f>
        <v>0</v>
      </c>
      <c r="H221" s="166"/>
      <c r="I221" s="114" t="s">
        <v>495</v>
      </c>
      <c r="J221" s="114" t="str">
        <f>VLOOKUP(I221,Presupuesto!$B$11:$C$565,2,0)</f>
        <v>SUELDOS Y SALARIOS PERMANENTES</v>
      </c>
      <c r="K221" s="98" t="str">
        <f t="shared" si="6"/>
        <v>Posgrado</v>
      </c>
      <c r="L221" s="98" t="s">
        <v>394</v>
      </c>
    </row>
    <row r="222" spans="3:12" x14ac:dyDescent="0.25">
      <c r="C222" s="171" t="s">
        <v>58</v>
      </c>
      <c r="D222" s="163"/>
      <c r="E222" s="154">
        <v>0</v>
      </c>
      <c r="F222" s="100">
        <f>IF(E221=0,"",(G221/E221)/12*E221)</f>
        <v>0</v>
      </c>
      <c r="G222" s="97">
        <f>F222</f>
        <v>0</v>
      </c>
      <c r="H222" s="164"/>
      <c r="I222" s="116" t="s">
        <v>515</v>
      </c>
      <c r="J222" s="116" t="str">
        <f>VLOOKUP(I222,Presupuesto!$B$11:$C$565,2,0)</f>
        <v>AGUINALDO Y DECIMO CUARTO MES</v>
      </c>
      <c r="K222" s="98" t="str">
        <f t="shared" si="6"/>
        <v>Posgrado</v>
      </c>
      <c r="L222" s="98" t="s">
        <v>394</v>
      </c>
    </row>
    <row r="223" spans="3:12" ht="15.75" thickBot="1" x14ac:dyDescent="0.3">
      <c r="C223" s="172" t="s">
        <v>59</v>
      </c>
      <c r="D223" s="163"/>
      <c r="E223" s="154">
        <v>0</v>
      </c>
      <c r="F223" s="117">
        <f>IF(E221&lt;6,"",((E221-6)/12)*(G221/E221))</f>
        <v>0</v>
      </c>
      <c r="G223" s="97">
        <f>F223</f>
        <v>0</v>
      </c>
      <c r="H223" s="164"/>
      <c r="I223" s="101" t="s">
        <v>518</v>
      </c>
      <c r="J223" s="101" t="str">
        <f>VLOOKUP(I223,Presupuesto!$B$11:$C$565,2,0)</f>
        <v>DECIMOCUARTO MES</v>
      </c>
      <c r="K223" s="98" t="str">
        <f t="shared" si="6"/>
        <v>Posgrado</v>
      </c>
      <c r="L223" s="98" t="s">
        <v>394</v>
      </c>
    </row>
    <row r="224" spans="3:12" ht="15.75" thickBot="1" x14ac:dyDescent="0.3">
      <c r="C224" s="137" t="s">
        <v>490</v>
      </c>
      <c r="D224" s="199"/>
      <c r="E224" s="152">
        <v>12</v>
      </c>
      <c r="F224" s="304">
        <f>HLOOKUP($C224,$BZ$2:$CM$3,2,0)</f>
        <v>15004.09</v>
      </c>
      <c r="G224" s="113">
        <f>D224*E224*F224</f>
        <v>0</v>
      </c>
      <c r="H224" s="166"/>
      <c r="I224" s="114" t="s">
        <v>495</v>
      </c>
      <c r="J224" s="114" t="str">
        <f>VLOOKUP(I224,Presupuesto!$B$11:$C$565,2,0)</f>
        <v>SUELDOS Y SALARIOS PERMANENTES</v>
      </c>
      <c r="K224" s="98" t="str">
        <f t="shared" si="6"/>
        <v>Posgrado</v>
      </c>
      <c r="L224" s="98" t="s">
        <v>394</v>
      </c>
    </row>
    <row r="225" spans="3:12" x14ac:dyDescent="0.25">
      <c r="C225" s="171" t="s">
        <v>58</v>
      </c>
      <c r="D225" s="163"/>
      <c r="E225" s="154">
        <v>0</v>
      </c>
      <c r="F225" s="100">
        <f>IF(E224=0,"",(G224/E224)/12*E224)</f>
        <v>0</v>
      </c>
      <c r="G225" s="97">
        <f>F225</f>
        <v>0</v>
      </c>
      <c r="H225" s="164"/>
      <c r="I225" s="116" t="s">
        <v>515</v>
      </c>
      <c r="J225" s="116" t="str">
        <f>VLOOKUP(I225,Presupuesto!$B$11:$C$565,2,0)</f>
        <v>AGUINALDO Y DECIMO CUARTO MES</v>
      </c>
      <c r="K225" s="98" t="str">
        <f t="shared" si="6"/>
        <v>Posgrado</v>
      </c>
      <c r="L225" s="98" t="s">
        <v>394</v>
      </c>
    </row>
    <row r="226" spans="3:12" ht="15.75" thickBot="1" x14ac:dyDescent="0.3">
      <c r="C226" s="172" t="s">
        <v>59</v>
      </c>
      <c r="D226" s="163"/>
      <c r="E226" s="154">
        <v>0</v>
      </c>
      <c r="F226" s="117">
        <f>IF(E224&lt;6,"",((E224-6)/12)*(G224/E224))</f>
        <v>0</v>
      </c>
      <c r="G226" s="97">
        <f>F226</f>
        <v>0</v>
      </c>
      <c r="H226" s="164"/>
      <c r="I226" s="101" t="s">
        <v>518</v>
      </c>
      <c r="J226" s="101" t="str">
        <f>VLOOKUP(I226,Presupuesto!$B$11:$C$565,2,0)</f>
        <v>DECIMOCUARTO MES</v>
      </c>
      <c r="K226" s="98" t="str">
        <f t="shared" si="6"/>
        <v>Posgrado</v>
      </c>
      <c r="L226" s="98" t="s">
        <v>394</v>
      </c>
    </row>
    <row r="227" spans="3:12" ht="15.75" thickBot="1" x14ac:dyDescent="0.3">
      <c r="C227" s="137" t="s">
        <v>491</v>
      </c>
      <c r="D227" s="199"/>
      <c r="E227" s="152">
        <v>12</v>
      </c>
      <c r="F227" s="304">
        <f>HLOOKUP($C227,$BZ$2:$CM$3,2,0)</f>
        <v>13238.9</v>
      </c>
      <c r="G227" s="113">
        <f>D227*E227*F227</f>
        <v>0</v>
      </c>
      <c r="H227" s="166"/>
      <c r="I227" s="114" t="s">
        <v>495</v>
      </c>
      <c r="J227" s="114" t="str">
        <f>VLOOKUP(I227,Presupuesto!$B$11:$C$565,2,0)</f>
        <v>SUELDOS Y SALARIOS PERMANENTES</v>
      </c>
      <c r="K227" s="98" t="str">
        <f t="shared" si="6"/>
        <v>Posgrado</v>
      </c>
      <c r="L227" s="98" t="s">
        <v>394</v>
      </c>
    </row>
    <row r="228" spans="3:12" x14ac:dyDescent="0.25">
      <c r="C228" s="171" t="s">
        <v>58</v>
      </c>
      <c r="D228" s="163"/>
      <c r="E228" s="154">
        <v>0</v>
      </c>
      <c r="F228" s="100">
        <f>IF(E227=0,"",(G227/E227)/12*E227)</f>
        <v>0</v>
      </c>
      <c r="G228" s="97">
        <f>F228</f>
        <v>0</v>
      </c>
      <c r="H228" s="164"/>
      <c r="I228" s="116" t="s">
        <v>515</v>
      </c>
      <c r="J228" s="116" t="str">
        <f>VLOOKUP(I228,Presupuesto!$B$11:$C$565,2,0)</f>
        <v>AGUINALDO Y DECIMO CUARTO MES</v>
      </c>
      <c r="K228" s="98" t="str">
        <f t="shared" si="6"/>
        <v>Posgrado</v>
      </c>
      <c r="L228" s="98" t="s">
        <v>394</v>
      </c>
    </row>
    <row r="229" spans="3:12" ht="15.75" thickBot="1" x14ac:dyDescent="0.3">
      <c r="C229" s="172" t="s">
        <v>59</v>
      </c>
      <c r="D229" s="163"/>
      <c r="E229" s="154">
        <v>0</v>
      </c>
      <c r="F229" s="117">
        <f>IF(E227&lt;6,"",((E227-6)/12)*(G227/E227))</f>
        <v>0</v>
      </c>
      <c r="G229" s="97">
        <f>F229</f>
        <v>0</v>
      </c>
      <c r="H229" s="164"/>
      <c r="I229" s="101" t="s">
        <v>518</v>
      </c>
      <c r="J229" s="101" t="str">
        <f>VLOOKUP(I229,Presupuesto!$B$11:$C$565,2,0)</f>
        <v>DECIMOCUARTO MES</v>
      </c>
      <c r="K229" s="98" t="str">
        <f t="shared" si="6"/>
        <v>Posgrado</v>
      </c>
      <c r="L229" s="98" t="s">
        <v>394</v>
      </c>
    </row>
    <row r="230" spans="3:12" ht="15.75" thickBot="1" x14ac:dyDescent="0.3">
      <c r="C230" s="137" t="s">
        <v>492</v>
      </c>
      <c r="D230" s="199"/>
      <c r="E230" s="152">
        <v>12</v>
      </c>
      <c r="F230" s="304">
        <f>HLOOKUP($C230,$BZ$2:$CM$3,2,0)</f>
        <v>12356.31</v>
      </c>
      <c r="G230" s="113">
        <f>D230*E230*F230</f>
        <v>0</v>
      </c>
      <c r="H230" s="166"/>
      <c r="I230" s="114" t="s">
        <v>495</v>
      </c>
      <c r="J230" s="114" t="str">
        <f>VLOOKUP(I230,Presupuesto!$B$11:$C$565,2,0)</f>
        <v>SUELDOS Y SALARIOS PERMANENTES</v>
      </c>
      <c r="K230" s="98" t="str">
        <f t="shared" ref="K230:K247" si="7">$K$197</f>
        <v>Posgrado</v>
      </c>
      <c r="L230" s="98" t="s">
        <v>394</v>
      </c>
    </row>
    <row r="231" spans="3:12" x14ac:dyDescent="0.25">
      <c r="C231" s="171" t="s">
        <v>58</v>
      </c>
      <c r="D231" s="163"/>
      <c r="E231" s="154">
        <v>0</v>
      </c>
      <c r="F231" s="100">
        <f>IF(E230=0,"",(G230/E230)/12*E230)</f>
        <v>0</v>
      </c>
      <c r="G231" s="97">
        <f>F231</f>
        <v>0</v>
      </c>
      <c r="H231" s="164"/>
      <c r="I231" s="116" t="s">
        <v>515</v>
      </c>
      <c r="J231" s="116" t="str">
        <f>VLOOKUP(I231,Presupuesto!$B$11:$C$565,2,0)</f>
        <v>AGUINALDO Y DECIMO CUARTO MES</v>
      </c>
      <c r="K231" s="98" t="str">
        <f t="shared" si="7"/>
        <v>Posgrado</v>
      </c>
      <c r="L231" s="98" t="s">
        <v>394</v>
      </c>
    </row>
    <row r="232" spans="3:12" ht="15.75" thickBot="1" x14ac:dyDescent="0.3">
      <c r="C232" s="172" t="s">
        <v>59</v>
      </c>
      <c r="D232" s="163"/>
      <c r="E232" s="154">
        <v>0</v>
      </c>
      <c r="F232" s="117">
        <f>IF(E230&lt;6,"",((E230-6)/12)*(G230/E230))</f>
        <v>0</v>
      </c>
      <c r="G232" s="97">
        <f>F232</f>
        <v>0</v>
      </c>
      <c r="H232" s="164"/>
      <c r="I232" s="101" t="s">
        <v>518</v>
      </c>
      <c r="J232" s="101" t="str">
        <f>VLOOKUP(I232,Presupuesto!$B$11:$C$565,2,0)</f>
        <v>DECIMOCUARTO MES</v>
      </c>
      <c r="K232" s="98" t="str">
        <f t="shared" si="7"/>
        <v>Posgrado</v>
      </c>
      <c r="L232" s="98" t="s">
        <v>394</v>
      </c>
    </row>
    <row r="233" spans="3:12" ht="15.75" thickBot="1" x14ac:dyDescent="0.3">
      <c r="C233" s="137" t="s">
        <v>493</v>
      </c>
      <c r="D233" s="199"/>
      <c r="E233" s="152">
        <v>12</v>
      </c>
      <c r="F233" s="304">
        <f>HLOOKUP($C233,$BZ$2:$CM$3,2,0)</f>
        <v>463.22</v>
      </c>
      <c r="G233" s="113">
        <f>D233*E233*F233</f>
        <v>0</v>
      </c>
      <c r="H233" s="166"/>
      <c r="I233" s="114" t="s">
        <v>495</v>
      </c>
      <c r="J233" s="114" t="str">
        <f>VLOOKUP(I233,Presupuesto!$B$11:$C$565,2,0)</f>
        <v>SUELDOS Y SALARIOS PERMANENTES</v>
      </c>
      <c r="K233" s="98" t="str">
        <f t="shared" si="7"/>
        <v>Posgrado</v>
      </c>
      <c r="L233" s="98" t="s">
        <v>394</v>
      </c>
    </row>
    <row r="234" spans="3:12" x14ac:dyDescent="0.25">
      <c r="C234" s="171" t="s">
        <v>58</v>
      </c>
      <c r="D234" s="163"/>
      <c r="E234" s="154">
        <v>0</v>
      </c>
      <c r="F234" s="100">
        <f>IF(E233=0,"",(G233/E233)/12*E233)</f>
        <v>0</v>
      </c>
      <c r="G234" s="97">
        <f>F234</f>
        <v>0</v>
      </c>
      <c r="H234" s="164"/>
      <c r="I234" s="116" t="s">
        <v>515</v>
      </c>
      <c r="J234" s="116" t="str">
        <f>VLOOKUP(I234,Presupuesto!$B$11:$C$565,2,0)</f>
        <v>AGUINALDO Y DECIMO CUARTO MES</v>
      </c>
      <c r="K234" s="98" t="str">
        <f t="shared" si="7"/>
        <v>Posgrado</v>
      </c>
      <c r="L234" s="98" t="s">
        <v>394</v>
      </c>
    </row>
    <row r="235" spans="3:12" ht="15.75" thickBot="1" x14ac:dyDescent="0.3">
      <c r="C235" s="172" t="s">
        <v>59</v>
      </c>
      <c r="D235" s="163"/>
      <c r="E235" s="154">
        <v>0</v>
      </c>
      <c r="F235" s="117">
        <f>IF(E233&lt;6,"",((E233-6)/12)*(G233/E233))</f>
        <v>0</v>
      </c>
      <c r="G235" s="97">
        <f>F235</f>
        <v>0</v>
      </c>
      <c r="H235" s="164"/>
      <c r="I235" s="101" t="s">
        <v>518</v>
      </c>
      <c r="J235" s="101" t="str">
        <f>VLOOKUP(I235,Presupuesto!$B$11:$C$565,2,0)</f>
        <v>DECIMOCUARTO MES</v>
      </c>
      <c r="K235" s="98" t="str">
        <f t="shared" si="7"/>
        <v>Posgrado</v>
      </c>
      <c r="L235" s="98" t="s">
        <v>394</v>
      </c>
    </row>
    <row r="236" spans="3:12" ht="15.75" thickBot="1" x14ac:dyDescent="0.3">
      <c r="C236" s="137" t="s">
        <v>494</v>
      </c>
      <c r="D236" s="199"/>
      <c r="E236" s="152">
        <v>12</v>
      </c>
      <c r="F236" s="304">
        <f>HLOOKUP($C236,$BZ$2:$CM$3,2,0)</f>
        <v>2007.3</v>
      </c>
      <c r="G236" s="113">
        <f>D236*E236*F236</f>
        <v>0</v>
      </c>
      <c r="H236" s="166"/>
      <c r="I236" s="114" t="s">
        <v>495</v>
      </c>
      <c r="J236" s="114" t="str">
        <f>VLOOKUP(I236,Presupuesto!$B$11:$C$565,2,0)</f>
        <v>SUELDOS Y SALARIOS PERMANENTES</v>
      </c>
      <c r="K236" s="98" t="str">
        <f t="shared" si="7"/>
        <v>Posgrado</v>
      </c>
      <c r="L236" s="98" t="s">
        <v>394</v>
      </c>
    </row>
    <row r="237" spans="3:12" x14ac:dyDescent="0.25">
      <c r="C237" s="171" t="s">
        <v>58</v>
      </c>
      <c r="D237" s="163"/>
      <c r="E237" s="154">
        <v>0</v>
      </c>
      <c r="F237" s="100">
        <f>IF(E236=0,"",(G236/E236)/12*E236)</f>
        <v>0</v>
      </c>
      <c r="G237" s="97">
        <f>F237</f>
        <v>0</v>
      </c>
      <c r="H237" s="164"/>
      <c r="I237" s="116" t="s">
        <v>515</v>
      </c>
      <c r="J237" s="116" t="str">
        <f>VLOOKUP(I237,Presupuesto!$B$11:$C$565,2,0)</f>
        <v>AGUINALDO Y DECIMO CUARTO MES</v>
      </c>
      <c r="K237" s="98" t="str">
        <f t="shared" si="7"/>
        <v>Posgrado</v>
      </c>
      <c r="L237" s="98" t="s">
        <v>394</v>
      </c>
    </row>
    <row r="238" spans="3:12" ht="15.75" thickBot="1" x14ac:dyDescent="0.3">
      <c r="C238" s="172" t="s">
        <v>59</v>
      </c>
      <c r="D238" s="163"/>
      <c r="E238" s="154">
        <v>0</v>
      </c>
      <c r="F238" s="117">
        <f>IF(E236&lt;6,"",((E236-6)/12)*(G236/E236))</f>
        <v>0</v>
      </c>
      <c r="G238" s="97">
        <f>F238</f>
        <v>0</v>
      </c>
      <c r="H238" s="164"/>
      <c r="I238" s="101" t="s">
        <v>518</v>
      </c>
      <c r="J238" s="101" t="str">
        <f>VLOOKUP(I238,Presupuesto!$B$11:$C$565,2,0)</f>
        <v>DECIMOCUARTO MES</v>
      </c>
      <c r="K238" s="98" t="str">
        <f t="shared" si="7"/>
        <v>Posgrado</v>
      </c>
      <c r="L238" s="98" t="s">
        <v>394</v>
      </c>
    </row>
    <row r="239" spans="3:12" ht="15.75" thickBot="1" x14ac:dyDescent="0.3">
      <c r="C239" s="140" t="s">
        <v>83</v>
      </c>
      <c r="D239" s="199"/>
      <c r="E239" s="152">
        <v>12</v>
      </c>
      <c r="F239" s="139">
        <v>30000</v>
      </c>
      <c r="G239" s="113">
        <f>D239*E239*F239</f>
        <v>0</v>
      </c>
      <c r="H239" s="166"/>
      <c r="I239" s="114" t="s">
        <v>563</v>
      </c>
      <c r="J239" s="114" t="str">
        <f>VLOOKUP(I239,Presupuesto!$B$11:$C$565,2,0)</f>
        <v>CONTRATOS ESPECIALES</v>
      </c>
      <c r="K239" s="98" t="str">
        <f t="shared" si="7"/>
        <v>Posgrado</v>
      </c>
      <c r="L239" s="98" t="s">
        <v>394</v>
      </c>
    </row>
    <row r="240" spans="3:12" x14ac:dyDescent="0.25">
      <c r="C240" s="171" t="s">
        <v>58</v>
      </c>
      <c r="D240" s="163"/>
      <c r="E240" s="154">
        <v>0</v>
      </c>
      <c r="F240" s="117">
        <f>IF(E239=0,"",(G239/E239)/12*E239)</f>
        <v>0</v>
      </c>
      <c r="G240" s="97">
        <f>F240</f>
        <v>0</v>
      </c>
      <c r="H240" s="164"/>
      <c r="I240" s="101" t="s">
        <v>563</v>
      </c>
      <c r="J240" s="101" t="str">
        <f>VLOOKUP(I240,Presupuesto!$B$11:$C$565,2,0)</f>
        <v>CONTRATOS ESPECIALES</v>
      </c>
      <c r="K240" s="98" t="str">
        <f t="shared" si="7"/>
        <v>Posgrado</v>
      </c>
      <c r="L240" s="98" t="s">
        <v>393</v>
      </c>
    </row>
    <row r="241" spans="3:12" ht="15.75" thickBot="1" x14ac:dyDescent="0.3">
      <c r="C241" s="172" t="s">
        <v>59</v>
      </c>
      <c r="D241" s="163"/>
      <c r="E241" s="154">
        <v>0</v>
      </c>
      <c r="F241" s="100">
        <f>IF(E239&lt;6,"",((E239-6)/12)*(G239/E239))</f>
        <v>0</v>
      </c>
      <c r="G241" s="97">
        <f>F241</f>
        <v>0</v>
      </c>
      <c r="H241" s="164"/>
      <c r="I241" s="101" t="s">
        <v>563</v>
      </c>
      <c r="J241" s="101" t="str">
        <f>VLOOKUP(I241,Presupuesto!$B$11:$C$565,2,0)</f>
        <v>CONTRATOS ESPECIALES</v>
      </c>
      <c r="K241" s="98" t="str">
        <f t="shared" si="7"/>
        <v>Posgrado</v>
      </c>
      <c r="L241" s="98" t="s">
        <v>398</v>
      </c>
    </row>
    <row r="242" spans="3:12" ht="15.75" thickBot="1" x14ac:dyDescent="0.3">
      <c r="C242" s="140" t="s">
        <v>60</v>
      </c>
      <c r="D242" s="199"/>
      <c r="E242" s="152">
        <v>12</v>
      </c>
      <c r="F242" s="118">
        <v>30000</v>
      </c>
      <c r="G242" s="113">
        <f>D242*E242*F242</f>
        <v>0</v>
      </c>
      <c r="H242" s="166"/>
      <c r="I242" s="114" t="s">
        <v>704</v>
      </c>
      <c r="J242" s="114" t="str">
        <f>VLOOKUP(I242,Presupuesto!$B$11:$C$565,2,0)</f>
        <v>OTROS SERVICIOS TECNICOS Y PROFESIONALES</v>
      </c>
      <c r="K242" s="98" t="str">
        <f t="shared" si="7"/>
        <v>Posgrado</v>
      </c>
      <c r="L242" s="98" t="s">
        <v>393</v>
      </c>
    </row>
    <row r="243" spans="3:12" x14ac:dyDescent="0.25">
      <c r="C243" s="171" t="s">
        <v>58</v>
      </c>
      <c r="D243" s="163"/>
      <c r="E243" s="154">
        <v>0</v>
      </c>
      <c r="F243" s="100">
        <v>0</v>
      </c>
      <c r="G243" s="97">
        <f>F243</f>
        <v>0</v>
      </c>
      <c r="H243" s="164"/>
      <c r="I243" s="101" t="s">
        <v>704</v>
      </c>
      <c r="J243" s="101" t="str">
        <f>VLOOKUP(I243,Presupuesto!$B$11:$C$565,2,0)</f>
        <v>OTROS SERVICIOS TECNICOS Y PROFESIONALES</v>
      </c>
      <c r="K243" s="98" t="str">
        <f t="shared" si="7"/>
        <v>Posgrado</v>
      </c>
      <c r="L243" s="98" t="s">
        <v>393</v>
      </c>
    </row>
    <row r="244" spans="3:12" ht="15.75" thickBot="1" x14ac:dyDescent="0.3">
      <c r="C244" s="172" t="s">
        <v>59</v>
      </c>
      <c r="D244" s="163"/>
      <c r="E244" s="154">
        <v>0</v>
      </c>
      <c r="F244" s="100">
        <v>0</v>
      </c>
      <c r="G244" s="97">
        <f>F244</f>
        <v>0</v>
      </c>
      <c r="H244" s="164"/>
      <c r="I244" s="101" t="s">
        <v>704</v>
      </c>
      <c r="J244" s="101" t="str">
        <f>VLOOKUP(I244,Presupuesto!$B$11:$C$565,2,0)</f>
        <v>OTROS SERVICIOS TECNICOS Y PROFESIONALES</v>
      </c>
      <c r="K244" s="98" t="str">
        <f t="shared" si="7"/>
        <v>Posgrado</v>
      </c>
      <c r="L244" s="98" t="s">
        <v>393</v>
      </c>
    </row>
    <row r="245" spans="3:12" ht="15.75" thickBot="1" x14ac:dyDescent="0.3">
      <c r="C245" s="140" t="s">
        <v>61</v>
      </c>
      <c r="D245" s="199"/>
      <c r="E245" s="152">
        <v>12</v>
      </c>
      <c r="F245" s="118">
        <v>30000</v>
      </c>
      <c r="G245" s="113">
        <f>D245*E245*F245</f>
        <v>0</v>
      </c>
      <c r="H245" s="166"/>
      <c r="I245" s="114" t="s">
        <v>495</v>
      </c>
      <c r="J245" s="114" t="str">
        <f>VLOOKUP(I245,Presupuesto!$B$11:$C$565,2,0)</f>
        <v>SUELDOS Y SALARIOS PERMANENTES</v>
      </c>
      <c r="K245" s="98" t="str">
        <f t="shared" si="7"/>
        <v>Posgrado</v>
      </c>
      <c r="L245" s="98" t="s">
        <v>393</v>
      </c>
    </row>
    <row r="246" spans="3:12" x14ac:dyDescent="0.25">
      <c r="C246" s="171" t="s">
        <v>58</v>
      </c>
      <c r="D246" s="169"/>
      <c r="E246" s="131">
        <v>0</v>
      </c>
      <c r="F246" s="119">
        <f>IF(E245=0,"",(G245/E245)/12*E245)</f>
        <v>0</v>
      </c>
      <c r="G246" s="120">
        <f>F246</f>
        <v>0</v>
      </c>
      <c r="H246" s="164"/>
      <c r="I246" s="101" t="s">
        <v>515</v>
      </c>
      <c r="J246" s="101" t="str">
        <f>VLOOKUP(I246,Presupuesto!$B$11:$C$565,2,0)</f>
        <v>AGUINALDO Y DECIMO CUARTO MES</v>
      </c>
      <c r="K246" s="98" t="str">
        <f t="shared" si="7"/>
        <v>Posgrado</v>
      </c>
      <c r="L246" s="98" t="s">
        <v>393</v>
      </c>
    </row>
    <row r="247" spans="3:12" ht="15.75" thickBot="1" x14ac:dyDescent="0.3">
      <c r="C247" s="173" t="s">
        <v>59</v>
      </c>
      <c r="D247" s="162"/>
      <c r="E247" s="132">
        <v>0</v>
      </c>
      <c r="F247" s="105">
        <f>IF(E245&lt;6,"",((E245-6)/12)*(G245/E245))</f>
        <v>0</v>
      </c>
      <c r="G247" s="105">
        <f>F247</f>
        <v>0</v>
      </c>
      <c r="H247" s="162"/>
      <c r="I247" s="106" t="s">
        <v>518</v>
      </c>
      <c r="J247" s="124" t="str">
        <f>VLOOKUP(I247,Presupuesto!$B$11:$C$565,2,0)</f>
        <v>DECIMOCUARTO MES</v>
      </c>
      <c r="K247" s="106" t="str">
        <f t="shared" si="7"/>
        <v>Posgrado</v>
      </c>
      <c r="L247" s="124" t="s">
        <v>393</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391</v>
      </c>
      <c r="D253" s="365"/>
      <c r="E253" s="93"/>
      <c r="F253" s="93"/>
      <c r="G253" s="93"/>
      <c r="H253" s="76"/>
      <c r="I253" s="76"/>
      <c r="J253" s="76"/>
      <c r="K253" s="153"/>
    </row>
    <row r="254" spans="3:12" ht="18.75" x14ac:dyDescent="0.25">
      <c r="C254" s="210"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481</v>
      </c>
      <c r="D257" s="199"/>
      <c r="E257" s="152">
        <v>12</v>
      </c>
      <c r="F257" s="304">
        <f>HLOOKUP($C257,$BZ$2:$CM$3,2,0)</f>
        <v>43674.39</v>
      </c>
      <c r="G257" s="113">
        <f>D257*E257*F257</f>
        <v>0</v>
      </c>
      <c r="H257" s="166"/>
      <c r="I257" s="114" t="s">
        <v>495</v>
      </c>
      <c r="J257" s="114" t="str">
        <f>VLOOKUP(I257,Presupuesto!$B$11:$C$565,2,0)</f>
        <v>SUELDOS Y SALARIOS PERMANENTES</v>
      </c>
      <c r="K257" s="218" t="s">
        <v>1453</v>
      </c>
      <c r="L257" s="98" t="s">
        <v>393</v>
      </c>
    </row>
    <row r="258" spans="3:12" x14ac:dyDescent="0.25">
      <c r="C258" s="171" t="s">
        <v>58</v>
      </c>
      <c r="D258" s="163"/>
      <c r="E258" s="154">
        <v>0</v>
      </c>
      <c r="F258" s="100">
        <f>IF(E257=0,"",(G257/E257)/12*E257)</f>
        <v>0</v>
      </c>
      <c r="G258" s="97">
        <f>F258</f>
        <v>0</v>
      </c>
      <c r="H258" s="164"/>
      <c r="I258" s="116" t="s">
        <v>515</v>
      </c>
      <c r="J258" s="116" t="str">
        <f>VLOOKUP(I258,Presupuesto!$B$11:$C$565,2,0)</f>
        <v>AGUINALDO Y DECIMO CUARTO MES</v>
      </c>
      <c r="K258" s="98" t="str">
        <f t="shared" ref="K258:K289" si="8">$K$257</f>
        <v>Posgrado</v>
      </c>
      <c r="L258" s="98" t="s">
        <v>411</v>
      </c>
    </row>
    <row r="259" spans="3:12" ht="15.75" thickBot="1" x14ac:dyDescent="0.3">
      <c r="C259" s="172" t="s">
        <v>59</v>
      </c>
      <c r="D259" s="163"/>
      <c r="E259" s="154">
        <v>0</v>
      </c>
      <c r="F259" s="117">
        <f>IF(E257&lt;6,"",((E257-6)/12)*(G257/E257))</f>
        <v>0</v>
      </c>
      <c r="G259" s="97">
        <f>F259</f>
        <v>0</v>
      </c>
      <c r="H259" s="164"/>
      <c r="I259" s="101" t="s">
        <v>518</v>
      </c>
      <c r="J259" s="101" t="str">
        <f>VLOOKUP(I259,Presupuesto!$B$11:$C$565,2,0)</f>
        <v>DECIMOCUARTO MES</v>
      </c>
      <c r="K259" s="98" t="str">
        <f t="shared" si="8"/>
        <v>Posgrado</v>
      </c>
      <c r="L259" s="98" t="s">
        <v>394</v>
      </c>
    </row>
    <row r="260" spans="3:12" ht="15.75" thickBot="1" x14ac:dyDescent="0.3">
      <c r="C260" s="137" t="s">
        <v>482</v>
      </c>
      <c r="D260" s="199"/>
      <c r="E260" s="152">
        <v>12</v>
      </c>
      <c r="F260" s="304">
        <f>HLOOKUP($C260,$BZ$2:$CM$3,2,0)</f>
        <v>39703.99</v>
      </c>
      <c r="G260" s="113">
        <f>D260*E260*F260</f>
        <v>0</v>
      </c>
      <c r="H260" s="166"/>
      <c r="I260" s="114" t="s">
        <v>495</v>
      </c>
      <c r="J260" s="114" t="str">
        <f>VLOOKUP(I260,Presupuesto!$B$11:$C$565,2,0)</f>
        <v>SUELDOS Y SALARIOS PERMANENTES</v>
      </c>
      <c r="K260" s="98" t="str">
        <f t="shared" si="8"/>
        <v>Posgrado</v>
      </c>
      <c r="L260" s="98" t="s">
        <v>394</v>
      </c>
    </row>
    <row r="261" spans="3:12" x14ac:dyDescent="0.25">
      <c r="C261" s="171" t="s">
        <v>58</v>
      </c>
      <c r="D261" s="163"/>
      <c r="E261" s="154">
        <v>0</v>
      </c>
      <c r="F261" s="100">
        <f>IF(E260=0,"",(G260/E260)/12*E260)</f>
        <v>0</v>
      </c>
      <c r="G261" s="97">
        <f>F261</f>
        <v>0</v>
      </c>
      <c r="H261" s="164"/>
      <c r="I261" s="116" t="s">
        <v>515</v>
      </c>
      <c r="J261" s="116" t="str">
        <f>VLOOKUP(I261,Presupuesto!$B$11:$C$565,2,0)</f>
        <v>AGUINALDO Y DECIMO CUARTO MES</v>
      </c>
      <c r="K261" s="98" t="str">
        <f t="shared" si="8"/>
        <v>Posgrado</v>
      </c>
      <c r="L261" s="98" t="s">
        <v>394</v>
      </c>
    </row>
    <row r="262" spans="3:12" ht="15.75" thickBot="1" x14ac:dyDescent="0.3">
      <c r="C262" s="172" t="s">
        <v>59</v>
      </c>
      <c r="D262" s="163"/>
      <c r="E262" s="154">
        <v>0</v>
      </c>
      <c r="F262" s="117">
        <f>IF(E260&lt;6,"",((E260-6)/12)*(G260/E260))</f>
        <v>0</v>
      </c>
      <c r="G262" s="97">
        <f>F262</f>
        <v>0</v>
      </c>
      <c r="H262" s="164"/>
      <c r="I262" s="101" t="s">
        <v>518</v>
      </c>
      <c r="J262" s="101" t="str">
        <f>VLOOKUP(I262,Presupuesto!$B$11:$C$565,2,0)</f>
        <v>DECIMOCUARTO MES</v>
      </c>
      <c r="K262" s="98" t="str">
        <f t="shared" si="8"/>
        <v>Posgrado</v>
      </c>
      <c r="L262" s="98" t="s">
        <v>394</v>
      </c>
    </row>
    <row r="263" spans="3:12" ht="15.75" thickBot="1" x14ac:dyDescent="0.3">
      <c r="C263" s="137" t="s">
        <v>483</v>
      </c>
      <c r="D263" s="199"/>
      <c r="E263" s="152">
        <v>12</v>
      </c>
      <c r="F263" s="304">
        <f>HLOOKUP($C263,$BZ$2:$CM$3,2,0)</f>
        <v>35733.589999999997</v>
      </c>
      <c r="G263" s="113">
        <f>D263*E263*F263</f>
        <v>0</v>
      </c>
      <c r="H263" s="166"/>
      <c r="I263" s="114" t="s">
        <v>495</v>
      </c>
      <c r="J263" s="114" t="str">
        <f>VLOOKUP(I263,Presupuesto!$B$11:$C$565,2,0)</f>
        <v>SUELDOS Y SALARIOS PERMANENTES</v>
      </c>
      <c r="K263" s="98" t="str">
        <f t="shared" si="8"/>
        <v>Posgrado</v>
      </c>
      <c r="L263" s="98" t="s">
        <v>394</v>
      </c>
    </row>
    <row r="264" spans="3:12" x14ac:dyDescent="0.25">
      <c r="C264" s="171" t="s">
        <v>58</v>
      </c>
      <c r="D264" s="163"/>
      <c r="E264" s="154">
        <v>0</v>
      </c>
      <c r="F264" s="100">
        <f>IF(E263=0,"",(G263/E263)/12*E263)</f>
        <v>0</v>
      </c>
      <c r="G264" s="97">
        <f>F264</f>
        <v>0</v>
      </c>
      <c r="H264" s="164"/>
      <c r="I264" s="116" t="s">
        <v>515</v>
      </c>
      <c r="J264" s="116" t="str">
        <f>VLOOKUP(I264,Presupuesto!$B$11:$C$565,2,0)</f>
        <v>AGUINALDO Y DECIMO CUARTO MES</v>
      </c>
      <c r="K264" s="98" t="str">
        <f t="shared" si="8"/>
        <v>Posgrado</v>
      </c>
      <c r="L264" s="98" t="s">
        <v>394</v>
      </c>
    </row>
    <row r="265" spans="3:12" ht="15.75" thickBot="1" x14ac:dyDescent="0.3">
      <c r="C265" s="172" t="s">
        <v>59</v>
      </c>
      <c r="D265" s="163"/>
      <c r="E265" s="154">
        <v>0</v>
      </c>
      <c r="F265" s="117">
        <f>IF(E263&lt;6,"",((E263-6)/12)*(G263/E263))</f>
        <v>0</v>
      </c>
      <c r="G265" s="97">
        <f>F265</f>
        <v>0</v>
      </c>
      <c r="H265" s="164"/>
      <c r="I265" s="101" t="s">
        <v>518</v>
      </c>
      <c r="J265" s="101" t="str">
        <f>VLOOKUP(I265,Presupuesto!$B$11:$C$565,2,0)</f>
        <v>DECIMOCUARTO MES</v>
      </c>
      <c r="K265" s="98" t="str">
        <f t="shared" si="8"/>
        <v>Posgrado</v>
      </c>
      <c r="L265" s="98" t="s">
        <v>394</v>
      </c>
    </row>
    <row r="266" spans="3:12" ht="15.75" thickBot="1" x14ac:dyDescent="0.3">
      <c r="C266" s="137" t="s">
        <v>484</v>
      </c>
      <c r="D266" s="199"/>
      <c r="E266" s="152">
        <v>12</v>
      </c>
      <c r="F266" s="304">
        <f>HLOOKUP($C266,$BZ$2:$CM$3,2,0)</f>
        <v>31763.19</v>
      </c>
      <c r="G266" s="113">
        <f>D266*E266*F266</f>
        <v>0</v>
      </c>
      <c r="H266" s="166"/>
      <c r="I266" s="114" t="s">
        <v>495</v>
      </c>
      <c r="J266" s="114" t="str">
        <f>VLOOKUP(I266,Presupuesto!$B$11:$C$565,2,0)</f>
        <v>SUELDOS Y SALARIOS PERMANENTES</v>
      </c>
      <c r="K266" s="98" t="str">
        <f t="shared" si="8"/>
        <v>Posgrado</v>
      </c>
      <c r="L266" s="98" t="s">
        <v>394</v>
      </c>
    </row>
    <row r="267" spans="3:12" x14ac:dyDescent="0.25">
      <c r="C267" s="171" t="s">
        <v>58</v>
      </c>
      <c r="D267" s="163"/>
      <c r="E267" s="154">
        <v>0</v>
      </c>
      <c r="F267" s="100">
        <f>IF(E266=0,"",(G266/E266)/12*E266)</f>
        <v>0</v>
      </c>
      <c r="G267" s="97">
        <f>F267</f>
        <v>0</v>
      </c>
      <c r="H267" s="164"/>
      <c r="I267" s="116" t="s">
        <v>515</v>
      </c>
      <c r="J267" s="116" t="str">
        <f>VLOOKUP(I267,Presupuesto!$B$11:$C$565,2,0)</f>
        <v>AGUINALDO Y DECIMO CUARTO MES</v>
      </c>
      <c r="K267" s="98" t="str">
        <f t="shared" si="8"/>
        <v>Posgrado</v>
      </c>
      <c r="L267" s="98" t="s">
        <v>394</v>
      </c>
    </row>
    <row r="268" spans="3:12" ht="15.75" thickBot="1" x14ac:dyDescent="0.3">
      <c r="C268" s="172" t="s">
        <v>59</v>
      </c>
      <c r="D268" s="163"/>
      <c r="E268" s="154">
        <v>0</v>
      </c>
      <c r="F268" s="117">
        <f>IF(E266&lt;6,"",((E266-6)/12)*(G266/E266))</f>
        <v>0</v>
      </c>
      <c r="G268" s="97">
        <f>F268</f>
        <v>0</v>
      </c>
      <c r="H268" s="164"/>
      <c r="I268" s="101" t="s">
        <v>518</v>
      </c>
      <c r="J268" s="101" t="str">
        <f>VLOOKUP(I268,Presupuesto!$B$11:$C$565,2,0)</f>
        <v>DECIMOCUARTO MES</v>
      </c>
      <c r="K268" s="98" t="str">
        <f t="shared" si="8"/>
        <v>Posgrado</v>
      </c>
      <c r="L268" s="98" t="s">
        <v>394</v>
      </c>
    </row>
    <row r="269" spans="3:12" ht="15.75" thickBot="1" x14ac:dyDescent="0.3">
      <c r="C269" s="137" t="s">
        <v>485</v>
      </c>
      <c r="D269" s="199"/>
      <c r="E269" s="152">
        <v>12</v>
      </c>
      <c r="F269" s="304">
        <f>HLOOKUP($C269,$BZ$2:$CM$3,2,0)</f>
        <v>29777.99</v>
      </c>
      <c r="G269" s="113">
        <f>D269*E269*F269</f>
        <v>0</v>
      </c>
      <c r="H269" s="166"/>
      <c r="I269" s="114" t="s">
        <v>495</v>
      </c>
      <c r="J269" s="114" t="str">
        <f>VLOOKUP(I269,Presupuesto!$B$11:$C$565,2,0)</f>
        <v>SUELDOS Y SALARIOS PERMANENTES</v>
      </c>
      <c r="K269" s="98" t="str">
        <f t="shared" si="8"/>
        <v>Posgrado</v>
      </c>
      <c r="L269" s="98" t="s">
        <v>394</v>
      </c>
    </row>
    <row r="270" spans="3:12" x14ac:dyDescent="0.25">
      <c r="C270" s="171" t="s">
        <v>58</v>
      </c>
      <c r="D270" s="163"/>
      <c r="E270" s="154">
        <v>0</v>
      </c>
      <c r="F270" s="100">
        <f>IF(E269=0,"",(G269/E269)/12*E269)</f>
        <v>0</v>
      </c>
      <c r="G270" s="97">
        <f>F270</f>
        <v>0</v>
      </c>
      <c r="H270" s="164"/>
      <c r="I270" s="116" t="s">
        <v>515</v>
      </c>
      <c r="J270" s="116" t="str">
        <f>VLOOKUP(I270,Presupuesto!$B$11:$C$565,2,0)</f>
        <v>AGUINALDO Y DECIMO CUARTO MES</v>
      </c>
      <c r="K270" s="98" t="str">
        <f t="shared" si="8"/>
        <v>Posgrado</v>
      </c>
      <c r="L270" s="98" t="s">
        <v>394</v>
      </c>
    </row>
    <row r="271" spans="3:12" ht="15.75" thickBot="1" x14ac:dyDescent="0.3">
      <c r="C271" s="172" t="s">
        <v>59</v>
      </c>
      <c r="D271" s="163"/>
      <c r="E271" s="154">
        <v>0</v>
      </c>
      <c r="F271" s="117">
        <f>IF(E269&lt;6,"",((E269-6)/12)*(G269/E269))</f>
        <v>0</v>
      </c>
      <c r="G271" s="97">
        <f>F271</f>
        <v>0</v>
      </c>
      <c r="H271" s="164"/>
      <c r="I271" s="101" t="s">
        <v>518</v>
      </c>
      <c r="J271" s="101" t="str">
        <f>VLOOKUP(I271,Presupuesto!$B$11:$C$565,2,0)</f>
        <v>DECIMOCUARTO MES</v>
      </c>
      <c r="K271" s="98" t="str">
        <f t="shared" si="8"/>
        <v>Posgrado</v>
      </c>
      <c r="L271" s="98" t="s">
        <v>394</v>
      </c>
    </row>
    <row r="272" spans="3:12" ht="15.75" thickBot="1" x14ac:dyDescent="0.3">
      <c r="C272" s="137" t="s">
        <v>486</v>
      </c>
      <c r="D272" s="199"/>
      <c r="E272" s="152">
        <v>12</v>
      </c>
      <c r="F272" s="304">
        <f>HLOOKUP($C272,$BZ$2:$CM$3,2,0)</f>
        <v>27792.79</v>
      </c>
      <c r="G272" s="113">
        <f>D272*E272*F272</f>
        <v>0</v>
      </c>
      <c r="H272" s="166"/>
      <c r="I272" s="114" t="s">
        <v>495</v>
      </c>
      <c r="J272" s="114" t="str">
        <f>VLOOKUP(I272,Presupuesto!$B$11:$C$565,2,0)</f>
        <v>SUELDOS Y SALARIOS PERMANENTES</v>
      </c>
      <c r="K272" s="98" t="str">
        <f t="shared" si="8"/>
        <v>Posgrado</v>
      </c>
      <c r="L272" s="98" t="s">
        <v>394</v>
      </c>
    </row>
    <row r="273" spans="3:12" x14ac:dyDescent="0.25">
      <c r="C273" s="171" t="s">
        <v>58</v>
      </c>
      <c r="D273" s="163"/>
      <c r="E273" s="154">
        <v>0</v>
      </c>
      <c r="F273" s="100">
        <f>IF(E272=0,"",(G272/E272)/12*E272)</f>
        <v>0</v>
      </c>
      <c r="G273" s="97">
        <f>F273</f>
        <v>0</v>
      </c>
      <c r="H273" s="164"/>
      <c r="I273" s="116" t="s">
        <v>515</v>
      </c>
      <c r="J273" s="116" t="str">
        <f>VLOOKUP(I273,Presupuesto!$B$11:$C$565,2,0)</f>
        <v>AGUINALDO Y DECIMO CUARTO MES</v>
      </c>
      <c r="K273" s="98" t="str">
        <f t="shared" si="8"/>
        <v>Posgrado</v>
      </c>
      <c r="L273" s="98" t="s">
        <v>394</v>
      </c>
    </row>
    <row r="274" spans="3:12" ht="15.75" thickBot="1" x14ac:dyDescent="0.3">
      <c r="C274" s="172" t="s">
        <v>59</v>
      </c>
      <c r="D274" s="163"/>
      <c r="E274" s="154">
        <v>0</v>
      </c>
      <c r="F274" s="117">
        <f>IF(E272&lt;6,"",((E272-6)/12)*(G272/E272))</f>
        <v>0</v>
      </c>
      <c r="G274" s="97">
        <f>F274</f>
        <v>0</v>
      </c>
      <c r="H274" s="164"/>
      <c r="I274" s="101" t="s">
        <v>518</v>
      </c>
      <c r="J274" s="101" t="str">
        <f>VLOOKUP(I274,Presupuesto!$B$11:$C$565,2,0)</f>
        <v>DECIMOCUARTO MES</v>
      </c>
      <c r="K274" s="98" t="str">
        <f t="shared" si="8"/>
        <v>Posgrado</v>
      </c>
      <c r="L274" s="98" t="s">
        <v>394</v>
      </c>
    </row>
    <row r="275" spans="3:12" ht="15.75" thickBot="1" x14ac:dyDescent="0.3">
      <c r="C275" s="137" t="s">
        <v>487</v>
      </c>
      <c r="D275" s="199"/>
      <c r="E275" s="152">
        <v>12</v>
      </c>
      <c r="F275" s="304">
        <f>HLOOKUP($C275,$BZ$2:$CM$3,2,0)</f>
        <v>18859.39</v>
      </c>
      <c r="G275" s="113">
        <f>D275*E275*F275</f>
        <v>0</v>
      </c>
      <c r="H275" s="166"/>
      <c r="I275" s="114" t="s">
        <v>495</v>
      </c>
      <c r="J275" s="114" t="str">
        <f>VLOOKUP(I275,Presupuesto!$B$11:$C$565,2,0)</f>
        <v>SUELDOS Y SALARIOS PERMANENTES</v>
      </c>
      <c r="K275" s="98" t="str">
        <f t="shared" si="8"/>
        <v>Posgrado</v>
      </c>
      <c r="L275" s="98" t="s">
        <v>394</v>
      </c>
    </row>
    <row r="276" spans="3:12" x14ac:dyDescent="0.25">
      <c r="C276" s="171" t="s">
        <v>58</v>
      </c>
      <c r="D276" s="163"/>
      <c r="E276" s="154">
        <v>0</v>
      </c>
      <c r="F276" s="100">
        <f>IF(E275=0,"",(G275/E275)/12*E275)</f>
        <v>0</v>
      </c>
      <c r="G276" s="97">
        <f>F276</f>
        <v>0</v>
      </c>
      <c r="H276" s="164"/>
      <c r="I276" s="116" t="s">
        <v>515</v>
      </c>
      <c r="J276" s="116" t="str">
        <f>VLOOKUP(I276,Presupuesto!$B$11:$C$565,2,0)</f>
        <v>AGUINALDO Y DECIMO CUARTO MES</v>
      </c>
      <c r="K276" s="98" t="str">
        <f t="shared" si="8"/>
        <v>Posgrado</v>
      </c>
      <c r="L276" s="98" t="s">
        <v>394</v>
      </c>
    </row>
    <row r="277" spans="3:12" ht="15.75" thickBot="1" x14ac:dyDescent="0.3">
      <c r="C277" s="172" t="s">
        <v>59</v>
      </c>
      <c r="D277" s="163"/>
      <c r="E277" s="154">
        <v>0</v>
      </c>
      <c r="F277" s="117">
        <f>IF(E275&lt;6,"",((E275-6)/12)*(G275/E275))</f>
        <v>0</v>
      </c>
      <c r="G277" s="97">
        <f>F277</f>
        <v>0</v>
      </c>
      <c r="H277" s="164"/>
      <c r="I277" s="101" t="s">
        <v>518</v>
      </c>
      <c r="J277" s="101" t="str">
        <f>VLOOKUP(I277,Presupuesto!$B$11:$C$565,2,0)</f>
        <v>DECIMOCUARTO MES</v>
      </c>
      <c r="K277" s="98" t="str">
        <f t="shared" si="8"/>
        <v>Posgrado</v>
      </c>
      <c r="L277" s="98" t="s">
        <v>394</v>
      </c>
    </row>
    <row r="278" spans="3:12" ht="15.75" thickBot="1" x14ac:dyDescent="0.3">
      <c r="C278" s="137" t="s">
        <v>488</v>
      </c>
      <c r="D278" s="199"/>
      <c r="E278" s="152">
        <v>12</v>
      </c>
      <c r="F278" s="304">
        <f>HLOOKUP($C278,$BZ$2:$CM$3,2,0)</f>
        <v>17866.8</v>
      </c>
      <c r="G278" s="113">
        <f>D278*E278*F278</f>
        <v>0</v>
      </c>
      <c r="H278" s="166"/>
      <c r="I278" s="114" t="s">
        <v>495</v>
      </c>
      <c r="J278" s="114" t="str">
        <f>VLOOKUP(I278,Presupuesto!$B$11:$C$565,2,0)</f>
        <v>SUELDOS Y SALARIOS PERMANENTES</v>
      </c>
      <c r="K278" s="98" t="str">
        <f t="shared" si="8"/>
        <v>Posgrado</v>
      </c>
      <c r="L278" s="98" t="s">
        <v>394</v>
      </c>
    </row>
    <row r="279" spans="3:12" x14ac:dyDescent="0.25">
      <c r="C279" s="171" t="s">
        <v>58</v>
      </c>
      <c r="D279" s="163"/>
      <c r="E279" s="154">
        <v>0</v>
      </c>
      <c r="F279" s="100">
        <f>IF(E278=0,"",(G278/E278)/12*E278)</f>
        <v>0</v>
      </c>
      <c r="G279" s="97">
        <f>F279</f>
        <v>0</v>
      </c>
      <c r="H279" s="164"/>
      <c r="I279" s="116" t="s">
        <v>515</v>
      </c>
      <c r="J279" s="116" t="str">
        <f>VLOOKUP(I279,Presupuesto!$B$11:$C$565,2,0)</f>
        <v>AGUINALDO Y DECIMO CUARTO MES</v>
      </c>
      <c r="K279" s="98" t="str">
        <f t="shared" si="8"/>
        <v>Posgrado</v>
      </c>
      <c r="L279" s="98" t="s">
        <v>394</v>
      </c>
    </row>
    <row r="280" spans="3:12" ht="15.75" thickBot="1" x14ac:dyDescent="0.3">
      <c r="C280" s="172" t="s">
        <v>59</v>
      </c>
      <c r="D280" s="163"/>
      <c r="E280" s="154">
        <v>0</v>
      </c>
      <c r="F280" s="117">
        <f>IF(E278&lt;6,"",((E278-6)/12)*(G278/E278))</f>
        <v>0</v>
      </c>
      <c r="G280" s="97">
        <f>F280</f>
        <v>0</v>
      </c>
      <c r="H280" s="164"/>
      <c r="I280" s="101" t="s">
        <v>518</v>
      </c>
      <c r="J280" s="101" t="str">
        <f>VLOOKUP(I280,Presupuesto!$B$11:$C$565,2,0)</f>
        <v>DECIMOCUARTO MES</v>
      </c>
      <c r="K280" s="98" t="str">
        <f t="shared" si="8"/>
        <v>Posgrado</v>
      </c>
      <c r="L280" s="98" t="s">
        <v>394</v>
      </c>
    </row>
    <row r="281" spans="3:12" ht="15.75" thickBot="1" x14ac:dyDescent="0.3">
      <c r="C281" s="137" t="s">
        <v>489</v>
      </c>
      <c r="D281" s="199"/>
      <c r="E281" s="152">
        <v>12</v>
      </c>
      <c r="F281" s="304">
        <f>HLOOKUP($C281,$BZ$2:$CM$3,2,0)</f>
        <v>13896.4</v>
      </c>
      <c r="G281" s="113">
        <f>D281*E281*F281</f>
        <v>0</v>
      </c>
      <c r="H281" s="166"/>
      <c r="I281" s="114" t="s">
        <v>495</v>
      </c>
      <c r="J281" s="114" t="str">
        <f>VLOOKUP(I281,Presupuesto!$B$11:$C$565,2,0)</f>
        <v>SUELDOS Y SALARIOS PERMANENTES</v>
      </c>
      <c r="K281" s="98" t="str">
        <f t="shared" si="8"/>
        <v>Posgrado</v>
      </c>
      <c r="L281" s="98" t="s">
        <v>394</v>
      </c>
    </row>
    <row r="282" spans="3:12" x14ac:dyDescent="0.25">
      <c r="C282" s="171" t="s">
        <v>58</v>
      </c>
      <c r="D282" s="163"/>
      <c r="E282" s="154">
        <v>0</v>
      </c>
      <c r="F282" s="100">
        <f>IF(E281=0,"",(G281/E281)/12*E281)</f>
        <v>0</v>
      </c>
      <c r="G282" s="97">
        <f>F282</f>
        <v>0</v>
      </c>
      <c r="H282" s="164"/>
      <c r="I282" s="116" t="s">
        <v>515</v>
      </c>
      <c r="J282" s="116" t="str">
        <f>VLOOKUP(I282,Presupuesto!$B$11:$C$565,2,0)</f>
        <v>AGUINALDO Y DECIMO CUARTO MES</v>
      </c>
      <c r="K282" s="98" t="str">
        <f t="shared" si="8"/>
        <v>Posgrado</v>
      </c>
      <c r="L282" s="98" t="s">
        <v>394</v>
      </c>
    </row>
    <row r="283" spans="3:12" ht="15.75" thickBot="1" x14ac:dyDescent="0.3">
      <c r="C283" s="172" t="s">
        <v>59</v>
      </c>
      <c r="D283" s="163"/>
      <c r="E283" s="154">
        <v>0</v>
      </c>
      <c r="F283" s="117">
        <f>IF(E281&lt;6,"",((E281-6)/12)*(G281/E281))</f>
        <v>0</v>
      </c>
      <c r="G283" s="97">
        <f>F283</f>
        <v>0</v>
      </c>
      <c r="H283" s="164"/>
      <c r="I283" s="101" t="s">
        <v>518</v>
      </c>
      <c r="J283" s="101" t="str">
        <f>VLOOKUP(I283,Presupuesto!$B$11:$C$565,2,0)</f>
        <v>DECIMOCUARTO MES</v>
      </c>
      <c r="K283" s="98" t="str">
        <f t="shared" si="8"/>
        <v>Posgrado</v>
      </c>
      <c r="L283" s="98" t="s">
        <v>394</v>
      </c>
    </row>
    <row r="284" spans="3:12" ht="15.75" thickBot="1" x14ac:dyDescent="0.3">
      <c r="C284" s="137" t="s">
        <v>490</v>
      </c>
      <c r="D284" s="199"/>
      <c r="E284" s="152">
        <v>12</v>
      </c>
      <c r="F284" s="304">
        <f>HLOOKUP($C284,$BZ$2:$CM$3,2,0)</f>
        <v>15004.09</v>
      </c>
      <c r="G284" s="113">
        <f>D284*E284*F284</f>
        <v>0</v>
      </c>
      <c r="H284" s="166"/>
      <c r="I284" s="114" t="s">
        <v>495</v>
      </c>
      <c r="J284" s="114" t="str">
        <f>VLOOKUP(I284,Presupuesto!$B$11:$C$565,2,0)</f>
        <v>SUELDOS Y SALARIOS PERMANENTES</v>
      </c>
      <c r="K284" s="98" t="str">
        <f t="shared" si="8"/>
        <v>Posgrado</v>
      </c>
      <c r="L284" s="98" t="s">
        <v>394</v>
      </c>
    </row>
    <row r="285" spans="3:12" x14ac:dyDescent="0.25">
      <c r="C285" s="171" t="s">
        <v>58</v>
      </c>
      <c r="D285" s="163"/>
      <c r="E285" s="154">
        <v>0</v>
      </c>
      <c r="F285" s="100">
        <f>IF(E284=0,"",(G284/E284)/12*E284)</f>
        <v>0</v>
      </c>
      <c r="G285" s="97">
        <f>F285</f>
        <v>0</v>
      </c>
      <c r="H285" s="164"/>
      <c r="I285" s="116" t="s">
        <v>515</v>
      </c>
      <c r="J285" s="116" t="str">
        <f>VLOOKUP(I285,Presupuesto!$B$11:$C$565,2,0)</f>
        <v>AGUINALDO Y DECIMO CUARTO MES</v>
      </c>
      <c r="K285" s="98" t="str">
        <f t="shared" si="8"/>
        <v>Posgrado</v>
      </c>
      <c r="L285" s="98" t="s">
        <v>394</v>
      </c>
    </row>
    <row r="286" spans="3:12" ht="15.75" thickBot="1" x14ac:dyDescent="0.3">
      <c r="C286" s="172" t="s">
        <v>59</v>
      </c>
      <c r="D286" s="163"/>
      <c r="E286" s="154">
        <v>0</v>
      </c>
      <c r="F286" s="117">
        <f>IF(E284&lt;6,"",((E284-6)/12)*(G284/E284))</f>
        <v>0</v>
      </c>
      <c r="G286" s="97">
        <f>F286</f>
        <v>0</v>
      </c>
      <c r="H286" s="164"/>
      <c r="I286" s="101" t="s">
        <v>518</v>
      </c>
      <c r="J286" s="101" t="str">
        <f>VLOOKUP(I286,Presupuesto!$B$11:$C$565,2,0)</f>
        <v>DECIMOCUARTO MES</v>
      </c>
      <c r="K286" s="98" t="str">
        <f t="shared" si="8"/>
        <v>Posgrado</v>
      </c>
      <c r="L286" s="98" t="s">
        <v>394</v>
      </c>
    </row>
    <row r="287" spans="3:12" ht="15.75" thickBot="1" x14ac:dyDescent="0.3">
      <c r="C287" s="137" t="s">
        <v>491</v>
      </c>
      <c r="D287" s="199"/>
      <c r="E287" s="152">
        <v>12</v>
      </c>
      <c r="F287" s="304">
        <f>HLOOKUP($C287,$BZ$2:$CM$3,2,0)</f>
        <v>13238.9</v>
      </c>
      <c r="G287" s="113">
        <f>D287*E287*F287</f>
        <v>0</v>
      </c>
      <c r="H287" s="166"/>
      <c r="I287" s="114" t="s">
        <v>495</v>
      </c>
      <c r="J287" s="114" t="str">
        <f>VLOOKUP(I287,Presupuesto!$B$11:$C$565,2,0)</f>
        <v>SUELDOS Y SALARIOS PERMANENTES</v>
      </c>
      <c r="K287" s="98" t="str">
        <f t="shared" si="8"/>
        <v>Posgrado</v>
      </c>
      <c r="L287" s="98" t="s">
        <v>394</v>
      </c>
    </row>
    <row r="288" spans="3:12" x14ac:dyDescent="0.25">
      <c r="C288" s="171" t="s">
        <v>58</v>
      </c>
      <c r="D288" s="163"/>
      <c r="E288" s="154">
        <v>0</v>
      </c>
      <c r="F288" s="100">
        <f>IF(E287=0,"",(G287/E287)/12*E287)</f>
        <v>0</v>
      </c>
      <c r="G288" s="97">
        <f>F288</f>
        <v>0</v>
      </c>
      <c r="H288" s="164"/>
      <c r="I288" s="116" t="s">
        <v>515</v>
      </c>
      <c r="J288" s="116" t="str">
        <f>VLOOKUP(I288,Presupuesto!$B$11:$C$565,2,0)</f>
        <v>AGUINALDO Y DECIMO CUARTO MES</v>
      </c>
      <c r="K288" s="98" t="str">
        <f t="shared" si="8"/>
        <v>Posgrado</v>
      </c>
      <c r="L288" s="98" t="s">
        <v>394</v>
      </c>
    </row>
    <row r="289" spans="3:12" ht="15.75" thickBot="1" x14ac:dyDescent="0.3">
      <c r="C289" s="172" t="s">
        <v>59</v>
      </c>
      <c r="D289" s="163"/>
      <c r="E289" s="154">
        <v>0</v>
      </c>
      <c r="F289" s="117">
        <f>IF(E287&lt;6,"",((E287-6)/12)*(G287/E287))</f>
        <v>0</v>
      </c>
      <c r="G289" s="97">
        <f>F289</f>
        <v>0</v>
      </c>
      <c r="H289" s="164"/>
      <c r="I289" s="101" t="s">
        <v>518</v>
      </c>
      <c r="J289" s="101" t="str">
        <f>VLOOKUP(I289,Presupuesto!$B$11:$C$565,2,0)</f>
        <v>DECIMOCUARTO MES</v>
      </c>
      <c r="K289" s="98" t="str">
        <f t="shared" si="8"/>
        <v>Posgrado</v>
      </c>
      <c r="L289" s="98" t="s">
        <v>394</v>
      </c>
    </row>
    <row r="290" spans="3:12" ht="15.75" thickBot="1" x14ac:dyDescent="0.3">
      <c r="C290" s="137" t="s">
        <v>492</v>
      </c>
      <c r="D290" s="199"/>
      <c r="E290" s="152">
        <v>12</v>
      </c>
      <c r="F290" s="304">
        <f>HLOOKUP($C290,$BZ$2:$CM$3,2,0)</f>
        <v>12356.31</v>
      </c>
      <c r="G290" s="113">
        <f>D290*E290*F290</f>
        <v>0</v>
      </c>
      <c r="H290" s="166"/>
      <c r="I290" s="114" t="s">
        <v>495</v>
      </c>
      <c r="J290" s="114" t="str">
        <f>VLOOKUP(I290,Presupuesto!$B$11:$C$565,2,0)</f>
        <v>SUELDOS Y SALARIOS PERMANENTES</v>
      </c>
      <c r="K290" s="98" t="str">
        <f t="shared" ref="K290:K307" si="9">$K$257</f>
        <v>Posgrado</v>
      </c>
      <c r="L290" s="98" t="s">
        <v>394</v>
      </c>
    </row>
    <row r="291" spans="3:12" x14ac:dyDescent="0.25">
      <c r="C291" s="171" t="s">
        <v>58</v>
      </c>
      <c r="D291" s="163"/>
      <c r="E291" s="154">
        <v>0</v>
      </c>
      <c r="F291" s="100">
        <f>IF(E290=0,"",(G290/E290)/12*E290)</f>
        <v>0</v>
      </c>
      <c r="G291" s="97">
        <f>F291</f>
        <v>0</v>
      </c>
      <c r="H291" s="164"/>
      <c r="I291" s="116" t="s">
        <v>515</v>
      </c>
      <c r="J291" s="116" t="str">
        <f>VLOOKUP(I291,Presupuesto!$B$11:$C$565,2,0)</f>
        <v>AGUINALDO Y DECIMO CUARTO MES</v>
      </c>
      <c r="K291" s="98" t="str">
        <f t="shared" si="9"/>
        <v>Posgrado</v>
      </c>
      <c r="L291" s="98" t="s">
        <v>394</v>
      </c>
    </row>
    <row r="292" spans="3:12" ht="15.75" thickBot="1" x14ac:dyDescent="0.3">
      <c r="C292" s="172" t="s">
        <v>59</v>
      </c>
      <c r="D292" s="163"/>
      <c r="E292" s="154">
        <v>0</v>
      </c>
      <c r="F292" s="117">
        <f>IF(E290&lt;6,"",((E290-6)/12)*(G290/E290))</f>
        <v>0</v>
      </c>
      <c r="G292" s="97">
        <f>F292</f>
        <v>0</v>
      </c>
      <c r="H292" s="164"/>
      <c r="I292" s="101" t="s">
        <v>518</v>
      </c>
      <c r="J292" s="101" t="str">
        <f>VLOOKUP(I292,Presupuesto!$B$11:$C$565,2,0)</f>
        <v>DECIMOCUARTO MES</v>
      </c>
      <c r="K292" s="98" t="str">
        <f t="shared" si="9"/>
        <v>Posgrado</v>
      </c>
      <c r="L292" s="98" t="s">
        <v>394</v>
      </c>
    </row>
    <row r="293" spans="3:12" ht="15.75" thickBot="1" x14ac:dyDescent="0.3">
      <c r="C293" s="137" t="s">
        <v>493</v>
      </c>
      <c r="D293" s="199"/>
      <c r="E293" s="152">
        <v>12</v>
      </c>
      <c r="F293" s="304">
        <f>HLOOKUP($C293,$BZ$2:$CM$3,2,0)</f>
        <v>463.22</v>
      </c>
      <c r="G293" s="113">
        <f>D293*E293*F293</f>
        <v>0</v>
      </c>
      <c r="H293" s="166"/>
      <c r="I293" s="114" t="s">
        <v>495</v>
      </c>
      <c r="J293" s="114" t="str">
        <f>VLOOKUP(I293,Presupuesto!$B$11:$C$565,2,0)</f>
        <v>SUELDOS Y SALARIOS PERMANENTES</v>
      </c>
      <c r="K293" s="98" t="str">
        <f t="shared" si="9"/>
        <v>Posgrado</v>
      </c>
      <c r="L293" s="98" t="s">
        <v>394</v>
      </c>
    </row>
    <row r="294" spans="3:12" x14ac:dyDescent="0.25">
      <c r="C294" s="171" t="s">
        <v>58</v>
      </c>
      <c r="D294" s="163"/>
      <c r="E294" s="154">
        <v>0</v>
      </c>
      <c r="F294" s="100">
        <f>IF(E293=0,"",(G293/E293)/12*E293)</f>
        <v>0</v>
      </c>
      <c r="G294" s="97">
        <f>F294</f>
        <v>0</v>
      </c>
      <c r="H294" s="164"/>
      <c r="I294" s="116" t="s">
        <v>515</v>
      </c>
      <c r="J294" s="116" t="str">
        <f>VLOOKUP(I294,Presupuesto!$B$11:$C$565,2,0)</f>
        <v>AGUINALDO Y DECIMO CUARTO MES</v>
      </c>
      <c r="K294" s="98" t="str">
        <f t="shared" si="9"/>
        <v>Posgrado</v>
      </c>
      <c r="L294" s="98" t="s">
        <v>394</v>
      </c>
    </row>
    <row r="295" spans="3:12" ht="15.75" thickBot="1" x14ac:dyDescent="0.3">
      <c r="C295" s="172" t="s">
        <v>59</v>
      </c>
      <c r="D295" s="163"/>
      <c r="E295" s="154">
        <v>0</v>
      </c>
      <c r="F295" s="117">
        <f>IF(E293&lt;6,"",((E293-6)/12)*(G293/E293))</f>
        <v>0</v>
      </c>
      <c r="G295" s="97">
        <f>F295</f>
        <v>0</v>
      </c>
      <c r="H295" s="164"/>
      <c r="I295" s="101" t="s">
        <v>518</v>
      </c>
      <c r="J295" s="101" t="str">
        <f>VLOOKUP(I295,Presupuesto!$B$11:$C$565,2,0)</f>
        <v>DECIMOCUARTO MES</v>
      </c>
      <c r="K295" s="98" t="str">
        <f t="shared" si="9"/>
        <v>Posgrado</v>
      </c>
      <c r="L295" s="98" t="s">
        <v>394</v>
      </c>
    </row>
    <row r="296" spans="3:12" ht="15.75" thickBot="1" x14ac:dyDescent="0.3">
      <c r="C296" s="137" t="s">
        <v>494</v>
      </c>
      <c r="D296" s="199"/>
      <c r="E296" s="152">
        <v>12</v>
      </c>
      <c r="F296" s="304">
        <f>HLOOKUP($C296,$BZ$2:$CM$3,2,0)</f>
        <v>2007.3</v>
      </c>
      <c r="G296" s="113">
        <f>D296*E296*F296</f>
        <v>0</v>
      </c>
      <c r="H296" s="166"/>
      <c r="I296" s="114" t="s">
        <v>495</v>
      </c>
      <c r="J296" s="114" t="str">
        <f>VLOOKUP(I296,Presupuesto!$B$11:$C$565,2,0)</f>
        <v>SUELDOS Y SALARIOS PERMANENTES</v>
      </c>
      <c r="K296" s="98" t="str">
        <f t="shared" si="9"/>
        <v>Posgrado</v>
      </c>
      <c r="L296" s="98" t="s">
        <v>394</v>
      </c>
    </row>
    <row r="297" spans="3:12" x14ac:dyDescent="0.25">
      <c r="C297" s="171" t="s">
        <v>58</v>
      </c>
      <c r="D297" s="163"/>
      <c r="E297" s="154">
        <v>0</v>
      </c>
      <c r="F297" s="100">
        <f>IF(E296=0,"",(G296/E296)/12*E296)</f>
        <v>0</v>
      </c>
      <c r="G297" s="97">
        <f>F297</f>
        <v>0</v>
      </c>
      <c r="H297" s="164"/>
      <c r="I297" s="116" t="s">
        <v>515</v>
      </c>
      <c r="J297" s="116" t="str">
        <f>VLOOKUP(I297,Presupuesto!$B$11:$C$565,2,0)</f>
        <v>AGUINALDO Y DECIMO CUARTO MES</v>
      </c>
      <c r="K297" s="98" t="str">
        <f t="shared" si="9"/>
        <v>Posgrado</v>
      </c>
      <c r="L297" s="98" t="s">
        <v>394</v>
      </c>
    </row>
    <row r="298" spans="3:12" ht="15.75" thickBot="1" x14ac:dyDescent="0.3">
      <c r="C298" s="172" t="s">
        <v>59</v>
      </c>
      <c r="D298" s="163"/>
      <c r="E298" s="154">
        <v>0</v>
      </c>
      <c r="F298" s="117">
        <f>IF(E296&lt;6,"",((E296-6)/12)*(G296/E296))</f>
        <v>0</v>
      </c>
      <c r="G298" s="97">
        <f>F298</f>
        <v>0</v>
      </c>
      <c r="H298" s="164"/>
      <c r="I298" s="101" t="s">
        <v>518</v>
      </c>
      <c r="J298" s="101" t="str">
        <f>VLOOKUP(I298,Presupuesto!$B$11:$C$565,2,0)</f>
        <v>DECIMOCUARTO MES</v>
      </c>
      <c r="K298" s="98" t="str">
        <f t="shared" si="9"/>
        <v>Posgrado</v>
      </c>
      <c r="L298" s="98" t="s">
        <v>394</v>
      </c>
    </row>
    <row r="299" spans="3:12" ht="15.75" thickBot="1" x14ac:dyDescent="0.3">
      <c r="C299" s="140" t="s">
        <v>83</v>
      </c>
      <c r="D299" s="199"/>
      <c r="E299" s="152">
        <v>12</v>
      </c>
      <c r="F299" s="139">
        <v>30000</v>
      </c>
      <c r="G299" s="113">
        <f>D299*E299*F299</f>
        <v>0</v>
      </c>
      <c r="H299" s="166"/>
      <c r="I299" s="114" t="s">
        <v>563</v>
      </c>
      <c r="J299" s="114" t="str">
        <f>VLOOKUP(I299,Presupuesto!$B$11:$C$565,2,0)</f>
        <v>CONTRATOS ESPECIALES</v>
      </c>
      <c r="K299" s="98" t="str">
        <f t="shared" si="9"/>
        <v>Posgrado</v>
      </c>
      <c r="L299" s="98" t="s">
        <v>394</v>
      </c>
    </row>
    <row r="300" spans="3:12" x14ac:dyDescent="0.25">
      <c r="C300" s="171" t="s">
        <v>58</v>
      </c>
      <c r="D300" s="163"/>
      <c r="E300" s="154">
        <v>0</v>
      </c>
      <c r="F300" s="117">
        <f>IF(E299=0,"",(G299/E299)/12*E299)</f>
        <v>0</v>
      </c>
      <c r="G300" s="97">
        <f>F300</f>
        <v>0</v>
      </c>
      <c r="H300" s="164"/>
      <c r="I300" s="101" t="s">
        <v>563</v>
      </c>
      <c r="J300" s="101" t="str">
        <f>VLOOKUP(I300,Presupuesto!$B$11:$C$565,2,0)</f>
        <v>CONTRATOS ESPECIALES</v>
      </c>
      <c r="K300" s="98" t="str">
        <f t="shared" si="9"/>
        <v>Posgrado</v>
      </c>
      <c r="L300" s="98" t="s">
        <v>393</v>
      </c>
    </row>
    <row r="301" spans="3:12" ht="15.75" thickBot="1" x14ac:dyDescent="0.3">
      <c r="C301" s="172" t="s">
        <v>59</v>
      </c>
      <c r="D301" s="163"/>
      <c r="E301" s="154">
        <v>0</v>
      </c>
      <c r="F301" s="100">
        <f>IF(E299&lt;6,"",((E299-6)/12)*(G299/E299))</f>
        <v>0</v>
      </c>
      <c r="G301" s="97">
        <f>F301</f>
        <v>0</v>
      </c>
      <c r="H301" s="164"/>
      <c r="I301" s="101" t="s">
        <v>563</v>
      </c>
      <c r="J301" s="101" t="str">
        <f>VLOOKUP(I301,Presupuesto!$B$11:$C$565,2,0)</f>
        <v>CONTRATOS ESPECIALES</v>
      </c>
      <c r="K301" s="98" t="str">
        <f t="shared" si="9"/>
        <v>Posgrado</v>
      </c>
      <c r="L301" s="98" t="s">
        <v>398</v>
      </c>
    </row>
    <row r="302" spans="3:12" ht="15.75" thickBot="1" x14ac:dyDescent="0.3">
      <c r="C302" s="140" t="s">
        <v>60</v>
      </c>
      <c r="D302" s="199"/>
      <c r="E302" s="152">
        <v>12</v>
      </c>
      <c r="F302" s="118">
        <v>30000</v>
      </c>
      <c r="G302" s="113">
        <f>D302*E302*F302</f>
        <v>0</v>
      </c>
      <c r="H302" s="166"/>
      <c r="I302" s="114" t="s">
        <v>704</v>
      </c>
      <c r="J302" s="114" t="str">
        <f>VLOOKUP(I302,Presupuesto!$B$11:$C$565,2,0)</f>
        <v>OTROS SERVICIOS TECNICOS Y PROFESIONALES</v>
      </c>
      <c r="K302" s="98" t="str">
        <f t="shared" si="9"/>
        <v>Posgrado</v>
      </c>
      <c r="L302" s="98" t="s">
        <v>393</v>
      </c>
    </row>
    <row r="303" spans="3:12" x14ac:dyDescent="0.25">
      <c r="C303" s="171" t="s">
        <v>58</v>
      </c>
      <c r="D303" s="163"/>
      <c r="E303" s="154">
        <v>0</v>
      </c>
      <c r="F303" s="100">
        <v>0</v>
      </c>
      <c r="G303" s="97">
        <f>F303</f>
        <v>0</v>
      </c>
      <c r="H303" s="164"/>
      <c r="I303" s="101" t="s">
        <v>704</v>
      </c>
      <c r="J303" s="101" t="str">
        <f>VLOOKUP(I303,Presupuesto!$B$11:$C$565,2,0)</f>
        <v>OTROS SERVICIOS TECNICOS Y PROFESIONALES</v>
      </c>
      <c r="K303" s="98" t="str">
        <f t="shared" si="9"/>
        <v>Posgrado</v>
      </c>
      <c r="L303" s="98" t="s">
        <v>393</v>
      </c>
    </row>
    <row r="304" spans="3:12" ht="15.75" thickBot="1" x14ac:dyDescent="0.3">
      <c r="C304" s="172" t="s">
        <v>59</v>
      </c>
      <c r="D304" s="163"/>
      <c r="E304" s="154">
        <v>0</v>
      </c>
      <c r="F304" s="100">
        <v>0</v>
      </c>
      <c r="G304" s="97">
        <f>F304</f>
        <v>0</v>
      </c>
      <c r="H304" s="164"/>
      <c r="I304" s="101" t="s">
        <v>704</v>
      </c>
      <c r="J304" s="101" t="str">
        <f>VLOOKUP(I304,Presupuesto!$B$11:$C$565,2,0)</f>
        <v>OTROS SERVICIOS TECNICOS Y PROFESIONALES</v>
      </c>
      <c r="K304" s="98" t="str">
        <f t="shared" si="9"/>
        <v>Posgrado</v>
      </c>
      <c r="L304" s="98" t="s">
        <v>393</v>
      </c>
    </row>
    <row r="305" spans="3:12" ht="15.75" thickBot="1" x14ac:dyDescent="0.3">
      <c r="C305" s="140" t="s">
        <v>61</v>
      </c>
      <c r="D305" s="199"/>
      <c r="E305" s="152">
        <v>12</v>
      </c>
      <c r="F305" s="118">
        <v>30000</v>
      </c>
      <c r="G305" s="113">
        <f>D305*E305*F305</f>
        <v>0</v>
      </c>
      <c r="H305" s="166"/>
      <c r="I305" s="114" t="s">
        <v>495</v>
      </c>
      <c r="J305" s="114" t="str">
        <f>VLOOKUP(I305,Presupuesto!$B$11:$C$565,2,0)</f>
        <v>SUELDOS Y SALARIOS PERMANENTES</v>
      </c>
      <c r="K305" s="98" t="str">
        <f t="shared" si="9"/>
        <v>Posgrado</v>
      </c>
      <c r="L305" s="98" t="s">
        <v>393</v>
      </c>
    </row>
    <row r="306" spans="3:12" x14ac:dyDescent="0.25">
      <c r="C306" s="171" t="s">
        <v>58</v>
      </c>
      <c r="D306" s="169"/>
      <c r="E306" s="131">
        <v>0</v>
      </c>
      <c r="F306" s="119">
        <f>IF(E305=0,"",(G305/E305)/12*E305)</f>
        <v>0</v>
      </c>
      <c r="G306" s="120">
        <f>F306</f>
        <v>0</v>
      </c>
      <c r="H306" s="164"/>
      <c r="I306" s="101" t="s">
        <v>515</v>
      </c>
      <c r="J306" s="101" t="str">
        <f>VLOOKUP(I306,Presupuesto!$B$11:$C$565,2,0)</f>
        <v>AGUINALDO Y DECIMO CUARTO MES</v>
      </c>
      <c r="K306" s="98" t="str">
        <f t="shared" si="9"/>
        <v>Posgrado</v>
      </c>
      <c r="L306" s="98" t="s">
        <v>393</v>
      </c>
    </row>
    <row r="307" spans="3:12" ht="15.75" thickBot="1" x14ac:dyDescent="0.3">
      <c r="C307" s="173" t="s">
        <v>59</v>
      </c>
      <c r="D307" s="162"/>
      <c r="E307" s="132">
        <v>0</v>
      </c>
      <c r="F307" s="105">
        <f>IF(E305&lt;6,"",((E305-6)/12)*(G305/E305))</f>
        <v>0</v>
      </c>
      <c r="G307" s="105">
        <f>F307</f>
        <v>0</v>
      </c>
      <c r="H307" s="162"/>
      <c r="I307" s="106" t="s">
        <v>518</v>
      </c>
      <c r="J307" s="124" t="str">
        <f>VLOOKUP(I307,Presupuesto!$B$11:$C$565,2,0)</f>
        <v>DECIMOCUARTO MES</v>
      </c>
      <c r="K307" s="106" t="str">
        <f t="shared" si="9"/>
        <v>Posgrado</v>
      </c>
      <c r="L307" s="124" t="s">
        <v>393</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391</v>
      </c>
      <c r="D313" s="365"/>
      <c r="E313" s="93"/>
      <c r="F313" s="93"/>
      <c r="G313" s="93"/>
      <c r="H313" s="76"/>
      <c r="I313" s="76"/>
      <c r="J313" s="76"/>
      <c r="K313" s="153"/>
    </row>
    <row r="314" spans="3:12" ht="18.75" x14ac:dyDescent="0.25">
      <c r="C314" s="210"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481</v>
      </c>
      <c r="D317" s="199"/>
      <c r="E317" s="152">
        <v>12</v>
      </c>
      <c r="F317" s="304">
        <f>HLOOKUP($C317,$BZ$2:$CM$3,2,0)</f>
        <v>43674.39</v>
      </c>
      <c r="G317" s="113">
        <f>D317*E317*F317</f>
        <v>0</v>
      </c>
      <c r="H317" s="166"/>
      <c r="I317" s="114" t="s">
        <v>495</v>
      </c>
      <c r="J317" s="114" t="str">
        <f>VLOOKUP(I317,Presupuesto!$B$11:$C$565,2,0)</f>
        <v>SUELDOS Y SALARIOS PERMANENTES</v>
      </c>
      <c r="K317" s="218" t="s">
        <v>1453</v>
      </c>
      <c r="L317" s="98" t="s">
        <v>393</v>
      </c>
    </row>
    <row r="318" spans="3:12" x14ac:dyDescent="0.25">
      <c r="C318" s="171" t="s">
        <v>58</v>
      </c>
      <c r="D318" s="163"/>
      <c r="E318" s="154">
        <v>0</v>
      </c>
      <c r="F318" s="100">
        <f>IF(E317=0,"",(G317/E317)/12*E317)</f>
        <v>0</v>
      </c>
      <c r="G318" s="97">
        <f>F318</f>
        <v>0</v>
      </c>
      <c r="H318" s="164"/>
      <c r="I318" s="116" t="s">
        <v>515</v>
      </c>
      <c r="J318" s="116" t="str">
        <f>VLOOKUP(I318,Presupuesto!$B$11:$C$565,2,0)</f>
        <v>AGUINALDO Y DECIMO CUARTO MES</v>
      </c>
      <c r="K318" s="98" t="str">
        <f t="shared" ref="K318:K349" si="10">$K$317</f>
        <v>Posgrado</v>
      </c>
      <c r="L318" s="98" t="s">
        <v>411</v>
      </c>
    </row>
    <row r="319" spans="3:12" ht="15.75" thickBot="1" x14ac:dyDescent="0.3">
      <c r="C319" s="172" t="s">
        <v>59</v>
      </c>
      <c r="D319" s="163"/>
      <c r="E319" s="154">
        <v>0</v>
      </c>
      <c r="F319" s="117">
        <f>IF(E317&lt;6,"",((E317-6)/12)*(G317/E317))</f>
        <v>0</v>
      </c>
      <c r="G319" s="97">
        <f>F319</f>
        <v>0</v>
      </c>
      <c r="H319" s="164"/>
      <c r="I319" s="101" t="s">
        <v>518</v>
      </c>
      <c r="J319" s="101" t="str">
        <f>VLOOKUP(I319,Presupuesto!$B$11:$C$565,2,0)</f>
        <v>DECIMOCUARTO MES</v>
      </c>
      <c r="K319" s="98" t="str">
        <f t="shared" si="10"/>
        <v>Posgrado</v>
      </c>
      <c r="L319" s="98" t="s">
        <v>394</v>
      </c>
    </row>
    <row r="320" spans="3:12" ht="15.75" thickBot="1" x14ac:dyDescent="0.3">
      <c r="C320" s="137" t="s">
        <v>482</v>
      </c>
      <c r="D320" s="199"/>
      <c r="E320" s="152">
        <v>12</v>
      </c>
      <c r="F320" s="304">
        <f>HLOOKUP($C320,$BZ$2:$CM$3,2,0)</f>
        <v>39703.99</v>
      </c>
      <c r="G320" s="113">
        <f>D320*E320*F320</f>
        <v>0</v>
      </c>
      <c r="H320" s="166"/>
      <c r="I320" s="114" t="s">
        <v>495</v>
      </c>
      <c r="J320" s="114" t="str">
        <f>VLOOKUP(I320,Presupuesto!$B$11:$C$565,2,0)</f>
        <v>SUELDOS Y SALARIOS PERMANENTES</v>
      </c>
      <c r="K320" s="98" t="str">
        <f t="shared" si="10"/>
        <v>Posgrado</v>
      </c>
      <c r="L320" s="98" t="s">
        <v>394</v>
      </c>
    </row>
    <row r="321" spans="3:12" x14ac:dyDescent="0.25">
      <c r="C321" s="171" t="s">
        <v>58</v>
      </c>
      <c r="D321" s="163"/>
      <c r="E321" s="154">
        <v>0</v>
      </c>
      <c r="F321" s="100">
        <f>IF(E320=0,"",(G320/E320)/12*E320)</f>
        <v>0</v>
      </c>
      <c r="G321" s="97">
        <f>F321</f>
        <v>0</v>
      </c>
      <c r="H321" s="164"/>
      <c r="I321" s="116" t="s">
        <v>515</v>
      </c>
      <c r="J321" s="116" t="str">
        <f>VLOOKUP(I321,Presupuesto!$B$11:$C$565,2,0)</f>
        <v>AGUINALDO Y DECIMO CUARTO MES</v>
      </c>
      <c r="K321" s="98" t="str">
        <f t="shared" si="10"/>
        <v>Posgrado</v>
      </c>
      <c r="L321" s="98" t="s">
        <v>394</v>
      </c>
    </row>
    <row r="322" spans="3:12" ht="15.75" thickBot="1" x14ac:dyDescent="0.3">
      <c r="C322" s="172" t="s">
        <v>59</v>
      </c>
      <c r="D322" s="163"/>
      <c r="E322" s="154">
        <v>0</v>
      </c>
      <c r="F322" s="117">
        <f>IF(E320&lt;6,"",((E320-6)/12)*(G320/E320))</f>
        <v>0</v>
      </c>
      <c r="G322" s="97">
        <f>F322</f>
        <v>0</v>
      </c>
      <c r="H322" s="164"/>
      <c r="I322" s="101" t="s">
        <v>518</v>
      </c>
      <c r="J322" s="101" t="str">
        <f>VLOOKUP(I322,Presupuesto!$B$11:$C$565,2,0)</f>
        <v>DECIMOCUARTO MES</v>
      </c>
      <c r="K322" s="98" t="str">
        <f t="shared" si="10"/>
        <v>Posgrado</v>
      </c>
      <c r="L322" s="98" t="s">
        <v>394</v>
      </c>
    </row>
    <row r="323" spans="3:12" ht="15.75" thickBot="1" x14ac:dyDescent="0.3">
      <c r="C323" s="137" t="s">
        <v>483</v>
      </c>
      <c r="D323" s="199"/>
      <c r="E323" s="152">
        <v>12</v>
      </c>
      <c r="F323" s="304">
        <f>HLOOKUP($C323,$BZ$2:$CM$3,2,0)</f>
        <v>35733.589999999997</v>
      </c>
      <c r="G323" s="113">
        <f>D323*E323*F323</f>
        <v>0</v>
      </c>
      <c r="H323" s="166"/>
      <c r="I323" s="114" t="s">
        <v>495</v>
      </c>
      <c r="J323" s="114" t="str">
        <f>VLOOKUP(I323,Presupuesto!$B$11:$C$565,2,0)</f>
        <v>SUELDOS Y SALARIOS PERMANENTES</v>
      </c>
      <c r="K323" s="98" t="str">
        <f t="shared" si="10"/>
        <v>Posgrado</v>
      </c>
      <c r="L323" s="98" t="s">
        <v>394</v>
      </c>
    </row>
    <row r="324" spans="3:12" x14ac:dyDescent="0.25">
      <c r="C324" s="171" t="s">
        <v>58</v>
      </c>
      <c r="D324" s="163"/>
      <c r="E324" s="154">
        <v>0</v>
      </c>
      <c r="F324" s="100">
        <f>IF(E323=0,"",(G323/E323)/12*E323)</f>
        <v>0</v>
      </c>
      <c r="G324" s="97">
        <f>F324</f>
        <v>0</v>
      </c>
      <c r="H324" s="164"/>
      <c r="I324" s="116" t="s">
        <v>515</v>
      </c>
      <c r="J324" s="116" t="str">
        <f>VLOOKUP(I324,Presupuesto!$B$11:$C$565,2,0)</f>
        <v>AGUINALDO Y DECIMO CUARTO MES</v>
      </c>
      <c r="K324" s="98" t="str">
        <f t="shared" si="10"/>
        <v>Posgrado</v>
      </c>
      <c r="L324" s="98" t="s">
        <v>394</v>
      </c>
    </row>
    <row r="325" spans="3:12" ht="15.75" thickBot="1" x14ac:dyDescent="0.3">
      <c r="C325" s="172" t="s">
        <v>59</v>
      </c>
      <c r="D325" s="163"/>
      <c r="E325" s="154">
        <v>0</v>
      </c>
      <c r="F325" s="117">
        <f>IF(E323&lt;6,"",((E323-6)/12)*(G323/E323))</f>
        <v>0</v>
      </c>
      <c r="G325" s="97">
        <f>F325</f>
        <v>0</v>
      </c>
      <c r="H325" s="164"/>
      <c r="I325" s="101" t="s">
        <v>518</v>
      </c>
      <c r="J325" s="101" t="str">
        <f>VLOOKUP(I325,Presupuesto!$B$11:$C$565,2,0)</f>
        <v>DECIMOCUARTO MES</v>
      </c>
      <c r="K325" s="98" t="str">
        <f t="shared" si="10"/>
        <v>Posgrado</v>
      </c>
      <c r="L325" s="98" t="s">
        <v>394</v>
      </c>
    </row>
    <row r="326" spans="3:12" ht="15.75" thickBot="1" x14ac:dyDescent="0.3">
      <c r="C326" s="137" t="s">
        <v>484</v>
      </c>
      <c r="D326" s="199"/>
      <c r="E326" s="152">
        <v>12</v>
      </c>
      <c r="F326" s="304">
        <f>HLOOKUP($C326,$BZ$2:$CM$3,2,0)</f>
        <v>31763.19</v>
      </c>
      <c r="G326" s="113">
        <f>D326*E326*F326</f>
        <v>0</v>
      </c>
      <c r="H326" s="166"/>
      <c r="I326" s="114" t="s">
        <v>495</v>
      </c>
      <c r="J326" s="114" t="str">
        <f>VLOOKUP(I326,Presupuesto!$B$11:$C$565,2,0)</f>
        <v>SUELDOS Y SALARIOS PERMANENTES</v>
      </c>
      <c r="K326" s="98" t="str">
        <f t="shared" si="10"/>
        <v>Posgrado</v>
      </c>
      <c r="L326" s="98" t="s">
        <v>394</v>
      </c>
    </row>
    <row r="327" spans="3:12" x14ac:dyDescent="0.25">
      <c r="C327" s="171" t="s">
        <v>58</v>
      </c>
      <c r="D327" s="163"/>
      <c r="E327" s="154">
        <v>0</v>
      </c>
      <c r="F327" s="100">
        <f>IF(E326=0,"",(G326/E326)/12*E326)</f>
        <v>0</v>
      </c>
      <c r="G327" s="97">
        <f>F327</f>
        <v>0</v>
      </c>
      <c r="H327" s="164"/>
      <c r="I327" s="116" t="s">
        <v>515</v>
      </c>
      <c r="J327" s="116" t="str">
        <f>VLOOKUP(I327,Presupuesto!$B$11:$C$565,2,0)</f>
        <v>AGUINALDO Y DECIMO CUARTO MES</v>
      </c>
      <c r="K327" s="98" t="str">
        <f t="shared" si="10"/>
        <v>Posgrado</v>
      </c>
      <c r="L327" s="98" t="s">
        <v>394</v>
      </c>
    </row>
    <row r="328" spans="3:12" ht="15.75" thickBot="1" x14ac:dyDescent="0.3">
      <c r="C328" s="172" t="s">
        <v>59</v>
      </c>
      <c r="D328" s="163"/>
      <c r="E328" s="154">
        <v>0</v>
      </c>
      <c r="F328" s="117">
        <f>IF(E326&lt;6,"",((E326-6)/12)*(G326/E326))</f>
        <v>0</v>
      </c>
      <c r="G328" s="97">
        <f>F328</f>
        <v>0</v>
      </c>
      <c r="H328" s="164"/>
      <c r="I328" s="101" t="s">
        <v>518</v>
      </c>
      <c r="J328" s="101" t="str">
        <f>VLOOKUP(I328,Presupuesto!$B$11:$C$565,2,0)</f>
        <v>DECIMOCUARTO MES</v>
      </c>
      <c r="K328" s="98" t="str">
        <f t="shared" si="10"/>
        <v>Posgrado</v>
      </c>
      <c r="L328" s="98" t="s">
        <v>394</v>
      </c>
    </row>
    <row r="329" spans="3:12" ht="15.75" thickBot="1" x14ac:dyDescent="0.3">
      <c r="C329" s="137" t="s">
        <v>485</v>
      </c>
      <c r="D329" s="199"/>
      <c r="E329" s="152">
        <v>12</v>
      </c>
      <c r="F329" s="304">
        <f>HLOOKUP($C329,$BZ$2:$CM$3,2,0)</f>
        <v>29777.99</v>
      </c>
      <c r="G329" s="113">
        <f>D329*E329*F329</f>
        <v>0</v>
      </c>
      <c r="H329" s="166"/>
      <c r="I329" s="114" t="s">
        <v>495</v>
      </c>
      <c r="J329" s="114" t="str">
        <f>VLOOKUP(I329,Presupuesto!$B$11:$C$565,2,0)</f>
        <v>SUELDOS Y SALARIOS PERMANENTES</v>
      </c>
      <c r="K329" s="98" t="str">
        <f t="shared" si="10"/>
        <v>Posgrado</v>
      </c>
      <c r="L329" s="98" t="s">
        <v>394</v>
      </c>
    </row>
    <row r="330" spans="3:12" x14ac:dyDescent="0.25">
      <c r="C330" s="171" t="s">
        <v>58</v>
      </c>
      <c r="D330" s="163"/>
      <c r="E330" s="154">
        <v>0</v>
      </c>
      <c r="F330" s="100">
        <f>IF(E329=0,"",(G329/E329)/12*E329)</f>
        <v>0</v>
      </c>
      <c r="G330" s="97">
        <f>F330</f>
        <v>0</v>
      </c>
      <c r="H330" s="164"/>
      <c r="I330" s="116" t="s">
        <v>515</v>
      </c>
      <c r="J330" s="116" t="str">
        <f>VLOOKUP(I330,Presupuesto!$B$11:$C$565,2,0)</f>
        <v>AGUINALDO Y DECIMO CUARTO MES</v>
      </c>
      <c r="K330" s="98" t="str">
        <f t="shared" si="10"/>
        <v>Posgrado</v>
      </c>
      <c r="L330" s="98" t="s">
        <v>394</v>
      </c>
    </row>
    <row r="331" spans="3:12" ht="15.75" thickBot="1" x14ac:dyDescent="0.3">
      <c r="C331" s="172" t="s">
        <v>59</v>
      </c>
      <c r="D331" s="163"/>
      <c r="E331" s="154">
        <v>0</v>
      </c>
      <c r="F331" s="117">
        <f>IF(E329&lt;6,"",((E329-6)/12)*(G329/E329))</f>
        <v>0</v>
      </c>
      <c r="G331" s="97">
        <f>F331</f>
        <v>0</v>
      </c>
      <c r="H331" s="164"/>
      <c r="I331" s="101" t="s">
        <v>518</v>
      </c>
      <c r="J331" s="101" t="str">
        <f>VLOOKUP(I331,Presupuesto!$B$11:$C$565,2,0)</f>
        <v>DECIMOCUARTO MES</v>
      </c>
      <c r="K331" s="98" t="str">
        <f t="shared" si="10"/>
        <v>Posgrado</v>
      </c>
      <c r="L331" s="98" t="s">
        <v>394</v>
      </c>
    </row>
    <row r="332" spans="3:12" ht="15.75" thickBot="1" x14ac:dyDescent="0.3">
      <c r="C332" s="137" t="s">
        <v>486</v>
      </c>
      <c r="D332" s="199"/>
      <c r="E332" s="152">
        <v>12</v>
      </c>
      <c r="F332" s="304">
        <f>HLOOKUP($C332,$BZ$2:$CM$3,2,0)</f>
        <v>27792.79</v>
      </c>
      <c r="G332" s="113">
        <f>D332*E332*F332</f>
        <v>0</v>
      </c>
      <c r="H332" s="166"/>
      <c r="I332" s="114" t="s">
        <v>495</v>
      </c>
      <c r="J332" s="114" t="str">
        <f>VLOOKUP(I332,Presupuesto!$B$11:$C$565,2,0)</f>
        <v>SUELDOS Y SALARIOS PERMANENTES</v>
      </c>
      <c r="K332" s="98" t="str">
        <f t="shared" si="10"/>
        <v>Posgrado</v>
      </c>
      <c r="L332" s="98" t="s">
        <v>394</v>
      </c>
    </row>
    <row r="333" spans="3:12" x14ac:dyDescent="0.25">
      <c r="C333" s="171" t="s">
        <v>58</v>
      </c>
      <c r="D333" s="163"/>
      <c r="E333" s="154">
        <v>0</v>
      </c>
      <c r="F333" s="100">
        <f>IF(E332=0,"",(G332/E332)/12*E332)</f>
        <v>0</v>
      </c>
      <c r="G333" s="97">
        <f>F333</f>
        <v>0</v>
      </c>
      <c r="H333" s="164"/>
      <c r="I333" s="116" t="s">
        <v>515</v>
      </c>
      <c r="J333" s="116" t="str">
        <f>VLOOKUP(I333,Presupuesto!$B$11:$C$565,2,0)</f>
        <v>AGUINALDO Y DECIMO CUARTO MES</v>
      </c>
      <c r="K333" s="98" t="str">
        <f t="shared" si="10"/>
        <v>Posgrado</v>
      </c>
      <c r="L333" s="98" t="s">
        <v>394</v>
      </c>
    </row>
    <row r="334" spans="3:12" ht="15.75" thickBot="1" x14ac:dyDescent="0.3">
      <c r="C334" s="172" t="s">
        <v>59</v>
      </c>
      <c r="D334" s="163"/>
      <c r="E334" s="154">
        <v>0</v>
      </c>
      <c r="F334" s="117">
        <f>IF(E332&lt;6,"",((E332-6)/12)*(G332/E332))</f>
        <v>0</v>
      </c>
      <c r="G334" s="97">
        <f>F334</f>
        <v>0</v>
      </c>
      <c r="H334" s="164"/>
      <c r="I334" s="101" t="s">
        <v>518</v>
      </c>
      <c r="J334" s="101" t="str">
        <f>VLOOKUP(I334,Presupuesto!$B$11:$C$565,2,0)</f>
        <v>DECIMOCUARTO MES</v>
      </c>
      <c r="K334" s="98" t="str">
        <f t="shared" si="10"/>
        <v>Posgrado</v>
      </c>
      <c r="L334" s="98" t="s">
        <v>394</v>
      </c>
    </row>
    <row r="335" spans="3:12" ht="15.75" thickBot="1" x14ac:dyDescent="0.3">
      <c r="C335" s="137" t="s">
        <v>487</v>
      </c>
      <c r="D335" s="199"/>
      <c r="E335" s="152">
        <v>12</v>
      </c>
      <c r="F335" s="304">
        <f>HLOOKUP($C335,$BZ$2:$CM$3,2,0)</f>
        <v>18859.39</v>
      </c>
      <c r="G335" s="113">
        <f>D335*E335*F335</f>
        <v>0</v>
      </c>
      <c r="H335" s="166"/>
      <c r="I335" s="114" t="s">
        <v>495</v>
      </c>
      <c r="J335" s="114" t="str">
        <f>VLOOKUP(I335,Presupuesto!$B$11:$C$565,2,0)</f>
        <v>SUELDOS Y SALARIOS PERMANENTES</v>
      </c>
      <c r="K335" s="98" t="str">
        <f t="shared" si="10"/>
        <v>Posgrado</v>
      </c>
      <c r="L335" s="98" t="s">
        <v>394</v>
      </c>
    </row>
    <row r="336" spans="3:12" x14ac:dyDescent="0.25">
      <c r="C336" s="171" t="s">
        <v>58</v>
      </c>
      <c r="D336" s="163"/>
      <c r="E336" s="154">
        <v>0</v>
      </c>
      <c r="F336" s="100">
        <f>IF(E335=0,"",(G335/E335)/12*E335)</f>
        <v>0</v>
      </c>
      <c r="G336" s="97">
        <f>F336</f>
        <v>0</v>
      </c>
      <c r="H336" s="164"/>
      <c r="I336" s="116" t="s">
        <v>515</v>
      </c>
      <c r="J336" s="116" t="str">
        <f>VLOOKUP(I336,Presupuesto!$B$11:$C$565,2,0)</f>
        <v>AGUINALDO Y DECIMO CUARTO MES</v>
      </c>
      <c r="K336" s="98" t="str">
        <f t="shared" si="10"/>
        <v>Posgrado</v>
      </c>
      <c r="L336" s="98" t="s">
        <v>394</v>
      </c>
    </row>
    <row r="337" spans="3:12" ht="15.75" thickBot="1" x14ac:dyDescent="0.3">
      <c r="C337" s="172" t="s">
        <v>59</v>
      </c>
      <c r="D337" s="163"/>
      <c r="E337" s="154">
        <v>0</v>
      </c>
      <c r="F337" s="117">
        <f>IF(E335&lt;6,"",((E335-6)/12)*(G335/E335))</f>
        <v>0</v>
      </c>
      <c r="G337" s="97">
        <f>F337</f>
        <v>0</v>
      </c>
      <c r="H337" s="164"/>
      <c r="I337" s="101" t="s">
        <v>518</v>
      </c>
      <c r="J337" s="101" t="str">
        <f>VLOOKUP(I337,Presupuesto!$B$11:$C$565,2,0)</f>
        <v>DECIMOCUARTO MES</v>
      </c>
      <c r="K337" s="98" t="str">
        <f t="shared" si="10"/>
        <v>Posgrado</v>
      </c>
      <c r="L337" s="98" t="s">
        <v>394</v>
      </c>
    </row>
    <row r="338" spans="3:12" ht="15.75" thickBot="1" x14ac:dyDescent="0.3">
      <c r="C338" s="137" t="s">
        <v>488</v>
      </c>
      <c r="D338" s="199"/>
      <c r="E338" s="152">
        <v>12</v>
      </c>
      <c r="F338" s="304">
        <f>HLOOKUP($C338,$BZ$2:$CM$3,2,0)</f>
        <v>17866.8</v>
      </c>
      <c r="G338" s="113">
        <f>D338*E338*F338</f>
        <v>0</v>
      </c>
      <c r="H338" s="166"/>
      <c r="I338" s="114" t="s">
        <v>495</v>
      </c>
      <c r="J338" s="114" t="str">
        <f>VLOOKUP(I338,Presupuesto!$B$11:$C$565,2,0)</f>
        <v>SUELDOS Y SALARIOS PERMANENTES</v>
      </c>
      <c r="K338" s="98" t="str">
        <f t="shared" si="10"/>
        <v>Posgrado</v>
      </c>
      <c r="L338" s="98" t="s">
        <v>394</v>
      </c>
    </row>
    <row r="339" spans="3:12" x14ac:dyDescent="0.25">
      <c r="C339" s="171" t="s">
        <v>58</v>
      </c>
      <c r="D339" s="163"/>
      <c r="E339" s="154">
        <v>0</v>
      </c>
      <c r="F339" s="100">
        <f>IF(E338=0,"",(G338/E338)/12*E338)</f>
        <v>0</v>
      </c>
      <c r="G339" s="97">
        <f>F339</f>
        <v>0</v>
      </c>
      <c r="H339" s="164"/>
      <c r="I339" s="116" t="s">
        <v>515</v>
      </c>
      <c r="J339" s="116" t="str">
        <f>VLOOKUP(I339,Presupuesto!$B$11:$C$565,2,0)</f>
        <v>AGUINALDO Y DECIMO CUARTO MES</v>
      </c>
      <c r="K339" s="98" t="str">
        <f t="shared" si="10"/>
        <v>Posgrado</v>
      </c>
      <c r="L339" s="98" t="s">
        <v>394</v>
      </c>
    </row>
    <row r="340" spans="3:12" ht="15.75" thickBot="1" x14ac:dyDescent="0.3">
      <c r="C340" s="172" t="s">
        <v>59</v>
      </c>
      <c r="D340" s="163"/>
      <c r="E340" s="154">
        <v>0</v>
      </c>
      <c r="F340" s="117">
        <f>IF(E338&lt;6,"",((E338-6)/12)*(G338/E338))</f>
        <v>0</v>
      </c>
      <c r="G340" s="97">
        <f>F340</f>
        <v>0</v>
      </c>
      <c r="H340" s="164"/>
      <c r="I340" s="101" t="s">
        <v>518</v>
      </c>
      <c r="J340" s="101" t="str">
        <f>VLOOKUP(I340,Presupuesto!$B$11:$C$565,2,0)</f>
        <v>DECIMOCUARTO MES</v>
      </c>
      <c r="K340" s="98" t="str">
        <f t="shared" si="10"/>
        <v>Posgrado</v>
      </c>
      <c r="L340" s="98" t="s">
        <v>394</v>
      </c>
    </row>
    <row r="341" spans="3:12" ht="15.75" thickBot="1" x14ac:dyDescent="0.3">
      <c r="C341" s="137" t="s">
        <v>489</v>
      </c>
      <c r="D341" s="199"/>
      <c r="E341" s="152">
        <v>12</v>
      </c>
      <c r="F341" s="304">
        <f>HLOOKUP($C341,$BZ$2:$CM$3,2,0)</f>
        <v>13896.4</v>
      </c>
      <c r="G341" s="113">
        <f>D341*E341*F341</f>
        <v>0</v>
      </c>
      <c r="H341" s="166"/>
      <c r="I341" s="114" t="s">
        <v>495</v>
      </c>
      <c r="J341" s="114" t="str">
        <f>VLOOKUP(I341,Presupuesto!$B$11:$C$565,2,0)</f>
        <v>SUELDOS Y SALARIOS PERMANENTES</v>
      </c>
      <c r="K341" s="98" t="str">
        <f t="shared" si="10"/>
        <v>Posgrado</v>
      </c>
      <c r="L341" s="98" t="s">
        <v>394</v>
      </c>
    </row>
    <row r="342" spans="3:12" x14ac:dyDescent="0.25">
      <c r="C342" s="171" t="s">
        <v>58</v>
      </c>
      <c r="D342" s="163"/>
      <c r="E342" s="154">
        <v>0</v>
      </c>
      <c r="F342" s="100">
        <f>IF(E341=0,"",(G341/E341)/12*E341)</f>
        <v>0</v>
      </c>
      <c r="G342" s="97">
        <f>F342</f>
        <v>0</v>
      </c>
      <c r="H342" s="164"/>
      <c r="I342" s="116" t="s">
        <v>515</v>
      </c>
      <c r="J342" s="116" t="str">
        <f>VLOOKUP(I342,Presupuesto!$B$11:$C$565,2,0)</f>
        <v>AGUINALDO Y DECIMO CUARTO MES</v>
      </c>
      <c r="K342" s="98" t="str">
        <f t="shared" si="10"/>
        <v>Posgrado</v>
      </c>
      <c r="L342" s="98" t="s">
        <v>394</v>
      </c>
    </row>
    <row r="343" spans="3:12" ht="15.75" thickBot="1" x14ac:dyDescent="0.3">
      <c r="C343" s="172" t="s">
        <v>59</v>
      </c>
      <c r="D343" s="163"/>
      <c r="E343" s="154">
        <v>0</v>
      </c>
      <c r="F343" s="117">
        <f>IF(E341&lt;6,"",((E341-6)/12)*(G341/E341))</f>
        <v>0</v>
      </c>
      <c r="G343" s="97">
        <f>F343</f>
        <v>0</v>
      </c>
      <c r="H343" s="164"/>
      <c r="I343" s="101" t="s">
        <v>518</v>
      </c>
      <c r="J343" s="101" t="str">
        <f>VLOOKUP(I343,Presupuesto!$B$11:$C$565,2,0)</f>
        <v>DECIMOCUARTO MES</v>
      </c>
      <c r="K343" s="98" t="str">
        <f t="shared" si="10"/>
        <v>Posgrado</v>
      </c>
      <c r="L343" s="98" t="s">
        <v>394</v>
      </c>
    </row>
    <row r="344" spans="3:12" ht="15.75" thickBot="1" x14ac:dyDescent="0.3">
      <c r="C344" s="137" t="s">
        <v>490</v>
      </c>
      <c r="D344" s="199"/>
      <c r="E344" s="152">
        <v>12</v>
      </c>
      <c r="F344" s="304">
        <f>HLOOKUP($C344,$BZ$2:$CM$3,2,0)</f>
        <v>15004.09</v>
      </c>
      <c r="G344" s="113">
        <f>D344*E344*F344</f>
        <v>0</v>
      </c>
      <c r="H344" s="166"/>
      <c r="I344" s="114" t="s">
        <v>495</v>
      </c>
      <c r="J344" s="114" t="str">
        <f>VLOOKUP(I344,Presupuesto!$B$11:$C$565,2,0)</f>
        <v>SUELDOS Y SALARIOS PERMANENTES</v>
      </c>
      <c r="K344" s="98" t="str">
        <f t="shared" si="10"/>
        <v>Posgrado</v>
      </c>
      <c r="L344" s="98" t="s">
        <v>394</v>
      </c>
    </row>
    <row r="345" spans="3:12" x14ac:dyDescent="0.25">
      <c r="C345" s="171" t="s">
        <v>58</v>
      </c>
      <c r="D345" s="163"/>
      <c r="E345" s="154">
        <v>0</v>
      </c>
      <c r="F345" s="100">
        <f>IF(E344=0,"",(G344/E344)/12*E344)</f>
        <v>0</v>
      </c>
      <c r="G345" s="97">
        <f>F345</f>
        <v>0</v>
      </c>
      <c r="H345" s="164"/>
      <c r="I345" s="116" t="s">
        <v>515</v>
      </c>
      <c r="J345" s="116" t="str">
        <f>VLOOKUP(I345,Presupuesto!$B$11:$C$565,2,0)</f>
        <v>AGUINALDO Y DECIMO CUARTO MES</v>
      </c>
      <c r="K345" s="98" t="str">
        <f t="shared" si="10"/>
        <v>Posgrado</v>
      </c>
      <c r="L345" s="98" t="s">
        <v>394</v>
      </c>
    </row>
    <row r="346" spans="3:12" ht="15.75" thickBot="1" x14ac:dyDescent="0.3">
      <c r="C346" s="172" t="s">
        <v>59</v>
      </c>
      <c r="D346" s="163"/>
      <c r="E346" s="154">
        <v>0</v>
      </c>
      <c r="F346" s="117">
        <f>IF(E344&lt;6,"",((E344-6)/12)*(G344/E344))</f>
        <v>0</v>
      </c>
      <c r="G346" s="97">
        <f>F346</f>
        <v>0</v>
      </c>
      <c r="H346" s="164"/>
      <c r="I346" s="101" t="s">
        <v>518</v>
      </c>
      <c r="J346" s="101" t="str">
        <f>VLOOKUP(I346,Presupuesto!$B$11:$C$565,2,0)</f>
        <v>DECIMOCUARTO MES</v>
      </c>
      <c r="K346" s="98" t="str">
        <f t="shared" si="10"/>
        <v>Posgrado</v>
      </c>
      <c r="L346" s="98" t="s">
        <v>394</v>
      </c>
    </row>
    <row r="347" spans="3:12" ht="15.75" thickBot="1" x14ac:dyDescent="0.3">
      <c r="C347" s="137" t="s">
        <v>491</v>
      </c>
      <c r="D347" s="199"/>
      <c r="E347" s="152">
        <v>12</v>
      </c>
      <c r="F347" s="304">
        <f>HLOOKUP($C347,$BZ$2:$CM$3,2,0)</f>
        <v>13238.9</v>
      </c>
      <c r="G347" s="113">
        <f>D347*E347*F347</f>
        <v>0</v>
      </c>
      <c r="H347" s="166"/>
      <c r="I347" s="114" t="s">
        <v>495</v>
      </c>
      <c r="J347" s="114" t="str">
        <f>VLOOKUP(I347,Presupuesto!$B$11:$C$565,2,0)</f>
        <v>SUELDOS Y SALARIOS PERMANENTES</v>
      </c>
      <c r="K347" s="98" t="str">
        <f t="shared" si="10"/>
        <v>Posgrado</v>
      </c>
      <c r="L347" s="98" t="s">
        <v>394</v>
      </c>
    </row>
    <row r="348" spans="3:12" x14ac:dyDescent="0.25">
      <c r="C348" s="171" t="s">
        <v>58</v>
      </c>
      <c r="D348" s="163"/>
      <c r="E348" s="154">
        <v>0</v>
      </c>
      <c r="F348" s="100">
        <f>IF(E347=0,"",(G347/E347)/12*E347)</f>
        <v>0</v>
      </c>
      <c r="G348" s="97">
        <f>F348</f>
        <v>0</v>
      </c>
      <c r="H348" s="164"/>
      <c r="I348" s="116" t="s">
        <v>515</v>
      </c>
      <c r="J348" s="116" t="str">
        <f>VLOOKUP(I348,Presupuesto!$B$11:$C$565,2,0)</f>
        <v>AGUINALDO Y DECIMO CUARTO MES</v>
      </c>
      <c r="K348" s="98" t="str">
        <f t="shared" si="10"/>
        <v>Posgrado</v>
      </c>
      <c r="L348" s="98" t="s">
        <v>394</v>
      </c>
    </row>
    <row r="349" spans="3:12" ht="15.75" thickBot="1" x14ac:dyDescent="0.3">
      <c r="C349" s="172" t="s">
        <v>59</v>
      </c>
      <c r="D349" s="163"/>
      <c r="E349" s="154">
        <v>0</v>
      </c>
      <c r="F349" s="117">
        <f>IF(E347&lt;6,"",((E347-6)/12)*(G347/E347))</f>
        <v>0</v>
      </c>
      <c r="G349" s="97">
        <f>F349</f>
        <v>0</v>
      </c>
      <c r="H349" s="164"/>
      <c r="I349" s="101" t="s">
        <v>518</v>
      </c>
      <c r="J349" s="101" t="str">
        <f>VLOOKUP(I349,Presupuesto!$B$11:$C$565,2,0)</f>
        <v>DECIMOCUARTO MES</v>
      </c>
      <c r="K349" s="98" t="str">
        <f t="shared" si="10"/>
        <v>Posgrado</v>
      </c>
      <c r="L349" s="98" t="s">
        <v>394</v>
      </c>
    </row>
    <row r="350" spans="3:12" ht="15.75" thickBot="1" x14ac:dyDescent="0.3">
      <c r="C350" s="137" t="s">
        <v>492</v>
      </c>
      <c r="D350" s="199"/>
      <c r="E350" s="152">
        <v>12</v>
      </c>
      <c r="F350" s="304">
        <f>HLOOKUP($C350,$BZ$2:$CM$3,2,0)</f>
        <v>12356.31</v>
      </c>
      <c r="G350" s="113">
        <f>D350*E350*F350</f>
        <v>0</v>
      </c>
      <c r="H350" s="166"/>
      <c r="I350" s="114" t="s">
        <v>495</v>
      </c>
      <c r="J350" s="114" t="str">
        <f>VLOOKUP(I350,Presupuesto!$B$11:$C$565,2,0)</f>
        <v>SUELDOS Y SALARIOS PERMANENTES</v>
      </c>
      <c r="K350" s="98" t="str">
        <f t="shared" ref="K350:K367" si="11">$K$317</f>
        <v>Posgrado</v>
      </c>
      <c r="L350" s="98" t="s">
        <v>394</v>
      </c>
    </row>
    <row r="351" spans="3:12" x14ac:dyDescent="0.25">
      <c r="C351" s="171" t="s">
        <v>58</v>
      </c>
      <c r="D351" s="163"/>
      <c r="E351" s="154">
        <v>0</v>
      </c>
      <c r="F351" s="100">
        <f>IF(E350=0,"",(G350/E350)/12*E350)</f>
        <v>0</v>
      </c>
      <c r="G351" s="97">
        <f>F351</f>
        <v>0</v>
      </c>
      <c r="H351" s="164"/>
      <c r="I351" s="116" t="s">
        <v>515</v>
      </c>
      <c r="J351" s="116" t="str">
        <f>VLOOKUP(I351,Presupuesto!$B$11:$C$565,2,0)</f>
        <v>AGUINALDO Y DECIMO CUARTO MES</v>
      </c>
      <c r="K351" s="98" t="str">
        <f t="shared" si="11"/>
        <v>Posgrado</v>
      </c>
      <c r="L351" s="98" t="s">
        <v>394</v>
      </c>
    </row>
    <row r="352" spans="3:12" ht="15.75" thickBot="1" x14ac:dyDescent="0.3">
      <c r="C352" s="172" t="s">
        <v>59</v>
      </c>
      <c r="D352" s="163"/>
      <c r="E352" s="154">
        <v>0</v>
      </c>
      <c r="F352" s="117">
        <f>IF(E350&lt;6,"",((E350-6)/12)*(G350/E350))</f>
        <v>0</v>
      </c>
      <c r="G352" s="97">
        <f>F352</f>
        <v>0</v>
      </c>
      <c r="H352" s="164"/>
      <c r="I352" s="101" t="s">
        <v>518</v>
      </c>
      <c r="J352" s="101" t="str">
        <f>VLOOKUP(I352,Presupuesto!$B$11:$C$565,2,0)</f>
        <v>DECIMOCUARTO MES</v>
      </c>
      <c r="K352" s="98" t="str">
        <f t="shared" si="11"/>
        <v>Posgrado</v>
      </c>
      <c r="L352" s="98" t="s">
        <v>394</v>
      </c>
    </row>
    <row r="353" spans="3:12" ht="15.75" thickBot="1" x14ac:dyDescent="0.3">
      <c r="C353" s="137" t="s">
        <v>493</v>
      </c>
      <c r="D353" s="199"/>
      <c r="E353" s="152">
        <v>12</v>
      </c>
      <c r="F353" s="304">
        <f>HLOOKUP($C353,$BZ$2:$CM$3,2,0)</f>
        <v>463.22</v>
      </c>
      <c r="G353" s="113">
        <f>D353*E353*F353</f>
        <v>0</v>
      </c>
      <c r="H353" s="166"/>
      <c r="I353" s="114" t="s">
        <v>495</v>
      </c>
      <c r="J353" s="114" t="str">
        <f>VLOOKUP(I353,Presupuesto!$B$11:$C$565,2,0)</f>
        <v>SUELDOS Y SALARIOS PERMANENTES</v>
      </c>
      <c r="K353" s="98" t="str">
        <f t="shared" si="11"/>
        <v>Posgrado</v>
      </c>
      <c r="L353" s="98" t="s">
        <v>394</v>
      </c>
    </row>
    <row r="354" spans="3:12" x14ac:dyDescent="0.25">
      <c r="C354" s="171" t="s">
        <v>58</v>
      </c>
      <c r="D354" s="163"/>
      <c r="E354" s="154">
        <v>0</v>
      </c>
      <c r="F354" s="100">
        <f>IF(E353=0,"",(G353/E353)/12*E353)</f>
        <v>0</v>
      </c>
      <c r="G354" s="97">
        <f>F354</f>
        <v>0</v>
      </c>
      <c r="H354" s="164"/>
      <c r="I354" s="116" t="s">
        <v>515</v>
      </c>
      <c r="J354" s="116" t="str">
        <f>VLOOKUP(I354,Presupuesto!$B$11:$C$565,2,0)</f>
        <v>AGUINALDO Y DECIMO CUARTO MES</v>
      </c>
      <c r="K354" s="98" t="str">
        <f t="shared" si="11"/>
        <v>Posgrado</v>
      </c>
      <c r="L354" s="98" t="s">
        <v>394</v>
      </c>
    </row>
    <row r="355" spans="3:12" ht="15.75" thickBot="1" x14ac:dyDescent="0.3">
      <c r="C355" s="172" t="s">
        <v>59</v>
      </c>
      <c r="D355" s="163"/>
      <c r="E355" s="154">
        <v>0</v>
      </c>
      <c r="F355" s="117">
        <f>IF(E353&lt;6,"",((E353-6)/12)*(G353/E353))</f>
        <v>0</v>
      </c>
      <c r="G355" s="97">
        <f>F355</f>
        <v>0</v>
      </c>
      <c r="H355" s="164"/>
      <c r="I355" s="101" t="s">
        <v>518</v>
      </c>
      <c r="J355" s="101" t="str">
        <f>VLOOKUP(I355,Presupuesto!$B$11:$C$565,2,0)</f>
        <v>DECIMOCUARTO MES</v>
      </c>
      <c r="K355" s="98" t="str">
        <f t="shared" si="11"/>
        <v>Posgrado</v>
      </c>
      <c r="L355" s="98" t="s">
        <v>394</v>
      </c>
    </row>
    <row r="356" spans="3:12" ht="15.75" thickBot="1" x14ac:dyDescent="0.3">
      <c r="C356" s="137" t="s">
        <v>494</v>
      </c>
      <c r="D356" s="199"/>
      <c r="E356" s="152">
        <v>12</v>
      </c>
      <c r="F356" s="304">
        <f>HLOOKUP($C356,$BZ$2:$CM$3,2,0)</f>
        <v>2007.3</v>
      </c>
      <c r="G356" s="113">
        <f>D356*E356*F356</f>
        <v>0</v>
      </c>
      <c r="H356" s="166"/>
      <c r="I356" s="114" t="s">
        <v>495</v>
      </c>
      <c r="J356" s="114" t="str">
        <f>VLOOKUP(I356,Presupuesto!$B$11:$C$565,2,0)</f>
        <v>SUELDOS Y SALARIOS PERMANENTES</v>
      </c>
      <c r="K356" s="98" t="str">
        <f t="shared" si="11"/>
        <v>Posgrado</v>
      </c>
      <c r="L356" s="98" t="s">
        <v>394</v>
      </c>
    </row>
    <row r="357" spans="3:12" x14ac:dyDescent="0.25">
      <c r="C357" s="171" t="s">
        <v>58</v>
      </c>
      <c r="D357" s="163"/>
      <c r="E357" s="154">
        <v>0</v>
      </c>
      <c r="F357" s="100">
        <f>IF(E356=0,"",(G356/E356)/12*E356)</f>
        <v>0</v>
      </c>
      <c r="G357" s="97">
        <f>F357</f>
        <v>0</v>
      </c>
      <c r="H357" s="164"/>
      <c r="I357" s="116" t="s">
        <v>515</v>
      </c>
      <c r="J357" s="116" t="str">
        <f>VLOOKUP(I357,Presupuesto!$B$11:$C$565,2,0)</f>
        <v>AGUINALDO Y DECIMO CUARTO MES</v>
      </c>
      <c r="K357" s="98" t="str">
        <f t="shared" si="11"/>
        <v>Posgrado</v>
      </c>
      <c r="L357" s="98" t="s">
        <v>394</v>
      </c>
    </row>
    <row r="358" spans="3:12" ht="15.75" thickBot="1" x14ac:dyDescent="0.3">
      <c r="C358" s="172" t="s">
        <v>59</v>
      </c>
      <c r="D358" s="163"/>
      <c r="E358" s="154">
        <v>0</v>
      </c>
      <c r="F358" s="117">
        <f>IF(E356&lt;6,"",((E356-6)/12)*(G356/E356))</f>
        <v>0</v>
      </c>
      <c r="G358" s="97">
        <f>F358</f>
        <v>0</v>
      </c>
      <c r="H358" s="164"/>
      <c r="I358" s="101" t="s">
        <v>518</v>
      </c>
      <c r="J358" s="101" t="str">
        <f>VLOOKUP(I358,Presupuesto!$B$11:$C$565,2,0)</f>
        <v>DECIMOCUARTO MES</v>
      </c>
      <c r="K358" s="98" t="str">
        <f t="shared" si="11"/>
        <v>Posgrado</v>
      </c>
      <c r="L358" s="98" t="s">
        <v>394</v>
      </c>
    </row>
    <row r="359" spans="3:12" ht="15.75" thickBot="1" x14ac:dyDescent="0.3">
      <c r="C359" s="140" t="s">
        <v>83</v>
      </c>
      <c r="D359" s="199"/>
      <c r="E359" s="152">
        <v>12</v>
      </c>
      <c r="F359" s="139">
        <v>30000</v>
      </c>
      <c r="G359" s="113">
        <f>D359*E359*F359</f>
        <v>0</v>
      </c>
      <c r="H359" s="166"/>
      <c r="I359" s="114" t="s">
        <v>563</v>
      </c>
      <c r="J359" s="114" t="str">
        <f>VLOOKUP(I359,Presupuesto!$B$11:$C$565,2,0)</f>
        <v>CONTRATOS ESPECIALES</v>
      </c>
      <c r="K359" s="98" t="str">
        <f t="shared" si="11"/>
        <v>Posgrado</v>
      </c>
      <c r="L359" s="98" t="s">
        <v>394</v>
      </c>
    </row>
    <row r="360" spans="3:12" x14ac:dyDescent="0.25">
      <c r="C360" s="171" t="s">
        <v>58</v>
      </c>
      <c r="D360" s="163"/>
      <c r="E360" s="154">
        <v>0</v>
      </c>
      <c r="F360" s="117">
        <f>IF(E359=0,"",(G359/E359)/12*E359)</f>
        <v>0</v>
      </c>
      <c r="G360" s="97">
        <f>F360</f>
        <v>0</v>
      </c>
      <c r="H360" s="164"/>
      <c r="I360" s="101" t="s">
        <v>563</v>
      </c>
      <c r="J360" s="101" t="str">
        <f>VLOOKUP(I360,Presupuesto!$B$11:$C$565,2,0)</f>
        <v>CONTRATOS ESPECIALES</v>
      </c>
      <c r="K360" s="98" t="str">
        <f t="shared" si="11"/>
        <v>Posgrado</v>
      </c>
      <c r="L360" s="98" t="s">
        <v>393</v>
      </c>
    </row>
    <row r="361" spans="3:12" ht="15.75" thickBot="1" x14ac:dyDescent="0.3">
      <c r="C361" s="172" t="s">
        <v>59</v>
      </c>
      <c r="D361" s="163"/>
      <c r="E361" s="154">
        <v>0</v>
      </c>
      <c r="F361" s="100">
        <f>IF(E359&lt;6,"",((E359-6)/12)*(G359/E359))</f>
        <v>0</v>
      </c>
      <c r="G361" s="97">
        <f>F361</f>
        <v>0</v>
      </c>
      <c r="H361" s="164"/>
      <c r="I361" s="101" t="s">
        <v>563</v>
      </c>
      <c r="J361" s="101" t="str">
        <f>VLOOKUP(I361,Presupuesto!$B$11:$C$565,2,0)</f>
        <v>CONTRATOS ESPECIALES</v>
      </c>
      <c r="K361" s="98" t="str">
        <f t="shared" si="11"/>
        <v>Posgrado</v>
      </c>
      <c r="L361" s="98" t="s">
        <v>398</v>
      </c>
    </row>
    <row r="362" spans="3:12" ht="15.75" thickBot="1" x14ac:dyDescent="0.3">
      <c r="C362" s="140" t="s">
        <v>60</v>
      </c>
      <c r="D362" s="199"/>
      <c r="E362" s="152">
        <v>12</v>
      </c>
      <c r="F362" s="118">
        <v>30000</v>
      </c>
      <c r="G362" s="113">
        <f>D362*E362*F362</f>
        <v>0</v>
      </c>
      <c r="H362" s="166"/>
      <c r="I362" s="114" t="s">
        <v>704</v>
      </c>
      <c r="J362" s="114" t="str">
        <f>VLOOKUP(I362,Presupuesto!$B$11:$C$565,2,0)</f>
        <v>OTROS SERVICIOS TECNICOS Y PROFESIONALES</v>
      </c>
      <c r="K362" s="98" t="str">
        <f t="shared" si="11"/>
        <v>Posgrado</v>
      </c>
      <c r="L362" s="98" t="s">
        <v>393</v>
      </c>
    </row>
    <row r="363" spans="3:12" x14ac:dyDescent="0.25">
      <c r="C363" s="171" t="s">
        <v>58</v>
      </c>
      <c r="D363" s="163"/>
      <c r="E363" s="154">
        <v>0</v>
      </c>
      <c r="F363" s="100">
        <v>0</v>
      </c>
      <c r="G363" s="97">
        <f>F363</f>
        <v>0</v>
      </c>
      <c r="H363" s="164"/>
      <c r="I363" s="101" t="s">
        <v>704</v>
      </c>
      <c r="J363" s="101" t="str">
        <f>VLOOKUP(I363,Presupuesto!$B$11:$C$565,2,0)</f>
        <v>OTROS SERVICIOS TECNICOS Y PROFESIONALES</v>
      </c>
      <c r="K363" s="98" t="str">
        <f t="shared" si="11"/>
        <v>Posgrado</v>
      </c>
      <c r="L363" s="98" t="s">
        <v>393</v>
      </c>
    </row>
    <row r="364" spans="3:12" ht="15.75" thickBot="1" x14ac:dyDescent="0.3">
      <c r="C364" s="172" t="s">
        <v>59</v>
      </c>
      <c r="D364" s="163"/>
      <c r="E364" s="154">
        <v>0</v>
      </c>
      <c r="F364" s="100">
        <v>0</v>
      </c>
      <c r="G364" s="97">
        <f>F364</f>
        <v>0</v>
      </c>
      <c r="H364" s="164"/>
      <c r="I364" s="101" t="s">
        <v>704</v>
      </c>
      <c r="J364" s="101" t="str">
        <f>VLOOKUP(I364,Presupuesto!$B$11:$C$565,2,0)</f>
        <v>OTROS SERVICIOS TECNICOS Y PROFESIONALES</v>
      </c>
      <c r="K364" s="98" t="str">
        <f t="shared" si="11"/>
        <v>Posgrado</v>
      </c>
      <c r="L364" s="98" t="s">
        <v>393</v>
      </c>
    </row>
    <row r="365" spans="3:12" ht="15.75" thickBot="1" x14ac:dyDescent="0.3">
      <c r="C365" s="140" t="s">
        <v>61</v>
      </c>
      <c r="D365" s="199"/>
      <c r="E365" s="152">
        <v>12</v>
      </c>
      <c r="F365" s="118">
        <v>30000</v>
      </c>
      <c r="G365" s="113">
        <f>D365*E365*F365</f>
        <v>0</v>
      </c>
      <c r="H365" s="166"/>
      <c r="I365" s="114" t="s">
        <v>495</v>
      </c>
      <c r="J365" s="114" t="str">
        <f>VLOOKUP(I365,Presupuesto!$B$11:$C$565,2,0)</f>
        <v>SUELDOS Y SALARIOS PERMANENTES</v>
      </c>
      <c r="K365" s="98" t="str">
        <f t="shared" si="11"/>
        <v>Posgrado</v>
      </c>
      <c r="L365" s="98" t="s">
        <v>393</v>
      </c>
    </row>
    <row r="366" spans="3:12" x14ac:dyDescent="0.25">
      <c r="C366" s="171" t="s">
        <v>58</v>
      </c>
      <c r="D366" s="169"/>
      <c r="E366" s="131">
        <v>0</v>
      </c>
      <c r="F366" s="119">
        <f>IF(E365=0,"",(G365/E365)/12*E365)</f>
        <v>0</v>
      </c>
      <c r="G366" s="120">
        <f>F366</f>
        <v>0</v>
      </c>
      <c r="H366" s="164"/>
      <c r="I366" s="101" t="s">
        <v>515</v>
      </c>
      <c r="J366" s="101" t="str">
        <f>VLOOKUP(I366,Presupuesto!$B$11:$C$565,2,0)</f>
        <v>AGUINALDO Y DECIMO CUARTO MES</v>
      </c>
      <c r="K366" s="98" t="str">
        <f t="shared" si="11"/>
        <v>Posgrado</v>
      </c>
      <c r="L366" s="98" t="s">
        <v>393</v>
      </c>
    </row>
    <row r="367" spans="3:12" ht="15.75" thickBot="1" x14ac:dyDescent="0.3">
      <c r="C367" s="173" t="s">
        <v>59</v>
      </c>
      <c r="D367" s="162"/>
      <c r="E367" s="132">
        <v>0</v>
      </c>
      <c r="F367" s="105">
        <f>IF(E365&lt;6,"",((E365-6)/12)*(G365/E365))</f>
        <v>0</v>
      </c>
      <c r="G367" s="105">
        <f>F367</f>
        <v>0</v>
      </c>
      <c r="H367" s="162"/>
      <c r="I367" s="106" t="s">
        <v>518</v>
      </c>
      <c r="J367" s="124" t="str">
        <f>VLOOKUP(I367,Presupuesto!$B$11:$C$565,2,0)</f>
        <v>DECIMOCUARTO MES</v>
      </c>
      <c r="K367" s="106" t="str">
        <f t="shared" si="11"/>
        <v>Posgrado</v>
      </c>
      <c r="L367" s="124" t="s">
        <v>393</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391</v>
      </c>
      <c r="D373" s="365"/>
      <c r="E373" s="93"/>
      <c r="F373" s="93"/>
      <c r="G373" s="93"/>
      <c r="H373" s="76"/>
      <c r="I373" s="76"/>
      <c r="J373" s="76"/>
      <c r="K373" s="153"/>
    </row>
    <row r="374" spans="3:12" ht="18.75" x14ac:dyDescent="0.25">
      <c r="C374" s="210"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481</v>
      </c>
      <c r="D377" s="199"/>
      <c r="E377" s="152">
        <v>12</v>
      </c>
      <c r="F377" s="304">
        <f>HLOOKUP($C377,$BZ$2:$CM$3,2,0)</f>
        <v>43674.39</v>
      </c>
      <c r="G377" s="113">
        <f>D377*E377*F377</f>
        <v>0</v>
      </c>
      <c r="H377" s="166"/>
      <c r="I377" s="114" t="s">
        <v>495</v>
      </c>
      <c r="J377" s="114" t="str">
        <f>VLOOKUP(I377,Presupuesto!$B$11:$C$565,2,0)</f>
        <v>SUELDOS Y SALARIOS PERMANENTES</v>
      </c>
      <c r="K377" s="218" t="s">
        <v>1453</v>
      </c>
      <c r="L377" s="98" t="s">
        <v>393</v>
      </c>
    </row>
    <row r="378" spans="3:12" x14ac:dyDescent="0.25">
      <c r="C378" s="171" t="s">
        <v>58</v>
      </c>
      <c r="D378" s="163"/>
      <c r="E378" s="154">
        <v>0</v>
      </c>
      <c r="F378" s="100">
        <f>IF(E377=0,"",(G377/E377)/12*E377)</f>
        <v>0</v>
      </c>
      <c r="G378" s="97">
        <f>F378</f>
        <v>0</v>
      </c>
      <c r="H378" s="164"/>
      <c r="I378" s="116" t="s">
        <v>515</v>
      </c>
      <c r="J378" s="116" t="str">
        <f>VLOOKUP(I378,Presupuesto!$B$11:$C$565,2,0)</f>
        <v>AGUINALDO Y DECIMO CUARTO MES</v>
      </c>
      <c r="K378" s="98" t="str">
        <f t="shared" ref="K378:K409" si="12">$K$377</f>
        <v>Posgrado</v>
      </c>
      <c r="L378" s="98" t="s">
        <v>411</v>
      </c>
    </row>
    <row r="379" spans="3:12" ht="15.75" thickBot="1" x14ac:dyDescent="0.3">
      <c r="C379" s="172" t="s">
        <v>59</v>
      </c>
      <c r="D379" s="163"/>
      <c r="E379" s="154">
        <v>0</v>
      </c>
      <c r="F379" s="117">
        <f>IF(E377&lt;6,"",((E377-6)/12)*(G377/E377))</f>
        <v>0</v>
      </c>
      <c r="G379" s="97">
        <f>F379</f>
        <v>0</v>
      </c>
      <c r="H379" s="164"/>
      <c r="I379" s="101" t="s">
        <v>518</v>
      </c>
      <c r="J379" s="101" t="str">
        <f>VLOOKUP(I379,Presupuesto!$B$11:$C$565,2,0)</f>
        <v>DECIMOCUARTO MES</v>
      </c>
      <c r="K379" s="98" t="str">
        <f t="shared" si="12"/>
        <v>Posgrado</v>
      </c>
      <c r="L379" s="98" t="s">
        <v>394</v>
      </c>
    </row>
    <row r="380" spans="3:12" ht="15.75" thickBot="1" x14ac:dyDescent="0.3">
      <c r="C380" s="137" t="s">
        <v>482</v>
      </c>
      <c r="D380" s="199"/>
      <c r="E380" s="152">
        <v>12</v>
      </c>
      <c r="F380" s="304">
        <f>HLOOKUP($C380,$BZ$2:$CM$3,2,0)</f>
        <v>39703.99</v>
      </c>
      <c r="G380" s="113">
        <f>D380*E380*F380</f>
        <v>0</v>
      </c>
      <c r="H380" s="166"/>
      <c r="I380" s="114" t="s">
        <v>495</v>
      </c>
      <c r="J380" s="114" t="str">
        <f>VLOOKUP(I380,Presupuesto!$B$11:$C$565,2,0)</f>
        <v>SUELDOS Y SALARIOS PERMANENTES</v>
      </c>
      <c r="K380" s="98" t="str">
        <f t="shared" si="12"/>
        <v>Posgrado</v>
      </c>
      <c r="L380" s="98" t="s">
        <v>394</v>
      </c>
    </row>
    <row r="381" spans="3:12" x14ac:dyDescent="0.25">
      <c r="C381" s="171" t="s">
        <v>58</v>
      </c>
      <c r="D381" s="163"/>
      <c r="E381" s="154">
        <v>0</v>
      </c>
      <c r="F381" s="100">
        <f>IF(E380=0,"",(G380/E380)/12*E380)</f>
        <v>0</v>
      </c>
      <c r="G381" s="97">
        <f>F381</f>
        <v>0</v>
      </c>
      <c r="H381" s="164"/>
      <c r="I381" s="116" t="s">
        <v>515</v>
      </c>
      <c r="J381" s="116" t="str">
        <f>VLOOKUP(I381,Presupuesto!$B$11:$C$565,2,0)</f>
        <v>AGUINALDO Y DECIMO CUARTO MES</v>
      </c>
      <c r="K381" s="98" t="str">
        <f t="shared" si="12"/>
        <v>Posgrado</v>
      </c>
      <c r="L381" s="98" t="s">
        <v>394</v>
      </c>
    </row>
    <row r="382" spans="3:12" ht="15.75" thickBot="1" x14ac:dyDescent="0.3">
      <c r="C382" s="172" t="s">
        <v>59</v>
      </c>
      <c r="D382" s="163"/>
      <c r="E382" s="154">
        <v>0</v>
      </c>
      <c r="F382" s="117">
        <f>IF(E380&lt;6,"",((E380-6)/12)*(G380/E380))</f>
        <v>0</v>
      </c>
      <c r="G382" s="97">
        <f>F382</f>
        <v>0</v>
      </c>
      <c r="H382" s="164"/>
      <c r="I382" s="101" t="s">
        <v>518</v>
      </c>
      <c r="J382" s="101" t="str">
        <f>VLOOKUP(I382,Presupuesto!$B$11:$C$565,2,0)</f>
        <v>DECIMOCUARTO MES</v>
      </c>
      <c r="K382" s="98" t="str">
        <f t="shared" si="12"/>
        <v>Posgrado</v>
      </c>
      <c r="L382" s="98" t="s">
        <v>394</v>
      </c>
    </row>
    <row r="383" spans="3:12" ht="15.75" thickBot="1" x14ac:dyDescent="0.3">
      <c r="C383" s="137" t="s">
        <v>483</v>
      </c>
      <c r="D383" s="199"/>
      <c r="E383" s="152">
        <v>12</v>
      </c>
      <c r="F383" s="304">
        <f>HLOOKUP($C383,$BZ$2:$CM$3,2,0)</f>
        <v>35733.589999999997</v>
      </c>
      <c r="G383" s="113">
        <f>D383*E383*F383</f>
        <v>0</v>
      </c>
      <c r="H383" s="166"/>
      <c r="I383" s="114" t="s">
        <v>495</v>
      </c>
      <c r="J383" s="114" t="str">
        <f>VLOOKUP(I383,Presupuesto!$B$11:$C$565,2,0)</f>
        <v>SUELDOS Y SALARIOS PERMANENTES</v>
      </c>
      <c r="K383" s="98" t="str">
        <f t="shared" si="12"/>
        <v>Posgrado</v>
      </c>
      <c r="L383" s="98" t="s">
        <v>394</v>
      </c>
    </row>
    <row r="384" spans="3:12" x14ac:dyDescent="0.25">
      <c r="C384" s="171" t="s">
        <v>58</v>
      </c>
      <c r="D384" s="163"/>
      <c r="E384" s="154">
        <v>0</v>
      </c>
      <c r="F384" s="100">
        <f>IF(E383=0,"",(G383/E383)/12*E383)</f>
        <v>0</v>
      </c>
      <c r="G384" s="97">
        <f>F384</f>
        <v>0</v>
      </c>
      <c r="H384" s="164"/>
      <c r="I384" s="116" t="s">
        <v>515</v>
      </c>
      <c r="J384" s="116" t="str">
        <f>VLOOKUP(I384,Presupuesto!$B$11:$C$565,2,0)</f>
        <v>AGUINALDO Y DECIMO CUARTO MES</v>
      </c>
      <c r="K384" s="98" t="str">
        <f t="shared" si="12"/>
        <v>Posgrado</v>
      </c>
      <c r="L384" s="98" t="s">
        <v>394</v>
      </c>
    </row>
    <row r="385" spans="3:12" ht="15.75" thickBot="1" x14ac:dyDescent="0.3">
      <c r="C385" s="172" t="s">
        <v>59</v>
      </c>
      <c r="D385" s="163"/>
      <c r="E385" s="154">
        <v>0</v>
      </c>
      <c r="F385" s="117">
        <f>IF(E383&lt;6,"",((E383-6)/12)*(G383/E383))</f>
        <v>0</v>
      </c>
      <c r="G385" s="97">
        <f>F385</f>
        <v>0</v>
      </c>
      <c r="H385" s="164"/>
      <c r="I385" s="101" t="s">
        <v>518</v>
      </c>
      <c r="J385" s="101" t="str">
        <f>VLOOKUP(I385,Presupuesto!$B$11:$C$565,2,0)</f>
        <v>DECIMOCUARTO MES</v>
      </c>
      <c r="K385" s="98" t="str">
        <f t="shared" si="12"/>
        <v>Posgrado</v>
      </c>
      <c r="L385" s="98" t="s">
        <v>394</v>
      </c>
    </row>
    <row r="386" spans="3:12" ht="15.75" thickBot="1" x14ac:dyDescent="0.3">
      <c r="C386" s="137" t="s">
        <v>484</v>
      </c>
      <c r="D386" s="199"/>
      <c r="E386" s="152">
        <v>12</v>
      </c>
      <c r="F386" s="304">
        <f>HLOOKUP($C386,$BZ$2:$CM$3,2,0)</f>
        <v>31763.19</v>
      </c>
      <c r="G386" s="113">
        <f>D386*E386*F386</f>
        <v>0</v>
      </c>
      <c r="H386" s="166"/>
      <c r="I386" s="114" t="s">
        <v>495</v>
      </c>
      <c r="J386" s="114" t="str">
        <f>VLOOKUP(I386,Presupuesto!$B$11:$C$565,2,0)</f>
        <v>SUELDOS Y SALARIOS PERMANENTES</v>
      </c>
      <c r="K386" s="98" t="str">
        <f t="shared" si="12"/>
        <v>Posgrado</v>
      </c>
      <c r="L386" s="98" t="s">
        <v>394</v>
      </c>
    </row>
    <row r="387" spans="3:12" x14ac:dyDescent="0.25">
      <c r="C387" s="171" t="s">
        <v>58</v>
      </c>
      <c r="D387" s="163"/>
      <c r="E387" s="154">
        <v>0</v>
      </c>
      <c r="F387" s="100">
        <f>IF(E386=0,"",(G386/E386)/12*E386)</f>
        <v>0</v>
      </c>
      <c r="G387" s="97">
        <f>F387</f>
        <v>0</v>
      </c>
      <c r="H387" s="164"/>
      <c r="I387" s="116" t="s">
        <v>515</v>
      </c>
      <c r="J387" s="116" t="str">
        <f>VLOOKUP(I387,Presupuesto!$B$11:$C$565,2,0)</f>
        <v>AGUINALDO Y DECIMO CUARTO MES</v>
      </c>
      <c r="K387" s="98" t="str">
        <f t="shared" si="12"/>
        <v>Posgrado</v>
      </c>
      <c r="L387" s="98" t="s">
        <v>394</v>
      </c>
    </row>
    <row r="388" spans="3:12" ht="15.75" thickBot="1" x14ac:dyDescent="0.3">
      <c r="C388" s="172" t="s">
        <v>59</v>
      </c>
      <c r="D388" s="163"/>
      <c r="E388" s="154">
        <v>0</v>
      </c>
      <c r="F388" s="117">
        <f>IF(E386&lt;6,"",((E386-6)/12)*(G386/E386))</f>
        <v>0</v>
      </c>
      <c r="G388" s="97">
        <f>F388</f>
        <v>0</v>
      </c>
      <c r="H388" s="164"/>
      <c r="I388" s="101" t="s">
        <v>518</v>
      </c>
      <c r="J388" s="101" t="str">
        <f>VLOOKUP(I388,Presupuesto!$B$11:$C$565,2,0)</f>
        <v>DECIMOCUARTO MES</v>
      </c>
      <c r="K388" s="98" t="str">
        <f t="shared" si="12"/>
        <v>Posgrado</v>
      </c>
      <c r="L388" s="98" t="s">
        <v>394</v>
      </c>
    </row>
    <row r="389" spans="3:12" ht="15.75" thickBot="1" x14ac:dyDescent="0.3">
      <c r="C389" s="137" t="s">
        <v>485</v>
      </c>
      <c r="D389" s="199"/>
      <c r="E389" s="152">
        <v>12</v>
      </c>
      <c r="F389" s="304">
        <f>HLOOKUP($C389,$BZ$2:$CM$3,2,0)</f>
        <v>29777.99</v>
      </c>
      <c r="G389" s="113">
        <f>D389*E389*F389</f>
        <v>0</v>
      </c>
      <c r="H389" s="166"/>
      <c r="I389" s="114" t="s">
        <v>495</v>
      </c>
      <c r="J389" s="114" t="str">
        <f>VLOOKUP(I389,Presupuesto!$B$11:$C$565,2,0)</f>
        <v>SUELDOS Y SALARIOS PERMANENTES</v>
      </c>
      <c r="K389" s="98" t="str">
        <f t="shared" si="12"/>
        <v>Posgrado</v>
      </c>
      <c r="L389" s="98" t="s">
        <v>394</v>
      </c>
    </row>
    <row r="390" spans="3:12" x14ac:dyDescent="0.25">
      <c r="C390" s="171" t="s">
        <v>58</v>
      </c>
      <c r="D390" s="163"/>
      <c r="E390" s="154">
        <v>0</v>
      </c>
      <c r="F390" s="100">
        <f>IF(E389=0,"",(G389/E389)/12*E389)</f>
        <v>0</v>
      </c>
      <c r="G390" s="97">
        <f>F390</f>
        <v>0</v>
      </c>
      <c r="H390" s="164"/>
      <c r="I390" s="116" t="s">
        <v>515</v>
      </c>
      <c r="J390" s="116" t="str">
        <f>VLOOKUP(I390,Presupuesto!$B$11:$C$565,2,0)</f>
        <v>AGUINALDO Y DECIMO CUARTO MES</v>
      </c>
      <c r="K390" s="98" t="str">
        <f t="shared" si="12"/>
        <v>Posgrado</v>
      </c>
      <c r="L390" s="98" t="s">
        <v>394</v>
      </c>
    </row>
    <row r="391" spans="3:12" ht="15.75" thickBot="1" x14ac:dyDescent="0.3">
      <c r="C391" s="172" t="s">
        <v>59</v>
      </c>
      <c r="D391" s="163"/>
      <c r="E391" s="154">
        <v>0</v>
      </c>
      <c r="F391" s="117">
        <f>IF(E389&lt;6,"",((E389-6)/12)*(G389/E389))</f>
        <v>0</v>
      </c>
      <c r="G391" s="97">
        <f>F391</f>
        <v>0</v>
      </c>
      <c r="H391" s="164"/>
      <c r="I391" s="101" t="s">
        <v>518</v>
      </c>
      <c r="J391" s="101" t="str">
        <f>VLOOKUP(I391,Presupuesto!$B$11:$C$565,2,0)</f>
        <v>DECIMOCUARTO MES</v>
      </c>
      <c r="K391" s="98" t="str">
        <f t="shared" si="12"/>
        <v>Posgrado</v>
      </c>
      <c r="L391" s="98" t="s">
        <v>394</v>
      </c>
    </row>
    <row r="392" spans="3:12" ht="15.75" thickBot="1" x14ac:dyDescent="0.3">
      <c r="C392" s="137" t="s">
        <v>486</v>
      </c>
      <c r="D392" s="199"/>
      <c r="E392" s="152">
        <v>12</v>
      </c>
      <c r="F392" s="304">
        <f>HLOOKUP($C392,$BZ$2:$CM$3,2,0)</f>
        <v>27792.79</v>
      </c>
      <c r="G392" s="113">
        <f>D392*E392*F392</f>
        <v>0</v>
      </c>
      <c r="H392" s="166"/>
      <c r="I392" s="114" t="s">
        <v>495</v>
      </c>
      <c r="J392" s="114" t="str">
        <f>VLOOKUP(I392,Presupuesto!$B$11:$C$565,2,0)</f>
        <v>SUELDOS Y SALARIOS PERMANENTES</v>
      </c>
      <c r="K392" s="98" t="str">
        <f t="shared" si="12"/>
        <v>Posgrado</v>
      </c>
      <c r="L392" s="98" t="s">
        <v>394</v>
      </c>
    </row>
    <row r="393" spans="3:12" x14ac:dyDescent="0.25">
      <c r="C393" s="171" t="s">
        <v>58</v>
      </c>
      <c r="D393" s="163"/>
      <c r="E393" s="154">
        <v>0</v>
      </c>
      <c r="F393" s="100">
        <f>IF(E392=0,"",(G392/E392)/12*E392)</f>
        <v>0</v>
      </c>
      <c r="G393" s="97">
        <f>F393</f>
        <v>0</v>
      </c>
      <c r="H393" s="164"/>
      <c r="I393" s="116" t="s">
        <v>515</v>
      </c>
      <c r="J393" s="116" t="str">
        <f>VLOOKUP(I393,Presupuesto!$B$11:$C$565,2,0)</f>
        <v>AGUINALDO Y DECIMO CUARTO MES</v>
      </c>
      <c r="K393" s="98" t="str">
        <f t="shared" si="12"/>
        <v>Posgrado</v>
      </c>
      <c r="L393" s="98" t="s">
        <v>394</v>
      </c>
    </row>
    <row r="394" spans="3:12" ht="15.75" thickBot="1" x14ac:dyDescent="0.3">
      <c r="C394" s="172" t="s">
        <v>59</v>
      </c>
      <c r="D394" s="163"/>
      <c r="E394" s="154">
        <v>0</v>
      </c>
      <c r="F394" s="117">
        <f>IF(E392&lt;6,"",((E392-6)/12)*(G392/E392))</f>
        <v>0</v>
      </c>
      <c r="G394" s="97">
        <f>F394</f>
        <v>0</v>
      </c>
      <c r="H394" s="164"/>
      <c r="I394" s="101" t="s">
        <v>518</v>
      </c>
      <c r="J394" s="101" t="str">
        <f>VLOOKUP(I394,Presupuesto!$B$11:$C$565,2,0)</f>
        <v>DECIMOCUARTO MES</v>
      </c>
      <c r="K394" s="98" t="str">
        <f t="shared" si="12"/>
        <v>Posgrado</v>
      </c>
      <c r="L394" s="98" t="s">
        <v>394</v>
      </c>
    </row>
    <row r="395" spans="3:12" ht="15.75" thickBot="1" x14ac:dyDescent="0.3">
      <c r="C395" s="137" t="s">
        <v>487</v>
      </c>
      <c r="D395" s="199"/>
      <c r="E395" s="152">
        <v>12</v>
      </c>
      <c r="F395" s="304">
        <f>HLOOKUP($C395,$BZ$2:$CM$3,2,0)</f>
        <v>18859.39</v>
      </c>
      <c r="G395" s="113">
        <f>D395*E395*F395</f>
        <v>0</v>
      </c>
      <c r="H395" s="166"/>
      <c r="I395" s="114" t="s">
        <v>495</v>
      </c>
      <c r="J395" s="114" t="str">
        <f>VLOOKUP(I395,Presupuesto!$B$11:$C$565,2,0)</f>
        <v>SUELDOS Y SALARIOS PERMANENTES</v>
      </c>
      <c r="K395" s="98" t="str">
        <f t="shared" si="12"/>
        <v>Posgrado</v>
      </c>
      <c r="L395" s="98" t="s">
        <v>394</v>
      </c>
    </row>
    <row r="396" spans="3:12" x14ac:dyDescent="0.25">
      <c r="C396" s="171" t="s">
        <v>58</v>
      </c>
      <c r="D396" s="163"/>
      <c r="E396" s="154">
        <v>0</v>
      </c>
      <c r="F396" s="100">
        <f>IF(E395=0,"",(G395/E395)/12*E395)</f>
        <v>0</v>
      </c>
      <c r="G396" s="97">
        <f>F396</f>
        <v>0</v>
      </c>
      <c r="H396" s="164"/>
      <c r="I396" s="116" t="s">
        <v>515</v>
      </c>
      <c r="J396" s="116" t="str">
        <f>VLOOKUP(I396,Presupuesto!$B$11:$C$565,2,0)</f>
        <v>AGUINALDO Y DECIMO CUARTO MES</v>
      </c>
      <c r="K396" s="98" t="str">
        <f t="shared" si="12"/>
        <v>Posgrado</v>
      </c>
      <c r="L396" s="98" t="s">
        <v>394</v>
      </c>
    </row>
    <row r="397" spans="3:12" ht="15.75" thickBot="1" x14ac:dyDescent="0.3">
      <c r="C397" s="172" t="s">
        <v>59</v>
      </c>
      <c r="D397" s="163"/>
      <c r="E397" s="154">
        <v>0</v>
      </c>
      <c r="F397" s="117">
        <f>IF(E395&lt;6,"",((E395-6)/12)*(G395/E395))</f>
        <v>0</v>
      </c>
      <c r="G397" s="97">
        <f>F397</f>
        <v>0</v>
      </c>
      <c r="H397" s="164"/>
      <c r="I397" s="101" t="s">
        <v>518</v>
      </c>
      <c r="J397" s="101" t="str">
        <f>VLOOKUP(I397,Presupuesto!$B$11:$C$565,2,0)</f>
        <v>DECIMOCUARTO MES</v>
      </c>
      <c r="K397" s="98" t="str">
        <f t="shared" si="12"/>
        <v>Posgrado</v>
      </c>
      <c r="L397" s="98" t="s">
        <v>394</v>
      </c>
    </row>
    <row r="398" spans="3:12" ht="15.75" thickBot="1" x14ac:dyDescent="0.3">
      <c r="C398" s="137" t="s">
        <v>488</v>
      </c>
      <c r="D398" s="199"/>
      <c r="E398" s="152">
        <v>12</v>
      </c>
      <c r="F398" s="304">
        <f>HLOOKUP($C398,$BZ$2:$CM$3,2,0)</f>
        <v>17866.8</v>
      </c>
      <c r="G398" s="113">
        <f>D398*E398*F398</f>
        <v>0</v>
      </c>
      <c r="H398" s="166"/>
      <c r="I398" s="114" t="s">
        <v>495</v>
      </c>
      <c r="J398" s="114" t="str">
        <f>VLOOKUP(I398,Presupuesto!$B$11:$C$565,2,0)</f>
        <v>SUELDOS Y SALARIOS PERMANENTES</v>
      </c>
      <c r="K398" s="98" t="str">
        <f t="shared" si="12"/>
        <v>Posgrado</v>
      </c>
      <c r="L398" s="98" t="s">
        <v>394</v>
      </c>
    </row>
    <row r="399" spans="3:12" x14ac:dyDescent="0.25">
      <c r="C399" s="171" t="s">
        <v>58</v>
      </c>
      <c r="D399" s="163"/>
      <c r="E399" s="154">
        <v>0</v>
      </c>
      <c r="F399" s="100">
        <f>IF(E398=0,"",(G398/E398)/12*E398)</f>
        <v>0</v>
      </c>
      <c r="G399" s="97">
        <f>F399</f>
        <v>0</v>
      </c>
      <c r="H399" s="164"/>
      <c r="I399" s="116" t="s">
        <v>515</v>
      </c>
      <c r="J399" s="116" t="str">
        <f>VLOOKUP(I399,Presupuesto!$B$11:$C$565,2,0)</f>
        <v>AGUINALDO Y DECIMO CUARTO MES</v>
      </c>
      <c r="K399" s="98" t="str">
        <f t="shared" si="12"/>
        <v>Posgrado</v>
      </c>
      <c r="L399" s="98" t="s">
        <v>394</v>
      </c>
    </row>
    <row r="400" spans="3:12" ht="15.75" thickBot="1" x14ac:dyDescent="0.3">
      <c r="C400" s="172" t="s">
        <v>59</v>
      </c>
      <c r="D400" s="163"/>
      <c r="E400" s="154">
        <v>0</v>
      </c>
      <c r="F400" s="117">
        <f>IF(E398&lt;6,"",((E398-6)/12)*(G398/E398))</f>
        <v>0</v>
      </c>
      <c r="G400" s="97">
        <f>F400</f>
        <v>0</v>
      </c>
      <c r="H400" s="164"/>
      <c r="I400" s="101" t="s">
        <v>518</v>
      </c>
      <c r="J400" s="101" t="str">
        <f>VLOOKUP(I400,Presupuesto!$B$11:$C$565,2,0)</f>
        <v>DECIMOCUARTO MES</v>
      </c>
      <c r="K400" s="98" t="str">
        <f t="shared" si="12"/>
        <v>Posgrado</v>
      </c>
      <c r="L400" s="98" t="s">
        <v>394</v>
      </c>
    </row>
    <row r="401" spans="3:12" ht="15.75" thickBot="1" x14ac:dyDescent="0.3">
      <c r="C401" s="137" t="s">
        <v>489</v>
      </c>
      <c r="D401" s="199"/>
      <c r="E401" s="152">
        <v>12</v>
      </c>
      <c r="F401" s="304">
        <f>HLOOKUP($C401,$BZ$2:$CM$3,2,0)</f>
        <v>13896.4</v>
      </c>
      <c r="G401" s="113">
        <f>D401*E401*F401</f>
        <v>0</v>
      </c>
      <c r="H401" s="166"/>
      <c r="I401" s="114" t="s">
        <v>495</v>
      </c>
      <c r="J401" s="114" t="str">
        <f>VLOOKUP(I401,Presupuesto!$B$11:$C$565,2,0)</f>
        <v>SUELDOS Y SALARIOS PERMANENTES</v>
      </c>
      <c r="K401" s="98" t="str">
        <f t="shared" si="12"/>
        <v>Posgrado</v>
      </c>
      <c r="L401" s="98" t="s">
        <v>394</v>
      </c>
    </row>
    <row r="402" spans="3:12" x14ac:dyDescent="0.25">
      <c r="C402" s="171" t="s">
        <v>58</v>
      </c>
      <c r="D402" s="163"/>
      <c r="E402" s="154">
        <v>0</v>
      </c>
      <c r="F402" s="100">
        <f>IF(E401=0,"",(G401/E401)/12*E401)</f>
        <v>0</v>
      </c>
      <c r="G402" s="97">
        <f>F402</f>
        <v>0</v>
      </c>
      <c r="H402" s="164"/>
      <c r="I402" s="116" t="s">
        <v>515</v>
      </c>
      <c r="J402" s="116" t="str">
        <f>VLOOKUP(I402,Presupuesto!$B$11:$C$565,2,0)</f>
        <v>AGUINALDO Y DECIMO CUARTO MES</v>
      </c>
      <c r="K402" s="98" t="str">
        <f t="shared" si="12"/>
        <v>Posgrado</v>
      </c>
      <c r="L402" s="98" t="s">
        <v>394</v>
      </c>
    </row>
    <row r="403" spans="3:12" ht="15.75" thickBot="1" x14ac:dyDescent="0.3">
      <c r="C403" s="172" t="s">
        <v>59</v>
      </c>
      <c r="D403" s="163"/>
      <c r="E403" s="154">
        <v>0</v>
      </c>
      <c r="F403" s="117">
        <f>IF(E401&lt;6,"",((E401-6)/12)*(G401/E401))</f>
        <v>0</v>
      </c>
      <c r="G403" s="97">
        <f>F403</f>
        <v>0</v>
      </c>
      <c r="H403" s="164"/>
      <c r="I403" s="101" t="s">
        <v>518</v>
      </c>
      <c r="J403" s="101" t="str">
        <f>VLOOKUP(I403,Presupuesto!$B$11:$C$565,2,0)</f>
        <v>DECIMOCUARTO MES</v>
      </c>
      <c r="K403" s="98" t="str">
        <f t="shared" si="12"/>
        <v>Posgrado</v>
      </c>
      <c r="L403" s="98" t="s">
        <v>394</v>
      </c>
    </row>
    <row r="404" spans="3:12" ht="15.75" thickBot="1" x14ac:dyDescent="0.3">
      <c r="C404" s="137" t="s">
        <v>490</v>
      </c>
      <c r="D404" s="199"/>
      <c r="E404" s="152">
        <v>12</v>
      </c>
      <c r="F404" s="304">
        <f>HLOOKUP($C404,$BZ$2:$CM$3,2,0)</f>
        <v>15004.09</v>
      </c>
      <c r="G404" s="113">
        <f>D404*E404*F404</f>
        <v>0</v>
      </c>
      <c r="H404" s="166"/>
      <c r="I404" s="114" t="s">
        <v>495</v>
      </c>
      <c r="J404" s="114" t="str">
        <f>VLOOKUP(I404,Presupuesto!$B$11:$C$565,2,0)</f>
        <v>SUELDOS Y SALARIOS PERMANENTES</v>
      </c>
      <c r="K404" s="98" t="str">
        <f t="shared" si="12"/>
        <v>Posgrado</v>
      </c>
      <c r="L404" s="98" t="s">
        <v>394</v>
      </c>
    </row>
    <row r="405" spans="3:12" x14ac:dyDescent="0.25">
      <c r="C405" s="171" t="s">
        <v>58</v>
      </c>
      <c r="D405" s="163"/>
      <c r="E405" s="154">
        <v>0</v>
      </c>
      <c r="F405" s="100">
        <f>IF(E404=0,"",(G404/E404)/12*E404)</f>
        <v>0</v>
      </c>
      <c r="G405" s="97">
        <f>F405</f>
        <v>0</v>
      </c>
      <c r="H405" s="164"/>
      <c r="I405" s="116" t="s">
        <v>515</v>
      </c>
      <c r="J405" s="116" t="str">
        <f>VLOOKUP(I405,Presupuesto!$B$11:$C$565,2,0)</f>
        <v>AGUINALDO Y DECIMO CUARTO MES</v>
      </c>
      <c r="K405" s="98" t="str">
        <f t="shared" si="12"/>
        <v>Posgrado</v>
      </c>
      <c r="L405" s="98" t="s">
        <v>394</v>
      </c>
    </row>
    <row r="406" spans="3:12" ht="15.75" thickBot="1" x14ac:dyDescent="0.3">
      <c r="C406" s="172" t="s">
        <v>59</v>
      </c>
      <c r="D406" s="163"/>
      <c r="E406" s="154">
        <v>0</v>
      </c>
      <c r="F406" s="117">
        <f>IF(E404&lt;6,"",((E404-6)/12)*(G404/E404))</f>
        <v>0</v>
      </c>
      <c r="G406" s="97">
        <f>F406</f>
        <v>0</v>
      </c>
      <c r="H406" s="164"/>
      <c r="I406" s="101" t="s">
        <v>518</v>
      </c>
      <c r="J406" s="101" t="str">
        <f>VLOOKUP(I406,Presupuesto!$B$11:$C$565,2,0)</f>
        <v>DECIMOCUARTO MES</v>
      </c>
      <c r="K406" s="98" t="str">
        <f t="shared" si="12"/>
        <v>Posgrado</v>
      </c>
      <c r="L406" s="98" t="s">
        <v>394</v>
      </c>
    </row>
    <row r="407" spans="3:12" ht="15.75" thickBot="1" x14ac:dyDescent="0.3">
      <c r="C407" s="137" t="s">
        <v>491</v>
      </c>
      <c r="D407" s="199"/>
      <c r="E407" s="152">
        <v>12</v>
      </c>
      <c r="F407" s="304">
        <f>HLOOKUP($C407,$BZ$2:$CM$3,2,0)</f>
        <v>13238.9</v>
      </c>
      <c r="G407" s="113">
        <f>D407*E407*F407</f>
        <v>0</v>
      </c>
      <c r="H407" s="166"/>
      <c r="I407" s="114" t="s">
        <v>495</v>
      </c>
      <c r="J407" s="114" t="str">
        <f>VLOOKUP(I407,Presupuesto!$B$11:$C$565,2,0)</f>
        <v>SUELDOS Y SALARIOS PERMANENTES</v>
      </c>
      <c r="K407" s="98" t="str">
        <f t="shared" si="12"/>
        <v>Posgrado</v>
      </c>
      <c r="L407" s="98" t="s">
        <v>394</v>
      </c>
    </row>
    <row r="408" spans="3:12" x14ac:dyDescent="0.25">
      <c r="C408" s="171" t="s">
        <v>58</v>
      </c>
      <c r="D408" s="163"/>
      <c r="E408" s="154">
        <v>0</v>
      </c>
      <c r="F408" s="100">
        <f>IF(E407=0,"",(G407/E407)/12*E407)</f>
        <v>0</v>
      </c>
      <c r="G408" s="97">
        <f>F408</f>
        <v>0</v>
      </c>
      <c r="H408" s="164"/>
      <c r="I408" s="116" t="s">
        <v>515</v>
      </c>
      <c r="J408" s="116" t="str">
        <f>VLOOKUP(I408,Presupuesto!$B$11:$C$565,2,0)</f>
        <v>AGUINALDO Y DECIMO CUARTO MES</v>
      </c>
      <c r="K408" s="98" t="str">
        <f t="shared" si="12"/>
        <v>Posgrado</v>
      </c>
      <c r="L408" s="98" t="s">
        <v>394</v>
      </c>
    </row>
    <row r="409" spans="3:12" ht="15.75" thickBot="1" x14ac:dyDescent="0.3">
      <c r="C409" s="172" t="s">
        <v>59</v>
      </c>
      <c r="D409" s="163"/>
      <c r="E409" s="154">
        <v>0</v>
      </c>
      <c r="F409" s="117">
        <f>IF(E407&lt;6,"",((E407-6)/12)*(G407/E407))</f>
        <v>0</v>
      </c>
      <c r="G409" s="97">
        <f>F409</f>
        <v>0</v>
      </c>
      <c r="H409" s="164"/>
      <c r="I409" s="101" t="s">
        <v>518</v>
      </c>
      <c r="J409" s="101" t="str">
        <f>VLOOKUP(I409,Presupuesto!$B$11:$C$565,2,0)</f>
        <v>DECIMOCUARTO MES</v>
      </c>
      <c r="K409" s="98" t="str">
        <f t="shared" si="12"/>
        <v>Posgrado</v>
      </c>
      <c r="L409" s="98" t="s">
        <v>394</v>
      </c>
    </row>
    <row r="410" spans="3:12" ht="15.75" thickBot="1" x14ac:dyDescent="0.3">
      <c r="C410" s="137" t="s">
        <v>492</v>
      </c>
      <c r="D410" s="199"/>
      <c r="E410" s="152">
        <v>12</v>
      </c>
      <c r="F410" s="304">
        <f>HLOOKUP($C410,$BZ$2:$CM$3,2,0)</f>
        <v>12356.31</v>
      </c>
      <c r="G410" s="113">
        <f>D410*E410*F410</f>
        <v>0</v>
      </c>
      <c r="H410" s="166"/>
      <c r="I410" s="114" t="s">
        <v>495</v>
      </c>
      <c r="J410" s="114" t="str">
        <f>VLOOKUP(I410,Presupuesto!$B$11:$C$565,2,0)</f>
        <v>SUELDOS Y SALARIOS PERMANENTES</v>
      </c>
      <c r="K410" s="98" t="str">
        <f t="shared" ref="K410:K427" si="13">$K$377</f>
        <v>Posgrado</v>
      </c>
      <c r="L410" s="98" t="s">
        <v>394</v>
      </c>
    </row>
    <row r="411" spans="3:12" x14ac:dyDescent="0.25">
      <c r="C411" s="171" t="s">
        <v>58</v>
      </c>
      <c r="D411" s="163"/>
      <c r="E411" s="154">
        <v>0</v>
      </c>
      <c r="F411" s="100">
        <f>IF(E410=0,"",(G410/E410)/12*E410)</f>
        <v>0</v>
      </c>
      <c r="G411" s="97">
        <f>F411</f>
        <v>0</v>
      </c>
      <c r="H411" s="164"/>
      <c r="I411" s="116" t="s">
        <v>515</v>
      </c>
      <c r="J411" s="116" t="str">
        <f>VLOOKUP(I411,Presupuesto!$B$11:$C$565,2,0)</f>
        <v>AGUINALDO Y DECIMO CUARTO MES</v>
      </c>
      <c r="K411" s="98" t="str">
        <f t="shared" si="13"/>
        <v>Posgrado</v>
      </c>
      <c r="L411" s="98" t="s">
        <v>394</v>
      </c>
    </row>
    <row r="412" spans="3:12" ht="15.75" thickBot="1" x14ac:dyDescent="0.3">
      <c r="C412" s="172" t="s">
        <v>59</v>
      </c>
      <c r="D412" s="163"/>
      <c r="E412" s="154">
        <v>0</v>
      </c>
      <c r="F412" s="117">
        <f>IF(E410&lt;6,"",((E410-6)/12)*(G410/E410))</f>
        <v>0</v>
      </c>
      <c r="G412" s="97">
        <f>F412</f>
        <v>0</v>
      </c>
      <c r="H412" s="164"/>
      <c r="I412" s="101" t="s">
        <v>518</v>
      </c>
      <c r="J412" s="101" t="str">
        <f>VLOOKUP(I412,Presupuesto!$B$11:$C$565,2,0)</f>
        <v>DECIMOCUARTO MES</v>
      </c>
      <c r="K412" s="98" t="str">
        <f t="shared" si="13"/>
        <v>Posgrado</v>
      </c>
      <c r="L412" s="98" t="s">
        <v>394</v>
      </c>
    </row>
    <row r="413" spans="3:12" ht="15.75" thickBot="1" x14ac:dyDescent="0.3">
      <c r="C413" s="137" t="s">
        <v>493</v>
      </c>
      <c r="D413" s="199"/>
      <c r="E413" s="152">
        <v>12</v>
      </c>
      <c r="F413" s="304">
        <f>HLOOKUP($C413,$BZ$2:$CM$3,2,0)</f>
        <v>463.22</v>
      </c>
      <c r="G413" s="113">
        <f>D413*E413*F413</f>
        <v>0</v>
      </c>
      <c r="H413" s="166"/>
      <c r="I413" s="114" t="s">
        <v>495</v>
      </c>
      <c r="J413" s="114" t="str">
        <f>VLOOKUP(I413,Presupuesto!$B$11:$C$565,2,0)</f>
        <v>SUELDOS Y SALARIOS PERMANENTES</v>
      </c>
      <c r="K413" s="98" t="str">
        <f t="shared" si="13"/>
        <v>Posgrado</v>
      </c>
      <c r="L413" s="98" t="s">
        <v>394</v>
      </c>
    </row>
    <row r="414" spans="3:12" x14ac:dyDescent="0.25">
      <c r="C414" s="171" t="s">
        <v>58</v>
      </c>
      <c r="D414" s="163"/>
      <c r="E414" s="154">
        <v>0</v>
      </c>
      <c r="F414" s="100">
        <f>IF(E413=0,"",(G413/E413)/12*E413)</f>
        <v>0</v>
      </c>
      <c r="G414" s="97">
        <f>F414</f>
        <v>0</v>
      </c>
      <c r="H414" s="164"/>
      <c r="I414" s="116" t="s">
        <v>515</v>
      </c>
      <c r="J414" s="116" t="str">
        <f>VLOOKUP(I414,Presupuesto!$B$11:$C$565,2,0)</f>
        <v>AGUINALDO Y DECIMO CUARTO MES</v>
      </c>
      <c r="K414" s="98" t="str">
        <f t="shared" si="13"/>
        <v>Posgrado</v>
      </c>
      <c r="L414" s="98" t="s">
        <v>394</v>
      </c>
    </row>
    <row r="415" spans="3:12" ht="15.75" thickBot="1" x14ac:dyDescent="0.3">
      <c r="C415" s="172" t="s">
        <v>59</v>
      </c>
      <c r="D415" s="163"/>
      <c r="E415" s="154">
        <v>0</v>
      </c>
      <c r="F415" s="117">
        <f>IF(E413&lt;6,"",((E413-6)/12)*(G413/E413))</f>
        <v>0</v>
      </c>
      <c r="G415" s="97">
        <f>F415</f>
        <v>0</v>
      </c>
      <c r="H415" s="164"/>
      <c r="I415" s="101" t="s">
        <v>518</v>
      </c>
      <c r="J415" s="101" t="str">
        <f>VLOOKUP(I415,Presupuesto!$B$11:$C$565,2,0)</f>
        <v>DECIMOCUARTO MES</v>
      </c>
      <c r="K415" s="98" t="str">
        <f t="shared" si="13"/>
        <v>Posgrado</v>
      </c>
      <c r="L415" s="98" t="s">
        <v>394</v>
      </c>
    </row>
    <row r="416" spans="3:12" ht="15.75" thickBot="1" x14ac:dyDescent="0.3">
      <c r="C416" s="137" t="s">
        <v>494</v>
      </c>
      <c r="D416" s="199"/>
      <c r="E416" s="152">
        <v>12</v>
      </c>
      <c r="F416" s="304">
        <f>HLOOKUP($C416,$BZ$2:$CM$3,2,0)</f>
        <v>2007.3</v>
      </c>
      <c r="G416" s="113">
        <f>D416*E416*F416</f>
        <v>0</v>
      </c>
      <c r="H416" s="166"/>
      <c r="I416" s="114" t="s">
        <v>495</v>
      </c>
      <c r="J416" s="114" t="str">
        <f>VLOOKUP(I416,Presupuesto!$B$11:$C$565,2,0)</f>
        <v>SUELDOS Y SALARIOS PERMANENTES</v>
      </c>
      <c r="K416" s="98" t="str">
        <f t="shared" si="13"/>
        <v>Posgrado</v>
      </c>
      <c r="L416" s="98" t="s">
        <v>394</v>
      </c>
    </row>
    <row r="417" spans="3:12" x14ac:dyDescent="0.25">
      <c r="C417" s="171" t="s">
        <v>58</v>
      </c>
      <c r="D417" s="163"/>
      <c r="E417" s="154">
        <v>0</v>
      </c>
      <c r="F417" s="100">
        <f>IF(E416=0,"",(G416/E416)/12*E416)</f>
        <v>0</v>
      </c>
      <c r="G417" s="97">
        <f>F417</f>
        <v>0</v>
      </c>
      <c r="H417" s="164"/>
      <c r="I417" s="116" t="s">
        <v>515</v>
      </c>
      <c r="J417" s="116" t="str">
        <f>VLOOKUP(I417,Presupuesto!$B$11:$C$565,2,0)</f>
        <v>AGUINALDO Y DECIMO CUARTO MES</v>
      </c>
      <c r="K417" s="98" t="str">
        <f t="shared" si="13"/>
        <v>Posgrado</v>
      </c>
      <c r="L417" s="98" t="s">
        <v>394</v>
      </c>
    </row>
    <row r="418" spans="3:12" ht="15.75" thickBot="1" x14ac:dyDescent="0.3">
      <c r="C418" s="172" t="s">
        <v>59</v>
      </c>
      <c r="D418" s="163"/>
      <c r="E418" s="154">
        <v>0</v>
      </c>
      <c r="F418" s="117">
        <f>IF(E416&lt;6,"",((E416-6)/12)*(G416/E416))</f>
        <v>0</v>
      </c>
      <c r="G418" s="97">
        <f>F418</f>
        <v>0</v>
      </c>
      <c r="H418" s="164"/>
      <c r="I418" s="101" t="s">
        <v>518</v>
      </c>
      <c r="J418" s="101" t="str">
        <f>VLOOKUP(I418,Presupuesto!$B$11:$C$565,2,0)</f>
        <v>DECIMOCUARTO MES</v>
      </c>
      <c r="K418" s="98" t="str">
        <f t="shared" si="13"/>
        <v>Posgrado</v>
      </c>
      <c r="L418" s="98" t="s">
        <v>394</v>
      </c>
    </row>
    <row r="419" spans="3:12" ht="15.75" thickBot="1" x14ac:dyDescent="0.3">
      <c r="C419" s="140" t="s">
        <v>83</v>
      </c>
      <c r="D419" s="199"/>
      <c r="E419" s="152">
        <v>12</v>
      </c>
      <c r="F419" s="139">
        <v>30000</v>
      </c>
      <c r="G419" s="113">
        <f>D419*E419*F419</f>
        <v>0</v>
      </c>
      <c r="H419" s="166"/>
      <c r="I419" s="114" t="s">
        <v>563</v>
      </c>
      <c r="J419" s="114" t="str">
        <f>VLOOKUP(I419,Presupuesto!$B$11:$C$565,2,0)</f>
        <v>CONTRATOS ESPECIALES</v>
      </c>
      <c r="K419" s="98" t="str">
        <f t="shared" si="13"/>
        <v>Posgrado</v>
      </c>
      <c r="L419" s="98" t="s">
        <v>394</v>
      </c>
    </row>
    <row r="420" spans="3:12" x14ac:dyDescent="0.25">
      <c r="C420" s="171" t="s">
        <v>58</v>
      </c>
      <c r="D420" s="163"/>
      <c r="E420" s="154">
        <v>0</v>
      </c>
      <c r="F420" s="117">
        <f>IF(E419=0,"",(G419/E419)/12*E419)</f>
        <v>0</v>
      </c>
      <c r="G420" s="97">
        <f>F420</f>
        <v>0</v>
      </c>
      <c r="H420" s="164"/>
      <c r="I420" s="101" t="s">
        <v>563</v>
      </c>
      <c r="J420" s="101" t="str">
        <f>VLOOKUP(I420,Presupuesto!$B$11:$C$565,2,0)</f>
        <v>CONTRATOS ESPECIALES</v>
      </c>
      <c r="K420" s="98" t="str">
        <f t="shared" si="13"/>
        <v>Posgrado</v>
      </c>
      <c r="L420" s="98" t="s">
        <v>393</v>
      </c>
    </row>
    <row r="421" spans="3:12" ht="15.75" thickBot="1" x14ac:dyDescent="0.3">
      <c r="C421" s="172" t="s">
        <v>59</v>
      </c>
      <c r="D421" s="163"/>
      <c r="E421" s="154">
        <v>0</v>
      </c>
      <c r="F421" s="100">
        <f>IF(E419&lt;6,"",((E419-6)/12)*(G419/E419))</f>
        <v>0</v>
      </c>
      <c r="G421" s="97">
        <f>F421</f>
        <v>0</v>
      </c>
      <c r="H421" s="164"/>
      <c r="I421" s="101" t="s">
        <v>563</v>
      </c>
      <c r="J421" s="101" t="str">
        <f>VLOOKUP(I421,Presupuesto!$B$11:$C$565,2,0)</f>
        <v>CONTRATOS ESPECIALES</v>
      </c>
      <c r="K421" s="98" t="str">
        <f t="shared" si="13"/>
        <v>Posgrado</v>
      </c>
      <c r="L421" s="98" t="s">
        <v>398</v>
      </c>
    </row>
    <row r="422" spans="3:12" ht="15.75" thickBot="1" x14ac:dyDescent="0.3">
      <c r="C422" s="140" t="s">
        <v>60</v>
      </c>
      <c r="D422" s="199"/>
      <c r="E422" s="152">
        <v>12</v>
      </c>
      <c r="F422" s="118">
        <v>30000</v>
      </c>
      <c r="G422" s="113">
        <f>D422*E422*F422</f>
        <v>0</v>
      </c>
      <c r="H422" s="166"/>
      <c r="I422" s="114" t="s">
        <v>704</v>
      </c>
      <c r="J422" s="114" t="str">
        <f>VLOOKUP(I422,Presupuesto!$B$11:$C$565,2,0)</f>
        <v>OTROS SERVICIOS TECNICOS Y PROFESIONALES</v>
      </c>
      <c r="K422" s="98" t="str">
        <f t="shared" si="13"/>
        <v>Posgrado</v>
      </c>
      <c r="L422" s="98" t="s">
        <v>393</v>
      </c>
    </row>
    <row r="423" spans="3:12" x14ac:dyDescent="0.25">
      <c r="C423" s="171" t="s">
        <v>58</v>
      </c>
      <c r="D423" s="163"/>
      <c r="E423" s="154">
        <v>0</v>
      </c>
      <c r="F423" s="100">
        <v>0</v>
      </c>
      <c r="G423" s="97">
        <f>F423</f>
        <v>0</v>
      </c>
      <c r="H423" s="164"/>
      <c r="I423" s="101" t="s">
        <v>704</v>
      </c>
      <c r="J423" s="101" t="str">
        <f>VLOOKUP(I423,Presupuesto!$B$11:$C$565,2,0)</f>
        <v>OTROS SERVICIOS TECNICOS Y PROFESIONALES</v>
      </c>
      <c r="K423" s="98" t="str">
        <f t="shared" si="13"/>
        <v>Posgrado</v>
      </c>
      <c r="L423" s="98" t="s">
        <v>393</v>
      </c>
    </row>
    <row r="424" spans="3:12" ht="15.75" thickBot="1" x14ac:dyDescent="0.3">
      <c r="C424" s="172" t="s">
        <v>59</v>
      </c>
      <c r="D424" s="163"/>
      <c r="E424" s="154">
        <v>0</v>
      </c>
      <c r="F424" s="100">
        <v>0</v>
      </c>
      <c r="G424" s="97">
        <f>F424</f>
        <v>0</v>
      </c>
      <c r="H424" s="164"/>
      <c r="I424" s="101" t="s">
        <v>704</v>
      </c>
      <c r="J424" s="101" t="str">
        <f>VLOOKUP(I424,Presupuesto!$B$11:$C$565,2,0)</f>
        <v>OTROS SERVICIOS TECNICOS Y PROFESIONALES</v>
      </c>
      <c r="K424" s="98" t="str">
        <f t="shared" si="13"/>
        <v>Posgrado</v>
      </c>
      <c r="L424" s="98" t="s">
        <v>393</v>
      </c>
    </row>
    <row r="425" spans="3:12" ht="15.75" thickBot="1" x14ac:dyDescent="0.3">
      <c r="C425" s="140" t="s">
        <v>61</v>
      </c>
      <c r="D425" s="199"/>
      <c r="E425" s="152">
        <v>12</v>
      </c>
      <c r="F425" s="118">
        <v>30000</v>
      </c>
      <c r="G425" s="113">
        <f>D425*E425*F425</f>
        <v>0</v>
      </c>
      <c r="H425" s="166"/>
      <c r="I425" s="114" t="s">
        <v>495</v>
      </c>
      <c r="J425" s="114" t="str">
        <f>VLOOKUP(I425,Presupuesto!$B$11:$C$565,2,0)</f>
        <v>SUELDOS Y SALARIOS PERMANENTES</v>
      </c>
      <c r="K425" s="98" t="str">
        <f t="shared" si="13"/>
        <v>Posgrado</v>
      </c>
      <c r="L425" s="98" t="s">
        <v>393</v>
      </c>
    </row>
    <row r="426" spans="3:12" x14ac:dyDescent="0.25">
      <c r="C426" s="171" t="s">
        <v>58</v>
      </c>
      <c r="D426" s="169"/>
      <c r="E426" s="131">
        <v>0</v>
      </c>
      <c r="F426" s="119">
        <f>IF(E425=0,"",(G425/E425)/12*E425)</f>
        <v>0</v>
      </c>
      <c r="G426" s="120">
        <f>F426</f>
        <v>0</v>
      </c>
      <c r="H426" s="164"/>
      <c r="I426" s="101" t="s">
        <v>515</v>
      </c>
      <c r="J426" s="101" t="str">
        <f>VLOOKUP(I426,Presupuesto!$B$11:$C$565,2,0)</f>
        <v>AGUINALDO Y DECIMO CUARTO MES</v>
      </c>
      <c r="K426" s="98" t="str">
        <f t="shared" si="13"/>
        <v>Posgrado</v>
      </c>
      <c r="L426" s="98" t="s">
        <v>393</v>
      </c>
    </row>
    <row r="427" spans="3:12" ht="15.75" thickBot="1" x14ac:dyDescent="0.3">
      <c r="C427" s="173" t="s">
        <v>59</v>
      </c>
      <c r="D427" s="162"/>
      <c r="E427" s="132">
        <v>0</v>
      </c>
      <c r="F427" s="105">
        <f>IF(E425&lt;6,"",((E425-6)/12)*(G425/E425))</f>
        <v>0</v>
      </c>
      <c r="G427" s="105">
        <f>F427</f>
        <v>0</v>
      </c>
      <c r="H427" s="162"/>
      <c r="I427" s="106" t="s">
        <v>518</v>
      </c>
      <c r="J427" s="124" t="str">
        <f>VLOOKUP(I427,Presupuesto!$B$11:$C$565,2,0)</f>
        <v>DECIMOCUARTO MES</v>
      </c>
      <c r="K427" s="106" t="str">
        <f t="shared" si="13"/>
        <v>Posgrado</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391</v>
      </c>
      <c r="D433" s="365"/>
      <c r="E433" s="93"/>
      <c r="F433" s="93"/>
      <c r="G433" s="93"/>
      <c r="H433" s="76"/>
      <c r="I433" s="76"/>
      <c r="J433" s="76"/>
      <c r="K433" s="153"/>
    </row>
    <row r="434" spans="3:12" ht="18.75" x14ac:dyDescent="0.25">
      <c r="C434" s="210"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481</v>
      </c>
      <c r="D437" s="199"/>
      <c r="E437" s="152">
        <v>12</v>
      </c>
      <c r="F437" s="304">
        <f>HLOOKUP($C437,$BZ$2:$CM$3,2,0)</f>
        <v>43674.39</v>
      </c>
      <c r="G437" s="113">
        <f>D437*E437*F437</f>
        <v>0</v>
      </c>
      <c r="H437" s="166"/>
      <c r="I437" s="114" t="s">
        <v>495</v>
      </c>
      <c r="J437" s="114" t="str">
        <f>VLOOKUP(I437,Presupuesto!$B$11:$C$565,2,0)</f>
        <v>SUELDOS Y SALARIOS PERMANENTES</v>
      </c>
      <c r="K437" s="218" t="s">
        <v>1453</v>
      </c>
      <c r="L437" s="98" t="s">
        <v>393</v>
      </c>
    </row>
    <row r="438" spans="3:12" x14ac:dyDescent="0.25">
      <c r="C438" s="171" t="s">
        <v>58</v>
      </c>
      <c r="D438" s="163"/>
      <c r="E438" s="154">
        <v>0</v>
      </c>
      <c r="F438" s="100">
        <f>IF(E437=0,"",(G437/E437)/12*E437)</f>
        <v>0</v>
      </c>
      <c r="G438" s="97">
        <f>F438</f>
        <v>0</v>
      </c>
      <c r="H438" s="164"/>
      <c r="I438" s="116" t="s">
        <v>515</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518</v>
      </c>
      <c r="J439" s="101" t="str">
        <f>VLOOKUP(I439,Presupuesto!$B$11:$C$565,2,0)</f>
        <v>DECIMOCUARTO MES</v>
      </c>
      <c r="K439" s="98" t="str">
        <f t="shared" si="14"/>
        <v>Posgrado</v>
      </c>
      <c r="L439" s="98" t="s">
        <v>394</v>
      </c>
    </row>
    <row r="440" spans="3:12" ht="15.75" thickBot="1" x14ac:dyDescent="0.3">
      <c r="C440" s="137" t="s">
        <v>482</v>
      </c>
      <c r="D440" s="199"/>
      <c r="E440" s="152">
        <v>12</v>
      </c>
      <c r="F440" s="304">
        <f>HLOOKUP($C440,$BZ$2:$CM$3,2,0)</f>
        <v>39703.99</v>
      </c>
      <c r="G440" s="113">
        <f>D440*E440*F440</f>
        <v>0</v>
      </c>
      <c r="H440" s="166"/>
      <c r="I440" s="114" t="s">
        <v>495</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515</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518</v>
      </c>
      <c r="J442" s="101" t="str">
        <f>VLOOKUP(I442,Presupuesto!$B$11:$C$565,2,0)</f>
        <v>DECIMOCUARTO MES</v>
      </c>
      <c r="K442" s="98" t="str">
        <f t="shared" si="14"/>
        <v>Posgrado</v>
      </c>
      <c r="L442" s="98" t="s">
        <v>394</v>
      </c>
    </row>
    <row r="443" spans="3:12" ht="15.75" thickBot="1" x14ac:dyDescent="0.3">
      <c r="C443" s="137" t="s">
        <v>483</v>
      </c>
      <c r="D443" s="199"/>
      <c r="E443" s="152">
        <v>12</v>
      </c>
      <c r="F443" s="304">
        <f>HLOOKUP($C443,$BZ$2:$CM$3,2,0)</f>
        <v>35733.589999999997</v>
      </c>
      <c r="G443" s="113">
        <f>D443*E443*F443</f>
        <v>0</v>
      </c>
      <c r="H443" s="166"/>
      <c r="I443" s="114" t="s">
        <v>495</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515</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518</v>
      </c>
      <c r="J445" s="101" t="str">
        <f>VLOOKUP(I445,Presupuesto!$B$11:$C$565,2,0)</f>
        <v>DECIMOCUARTO MES</v>
      </c>
      <c r="K445" s="98" t="str">
        <f t="shared" si="14"/>
        <v>Posgrado</v>
      </c>
      <c r="L445" s="98" t="s">
        <v>394</v>
      </c>
    </row>
    <row r="446" spans="3:12" ht="15.75" thickBot="1" x14ac:dyDescent="0.3">
      <c r="C446" s="137" t="s">
        <v>484</v>
      </c>
      <c r="D446" s="199"/>
      <c r="E446" s="152">
        <v>12</v>
      </c>
      <c r="F446" s="304">
        <f>HLOOKUP($C446,$BZ$2:$CM$3,2,0)</f>
        <v>31763.19</v>
      </c>
      <c r="G446" s="113">
        <f>D446*E446*F446</f>
        <v>0</v>
      </c>
      <c r="H446" s="166"/>
      <c r="I446" s="114" t="s">
        <v>495</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515</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518</v>
      </c>
      <c r="J448" s="101" t="str">
        <f>VLOOKUP(I448,Presupuesto!$B$11:$C$565,2,0)</f>
        <v>DECIMOCUARTO MES</v>
      </c>
      <c r="K448" s="98" t="str">
        <f t="shared" si="14"/>
        <v>Posgrado</v>
      </c>
      <c r="L448" s="98" t="s">
        <v>394</v>
      </c>
    </row>
    <row r="449" spans="3:12" ht="15.75" thickBot="1" x14ac:dyDescent="0.3">
      <c r="C449" s="137" t="s">
        <v>485</v>
      </c>
      <c r="D449" s="199"/>
      <c r="E449" s="152">
        <v>12</v>
      </c>
      <c r="F449" s="304">
        <f>HLOOKUP($C449,$BZ$2:$CM$3,2,0)</f>
        <v>29777.99</v>
      </c>
      <c r="G449" s="113">
        <f>D449*E449*F449</f>
        <v>0</v>
      </c>
      <c r="H449" s="166"/>
      <c r="I449" s="114" t="s">
        <v>495</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515</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518</v>
      </c>
      <c r="J451" s="101" t="str">
        <f>VLOOKUP(I451,Presupuesto!$B$11:$C$565,2,0)</f>
        <v>DECIMOCUARTO MES</v>
      </c>
      <c r="K451" s="98" t="str">
        <f t="shared" si="14"/>
        <v>Posgrado</v>
      </c>
      <c r="L451" s="98" t="s">
        <v>394</v>
      </c>
    </row>
    <row r="452" spans="3:12" ht="15.75" thickBot="1" x14ac:dyDescent="0.3">
      <c r="C452" s="137" t="s">
        <v>486</v>
      </c>
      <c r="D452" s="199"/>
      <c r="E452" s="152">
        <v>12</v>
      </c>
      <c r="F452" s="304">
        <f>HLOOKUP($C452,$BZ$2:$CM$3,2,0)</f>
        <v>27792.79</v>
      </c>
      <c r="G452" s="113">
        <f>D452*E452*F452</f>
        <v>0</v>
      </c>
      <c r="H452" s="166"/>
      <c r="I452" s="114" t="s">
        <v>495</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515</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518</v>
      </c>
      <c r="J454" s="101" t="str">
        <f>VLOOKUP(I454,Presupuesto!$B$11:$C$565,2,0)</f>
        <v>DECIMOCUARTO MES</v>
      </c>
      <c r="K454" s="98" t="str">
        <f t="shared" si="14"/>
        <v>Posgrado</v>
      </c>
      <c r="L454" s="98" t="s">
        <v>394</v>
      </c>
    </row>
    <row r="455" spans="3:12" ht="15.75" thickBot="1" x14ac:dyDescent="0.3">
      <c r="C455" s="137" t="s">
        <v>487</v>
      </c>
      <c r="D455" s="199"/>
      <c r="E455" s="152">
        <v>12</v>
      </c>
      <c r="F455" s="304">
        <f>HLOOKUP($C455,$BZ$2:$CM$3,2,0)</f>
        <v>18859.39</v>
      </c>
      <c r="G455" s="113">
        <f>D455*E455*F455</f>
        <v>0</v>
      </c>
      <c r="H455" s="166"/>
      <c r="I455" s="114" t="s">
        <v>495</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515</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518</v>
      </c>
      <c r="J457" s="101" t="str">
        <f>VLOOKUP(I457,Presupuesto!$B$11:$C$565,2,0)</f>
        <v>DECIMOCUARTO MES</v>
      </c>
      <c r="K457" s="98" t="str">
        <f t="shared" si="14"/>
        <v>Posgrado</v>
      </c>
      <c r="L457" s="98" t="s">
        <v>394</v>
      </c>
    </row>
    <row r="458" spans="3:12" ht="15.75" thickBot="1" x14ac:dyDescent="0.3">
      <c r="C458" s="137" t="s">
        <v>488</v>
      </c>
      <c r="D458" s="199"/>
      <c r="E458" s="152">
        <v>12</v>
      </c>
      <c r="F458" s="304">
        <f>HLOOKUP($C458,$BZ$2:$CM$3,2,0)</f>
        <v>17866.8</v>
      </c>
      <c r="G458" s="113">
        <f>D458*E458*F458</f>
        <v>0</v>
      </c>
      <c r="H458" s="166"/>
      <c r="I458" s="114" t="s">
        <v>495</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515</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518</v>
      </c>
      <c r="J460" s="101" t="str">
        <f>VLOOKUP(I460,Presupuesto!$B$11:$C$565,2,0)</f>
        <v>DECIMOCUARTO MES</v>
      </c>
      <c r="K460" s="98" t="str">
        <f t="shared" si="14"/>
        <v>Posgrado</v>
      </c>
      <c r="L460" s="98" t="s">
        <v>394</v>
      </c>
    </row>
    <row r="461" spans="3:12" ht="15.75" thickBot="1" x14ac:dyDescent="0.3">
      <c r="C461" s="137" t="s">
        <v>489</v>
      </c>
      <c r="D461" s="199"/>
      <c r="E461" s="152">
        <v>12</v>
      </c>
      <c r="F461" s="304">
        <f>HLOOKUP($C461,$BZ$2:$CM$3,2,0)</f>
        <v>13896.4</v>
      </c>
      <c r="G461" s="113">
        <f>D461*E461*F461</f>
        <v>0</v>
      </c>
      <c r="H461" s="166"/>
      <c r="I461" s="114" t="s">
        <v>495</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515</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518</v>
      </c>
      <c r="J463" s="101" t="str">
        <f>VLOOKUP(I463,Presupuesto!$B$11:$C$565,2,0)</f>
        <v>DECIMOCUARTO MES</v>
      </c>
      <c r="K463" s="98" t="str">
        <f t="shared" si="14"/>
        <v>Posgrado</v>
      </c>
      <c r="L463" s="98" t="s">
        <v>394</v>
      </c>
    </row>
    <row r="464" spans="3:12" ht="15.75" thickBot="1" x14ac:dyDescent="0.3">
      <c r="C464" s="137" t="s">
        <v>490</v>
      </c>
      <c r="D464" s="199"/>
      <c r="E464" s="152">
        <v>12</v>
      </c>
      <c r="F464" s="304">
        <f>HLOOKUP($C464,$BZ$2:$CM$3,2,0)</f>
        <v>15004.09</v>
      </c>
      <c r="G464" s="113">
        <f>D464*E464*F464</f>
        <v>0</v>
      </c>
      <c r="H464" s="166"/>
      <c r="I464" s="114" t="s">
        <v>495</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515</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518</v>
      </c>
      <c r="J466" s="101" t="str">
        <f>VLOOKUP(I466,Presupuesto!$B$11:$C$565,2,0)</f>
        <v>DECIMOCUARTO MES</v>
      </c>
      <c r="K466" s="98" t="str">
        <f t="shared" si="14"/>
        <v>Posgrado</v>
      </c>
      <c r="L466" s="98" t="s">
        <v>394</v>
      </c>
    </row>
    <row r="467" spans="3:12" ht="15.75" thickBot="1" x14ac:dyDescent="0.3">
      <c r="C467" s="137" t="s">
        <v>491</v>
      </c>
      <c r="D467" s="199"/>
      <c r="E467" s="152">
        <v>12</v>
      </c>
      <c r="F467" s="304">
        <f>HLOOKUP($C467,$BZ$2:$CM$3,2,0)</f>
        <v>13238.9</v>
      </c>
      <c r="G467" s="113">
        <f>D467*E467*F467</f>
        <v>0</v>
      </c>
      <c r="H467" s="166"/>
      <c r="I467" s="114" t="s">
        <v>495</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515</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518</v>
      </c>
      <c r="J469" s="101" t="str">
        <f>VLOOKUP(I469,Presupuesto!$B$11:$C$565,2,0)</f>
        <v>DECIMOCUARTO MES</v>
      </c>
      <c r="K469" s="98" t="str">
        <f t="shared" si="14"/>
        <v>Posgrado</v>
      </c>
      <c r="L469" s="98" t="s">
        <v>394</v>
      </c>
    </row>
    <row r="470" spans="3:12" ht="15.75" thickBot="1" x14ac:dyDescent="0.3">
      <c r="C470" s="137" t="s">
        <v>492</v>
      </c>
      <c r="D470" s="199"/>
      <c r="E470" s="152">
        <v>12</v>
      </c>
      <c r="F470" s="304">
        <f>HLOOKUP($C470,$BZ$2:$CM$3,2,0)</f>
        <v>12356.31</v>
      </c>
      <c r="G470" s="113">
        <f>D470*E470*F470</f>
        <v>0</v>
      </c>
      <c r="H470" s="166"/>
      <c r="I470" s="114" t="s">
        <v>495</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515</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518</v>
      </c>
      <c r="J472" s="101" t="str">
        <f>VLOOKUP(I472,Presupuesto!$B$11:$C$565,2,0)</f>
        <v>DECIMOCUARTO MES</v>
      </c>
      <c r="K472" s="98" t="str">
        <f t="shared" si="15"/>
        <v>Posgrado</v>
      </c>
      <c r="L472" s="98" t="s">
        <v>394</v>
      </c>
    </row>
    <row r="473" spans="3:12" ht="15.75" thickBot="1" x14ac:dyDescent="0.3">
      <c r="C473" s="137" t="s">
        <v>493</v>
      </c>
      <c r="D473" s="199"/>
      <c r="E473" s="152">
        <v>12</v>
      </c>
      <c r="F473" s="304">
        <f>HLOOKUP($C473,$BZ$2:$CM$3,2,0)</f>
        <v>463.22</v>
      </c>
      <c r="G473" s="113">
        <f>D473*E473*F473</f>
        <v>0</v>
      </c>
      <c r="H473" s="166"/>
      <c r="I473" s="114" t="s">
        <v>495</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515</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518</v>
      </c>
      <c r="J475" s="101" t="str">
        <f>VLOOKUP(I475,Presupuesto!$B$11:$C$565,2,0)</f>
        <v>DECIMOCUARTO MES</v>
      </c>
      <c r="K475" s="98" t="str">
        <f t="shared" si="15"/>
        <v>Posgrado</v>
      </c>
      <c r="L475" s="98" t="s">
        <v>394</v>
      </c>
    </row>
    <row r="476" spans="3:12" ht="15.75" thickBot="1" x14ac:dyDescent="0.3">
      <c r="C476" s="137" t="s">
        <v>494</v>
      </c>
      <c r="D476" s="199"/>
      <c r="E476" s="152">
        <v>12</v>
      </c>
      <c r="F476" s="304">
        <f>HLOOKUP($C476,$BZ$2:$CM$3,2,0)</f>
        <v>2007.3</v>
      </c>
      <c r="G476" s="113">
        <f>D476*E476*F476</f>
        <v>0</v>
      </c>
      <c r="H476" s="166"/>
      <c r="I476" s="114" t="s">
        <v>495</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515</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518</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563</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563</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563</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704</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704</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704</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495</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515</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518</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391</v>
      </c>
      <c r="D493" s="365"/>
      <c r="E493" s="93"/>
      <c r="F493" s="93"/>
      <c r="G493" s="93"/>
      <c r="H493" s="76"/>
      <c r="I493" s="76"/>
      <c r="J493" s="76"/>
      <c r="K493" s="153"/>
    </row>
    <row r="494" spans="3:12" ht="18.75" x14ac:dyDescent="0.25">
      <c r="C494" s="210"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481</v>
      </c>
      <c r="D497" s="199"/>
      <c r="E497" s="152">
        <v>12</v>
      </c>
      <c r="F497" s="304">
        <f>HLOOKUP($C497,$BZ$2:$CM$3,2,0)</f>
        <v>43674.39</v>
      </c>
      <c r="G497" s="113">
        <f>D497*E497*F497</f>
        <v>0</v>
      </c>
      <c r="H497" s="166"/>
      <c r="I497" s="114" t="s">
        <v>495</v>
      </c>
      <c r="J497" s="114" t="str">
        <f>VLOOKUP(I497,Presupuesto!$B$11:$C$565,2,0)</f>
        <v>SUELDOS Y SALARIOS PERMANENTES</v>
      </c>
      <c r="K497" s="218" t="s">
        <v>1453</v>
      </c>
      <c r="L497" s="98" t="s">
        <v>393</v>
      </c>
    </row>
    <row r="498" spans="3:12" x14ac:dyDescent="0.25">
      <c r="C498" s="171" t="s">
        <v>58</v>
      </c>
      <c r="D498" s="163"/>
      <c r="E498" s="154">
        <v>0</v>
      </c>
      <c r="F498" s="100">
        <f>IF(E497=0,"",(G497/E497)/12*E497)</f>
        <v>0</v>
      </c>
      <c r="G498" s="97">
        <f>F498</f>
        <v>0</v>
      </c>
      <c r="H498" s="164"/>
      <c r="I498" s="116" t="s">
        <v>515</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518</v>
      </c>
      <c r="J499" s="101" t="str">
        <f>VLOOKUP(I499,Presupuesto!$B$11:$C$565,2,0)</f>
        <v>DECIMOCUARTO MES</v>
      </c>
      <c r="K499" s="98" t="str">
        <f t="shared" si="16"/>
        <v>Posgrado</v>
      </c>
      <c r="L499" s="98" t="s">
        <v>394</v>
      </c>
    </row>
    <row r="500" spans="3:12" ht="15.75" thickBot="1" x14ac:dyDescent="0.3">
      <c r="C500" s="137" t="s">
        <v>482</v>
      </c>
      <c r="D500" s="199"/>
      <c r="E500" s="152">
        <v>12</v>
      </c>
      <c r="F500" s="304">
        <f>HLOOKUP($C500,$BZ$2:$CM$3,2,0)</f>
        <v>39703.99</v>
      </c>
      <c r="G500" s="113">
        <f>D500*E500*F500</f>
        <v>0</v>
      </c>
      <c r="H500" s="166"/>
      <c r="I500" s="114" t="s">
        <v>495</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515</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518</v>
      </c>
      <c r="J502" s="101" t="str">
        <f>VLOOKUP(I502,Presupuesto!$B$11:$C$565,2,0)</f>
        <v>DECIMOCUARTO MES</v>
      </c>
      <c r="K502" s="98" t="str">
        <f t="shared" si="16"/>
        <v>Posgrado</v>
      </c>
      <c r="L502" s="98" t="s">
        <v>394</v>
      </c>
    </row>
    <row r="503" spans="3:12" ht="15.75" thickBot="1" x14ac:dyDescent="0.3">
      <c r="C503" s="137" t="s">
        <v>483</v>
      </c>
      <c r="D503" s="199"/>
      <c r="E503" s="152">
        <v>12</v>
      </c>
      <c r="F503" s="304">
        <f>HLOOKUP($C503,$BZ$2:$CM$3,2,0)</f>
        <v>35733.589999999997</v>
      </c>
      <c r="G503" s="113">
        <f>D503*E503*F503</f>
        <v>0</v>
      </c>
      <c r="H503" s="166"/>
      <c r="I503" s="114" t="s">
        <v>495</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515</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518</v>
      </c>
      <c r="J505" s="101" t="str">
        <f>VLOOKUP(I505,Presupuesto!$B$11:$C$565,2,0)</f>
        <v>DECIMOCUARTO MES</v>
      </c>
      <c r="K505" s="98" t="str">
        <f t="shared" si="16"/>
        <v>Posgrado</v>
      </c>
      <c r="L505" s="98" t="s">
        <v>394</v>
      </c>
    </row>
    <row r="506" spans="3:12" ht="15.75" thickBot="1" x14ac:dyDescent="0.3">
      <c r="C506" s="137" t="s">
        <v>484</v>
      </c>
      <c r="D506" s="199"/>
      <c r="E506" s="152">
        <v>12</v>
      </c>
      <c r="F506" s="304">
        <f>HLOOKUP($C506,$BZ$2:$CM$3,2,0)</f>
        <v>31763.19</v>
      </c>
      <c r="G506" s="113">
        <f>D506*E506*F506</f>
        <v>0</v>
      </c>
      <c r="H506" s="166"/>
      <c r="I506" s="114" t="s">
        <v>495</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515</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518</v>
      </c>
      <c r="J508" s="101" t="str">
        <f>VLOOKUP(I508,Presupuesto!$B$11:$C$565,2,0)</f>
        <v>DECIMOCUARTO MES</v>
      </c>
      <c r="K508" s="98" t="str">
        <f t="shared" si="16"/>
        <v>Posgrado</v>
      </c>
      <c r="L508" s="98" t="s">
        <v>394</v>
      </c>
    </row>
    <row r="509" spans="3:12" ht="15.75" thickBot="1" x14ac:dyDescent="0.3">
      <c r="C509" s="137" t="s">
        <v>485</v>
      </c>
      <c r="D509" s="199"/>
      <c r="E509" s="152">
        <v>12</v>
      </c>
      <c r="F509" s="304">
        <f>HLOOKUP($C509,$BZ$2:$CM$3,2,0)</f>
        <v>29777.99</v>
      </c>
      <c r="G509" s="113">
        <f>D509*E509*F509</f>
        <v>0</v>
      </c>
      <c r="H509" s="166"/>
      <c r="I509" s="114" t="s">
        <v>495</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515</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518</v>
      </c>
      <c r="J511" s="101" t="str">
        <f>VLOOKUP(I511,Presupuesto!$B$11:$C$565,2,0)</f>
        <v>DECIMOCUARTO MES</v>
      </c>
      <c r="K511" s="98" t="str">
        <f t="shared" si="16"/>
        <v>Posgrado</v>
      </c>
      <c r="L511" s="98" t="s">
        <v>394</v>
      </c>
    </row>
    <row r="512" spans="3:12" ht="15.75" thickBot="1" x14ac:dyDescent="0.3">
      <c r="C512" s="137" t="s">
        <v>486</v>
      </c>
      <c r="D512" s="199"/>
      <c r="E512" s="152">
        <v>12</v>
      </c>
      <c r="F512" s="304">
        <f>HLOOKUP($C512,$BZ$2:$CM$3,2,0)</f>
        <v>27792.79</v>
      </c>
      <c r="G512" s="113">
        <f>D512*E512*F512</f>
        <v>0</v>
      </c>
      <c r="H512" s="166"/>
      <c r="I512" s="114" t="s">
        <v>495</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515</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518</v>
      </c>
      <c r="J514" s="101" t="str">
        <f>VLOOKUP(I514,Presupuesto!$B$11:$C$565,2,0)</f>
        <v>DECIMOCUARTO MES</v>
      </c>
      <c r="K514" s="98" t="str">
        <f t="shared" si="16"/>
        <v>Posgrado</v>
      </c>
      <c r="L514" s="98" t="s">
        <v>394</v>
      </c>
    </row>
    <row r="515" spans="3:12" ht="15.75" thickBot="1" x14ac:dyDescent="0.3">
      <c r="C515" s="137" t="s">
        <v>487</v>
      </c>
      <c r="D515" s="199"/>
      <c r="E515" s="152">
        <v>12</v>
      </c>
      <c r="F515" s="304">
        <f>HLOOKUP($C515,$BZ$2:$CM$3,2,0)</f>
        <v>18859.39</v>
      </c>
      <c r="G515" s="113">
        <f>D515*E515*F515</f>
        <v>0</v>
      </c>
      <c r="H515" s="166"/>
      <c r="I515" s="114" t="s">
        <v>495</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515</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518</v>
      </c>
      <c r="J517" s="101" t="str">
        <f>VLOOKUP(I517,Presupuesto!$B$11:$C$565,2,0)</f>
        <v>DECIMOCUARTO MES</v>
      </c>
      <c r="K517" s="98" t="str">
        <f t="shared" si="16"/>
        <v>Posgrado</v>
      </c>
      <c r="L517" s="98" t="s">
        <v>394</v>
      </c>
    </row>
    <row r="518" spans="3:12" ht="15.75" thickBot="1" x14ac:dyDescent="0.3">
      <c r="C518" s="137" t="s">
        <v>488</v>
      </c>
      <c r="D518" s="199"/>
      <c r="E518" s="152">
        <v>12</v>
      </c>
      <c r="F518" s="304">
        <f>HLOOKUP($C518,$BZ$2:$CM$3,2,0)</f>
        <v>17866.8</v>
      </c>
      <c r="G518" s="113">
        <f>D518*E518*F518</f>
        <v>0</v>
      </c>
      <c r="H518" s="166"/>
      <c r="I518" s="114" t="s">
        <v>495</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515</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518</v>
      </c>
      <c r="J520" s="101" t="str">
        <f>VLOOKUP(I520,Presupuesto!$B$11:$C$565,2,0)</f>
        <v>DECIMOCUARTO MES</v>
      </c>
      <c r="K520" s="98" t="str">
        <f t="shared" si="16"/>
        <v>Posgrado</v>
      </c>
      <c r="L520" s="98" t="s">
        <v>394</v>
      </c>
    </row>
    <row r="521" spans="3:12" ht="15.75" thickBot="1" x14ac:dyDescent="0.3">
      <c r="C521" s="137" t="s">
        <v>489</v>
      </c>
      <c r="D521" s="199"/>
      <c r="E521" s="152">
        <v>12</v>
      </c>
      <c r="F521" s="304">
        <f>HLOOKUP($C521,$BZ$2:$CM$3,2,0)</f>
        <v>13896.4</v>
      </c>
      <c r="G521" s="113">
        <f>D521*E521*F521</f>
        <v>0</v>
      </c>
      <c r="H521" s="166"/>
      <c r="I521" s="114" t="s">
        <v>495</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515</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518</v>
      </c>
      <c r="J523" s="101" t="str">
        <f>VLOOKUP(I523,Presupuesto!$B$11:$C$565,2,0)</f>
        <v>DECIMOCUARTO MES</v>
      </c>
      <c r="K523" s="98" t="str">
        <f t="shared" si="16"/>
        <v>Posgrado</v>
      </c>
      <c r="L523" s="98" t="s">
        <v>394</v>
      </c>
    </row>
    <row r="524" spans="3:12" ht="15.75" thickBot="1" x14ac:dyDescent="0.3">
      <c r="C524" s="137" t="s">
        <v>490</v>
      </c>
      <c r="D524" s="199"/>
      <c r="E524" s="152">
        <v>12</v>
      </c>
      <c r="F524" s="304">
        <f>HLOOKUP($C524,$BZ$2:$CM$3,2,0)</f>
        <v>15004.09</v>
      </c>
      <c r="G524" s="113">
        <f>D524*E524*F524</f>
        <v>0</v>
      </c>
      <c r="H524" s="166"/>
      <c r="I524" s="114" t="s">
        <v>495</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515</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518</v>
      </c>
      <c r="J526" s="101" t="str">
        <f>VLOOKUP(I526,Presupuesto!$B$11:$C$565,2,0)</f>
        <v>DECIMOCUARTO MES</v>
      </c>
      <c r="K526" s="98" t="str">
        <f t="shared" si="16"/>
        <v>Posgrado</v>
      </c>
      <c r="L526" s="98" t="s">
        <v>394</v>
      </c>
    </row>
    <row r="527" spans="3:12" ht="15.75" thickBot="1" x14ac:dyDescent="0.3">
      <c r="C527" s="137" t="s">
        <v>491</v>
      </c>
      <c r="D527" s="199"/>
      <c r="E527" s="152">
        <v>12</v>
      </c>
      <c r="F527" s="304">
        <f>HLOOKUP($C527,$BZ$2:$CM$3,2,0)</f>
        <v>13238.9</v>
      </c>
      <c r="G527" s="113">
        <f>D527*E527*F527</f>
        <v>0</v>
      </c>
      <c r="H527" s="166"/>
      <c r="I527" s="114" t="s">
        <v>495</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515</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518</v>
      </c>
      <c r="J529" s="101" t="str">
        <f>VLOOKUP(I529,Presupuesto!$B$11:$C$565,2,0)</f>
        <v>DECIMOCUARTO MES</v>
      </c>
      <c r="K529" s="98" t="str">
        <f t="shared" si="16"/>
        <v>Posgrado</v>
      </c>
      <c r="L529" s="98" t="s">
        <v>394</v>
      </c>
    </row>
    <row r="530" spans="3:12" ht="15.75" thickBot="1" x14ac:dyDescent="0.3">
      <c r="C530" s="137" t="s">
        <v>492</v>
      </c>
      <c r="D530" s="199"/>
      <c r="E530" s="152">
        <v>12</v>
      </c>
      <c r="F530" s="304">
        <f>HLOOKUP($C530,$BZ$2:$CM$3,2,0)</f>
        <v>12356.31</v>
      </c>
      <c r="G530" s="113">
        <f>D530*E530*F530</f>
        <v>0</v>
      </c>
      <c r="H530" s="166"/>
      <c r="I530" s="114" t="s">
        <v>495</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515</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518</v>
      </c>
      <c r="J532" s="101" t="str">
        <f>VLOOKUP(I532,Presupuesto!$B$11:$C$565,2,0)</f>
        <v>DECIMOCUARTO MES</v>
      </c>
      <c r="K532" s="98" t="str">
        <f t="shared" si="17"/>
        <v>Posgrado</v>
      </c>
      <c r="L532" s="98" t="s">
        <v>394</v>
      </c>
    </row>
    <row r="533" spans="3:12" ht="15.75" thickBot="1" x14ac:dyDescent="0.3">
      <c r="C533" s="137" t="s">
        <v>493</v>
      </c>
      <c r="D533" s="199"/>
      <c r="E533" s="152">
        <v>12</v>
      </c>
      <c r="F533" s="304">
        <f>HLOOKUP($C533,$BZ$2:$CM$3,2,0)</f>
        <v>463.22</v>
      </c>
      <c r="G533" s="113">
        <f>D533*E533*F533</f>
        <v>0</v>
      </c>
      <c r="H533" s="166"/>
      <c r="I533" s="114" t="s">
        <v>495</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515</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518</v>
      </c>
      <c r="J535" s="101" t="str">
        <f>VLOOKUP(I535,Presupuesto!$B$11:$C$565,2,0)</f>
        <v>DECIMOCUARTO MES</v>
      </c>
      <c r="K535" s="98" t="str">
        <f t="shared" si="17"/>
        <v>Posgrado</v>
      </c>
      <c r="L535" s="98" t="s">
        <v>394</v>
      </c>
    </row>
    <row r="536" spans="3:12" ht="15.75" thickBot="1" x14ac:dyDescent="0.3">
      <c r="C536" s="137" t="s">
        <v>494</v>
      </c>
      <c r="D536" s="199"/>
      <c r="E536" s="152">
        <v>12</v>
      </c>
      <c r="F536" s="304">
        <f>HLOOKUP($C536,$BZ$2:$CM$3,2,0)</f>
        <v>2007.3</v>
      </c>
      <c r="G536" s="113">
        <f>D536*E536*F536</f>
        <v>0</v>
      </c>
      <c r="H536" s="166"/>
      <c r="I536" s="114" t="s">
        <v>495</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515</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518</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563</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563</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563</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704</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704</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704</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495</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515</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518</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391</v>
      </c>
      <c r="D553" s="365"/>
      <c r="E553" s="93"/>
      <c r="F553" s="93"/>
      <c r="G553" s="93"/>
      <c r="H553" s="76"/>
      <c r="I553" s="76"/>
      <c r="J553" s="76"/>
      <c r="K553" s="153"/>
    </row>
    <row r="554" spans="3:12" ht="18.75" x14ac:dyDescent="0.2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481</v>
      </c>
      <c r="D557" s="199"/>
      <c r="E557" s="152">
        <v>12</v>
      </c>
      <c r="F557" s="304">
        <f>HLOOKUP($C557,$BZ$2:$CM$3,2,0)</f>
        <v>43674.39</v>
      </c>
      <c r="G557" s="113">
        <f>D557*E557*F557</f>
        <v>0</v>
      </c>
      <c r="H557" s="166"/>
      <c r="I557" s="114" t="s">
        <v>495</v>
      </c>
      <c r="J557" s="114" t="str">
        <f>VLOOKUP(I557,Presupuesto!$B$11:$C$565,2,0)</f>
        <v>SUELDOS Y SALARIOS PERMANENTES</v>
      </c>
      <c r="K557" s="218" t="s">
        <v>1453</v>
      </c>
      <c r="L557" s="98" t="s">
        <v>393</v>
      </c>
    </row>
    <row r="558" spans="3:12" x14ac:dyDescent="0.25">
      <c r="C558" s="171" t="s">
        <v>58</v>
      </c>
      <c r="D558" s="163"/>
      <c r="E558" s="154">
        <v>0</v>
      </c>
      <c r="F558" s="100">
        <f>IF(E557=0,"",(G557/E557)/12*E557)</f>
        <v>0</v>
      </c>
      <c r="G558" s="97">
        <f>F558</f>
        <v>0</v>
      </c>
      <c r="H558" s="164"/>
      <c r="I558" s="116" t="s">
        <v>515</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518</v>
      </c>
      <c r="J559" s="101" t="str">
        <f>VLOOKUP(I559,Presupuesto!$B$11:$C$565,2,0)</f>
        <v>DECIMOCUARTO MES</v>
      </c>
      <c r="K559" s="98" t="str">
        <f t="shared" si="18"/>
        <v>Posgrado</v>
      </c>
      <c r="L559" s="98" t="s">
        <v>394</v>
      </c>
    </row>
    <row r="560" spans="3:12" ht="15.75" thickBot="1" x14ac:dyDescent="0.3">
      <c r="C560" s="137" t="s">
        <v>482</v>
      </c>
      <c r="D560" s="199"/>
      <c r="E560" s="152">
        <v>12</v>
      </c>
      <c r="F560" s="304">
        <f>HLOOKUP($C560,$BZ$2:$CM$3,2,0)</f>
        <v>39703.99</v>
      </c>
      <c r="G560" s="113">
        <f>D560*E560*F560</f>
        <v>0</v>
      </c>
      <c r="H560" s="166"/>
      <c r="I560" s="114" t="s">
        <v>495</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515</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518</v>
      </c>
      <c r="J562" s="101" t="str">
        <f>VLOOKUP(I562,Presupuesto!$B$11:$C$565,2,0)</f>
        <v>DECIMOCUARTO MES</v>
      </c>
      <c r="K562" s="98" t="str">
        <f t="shared" si="18"/>
        <v>Posgrado</v>
      </c>
      <c r="L562" s="98" t="s">
        <v>394</v>
      </c>
    </row>
    <row r="563" spans="3:12" ht="15.75" thickBot="1" x14ac:dyDescent="0.3">
      <c r="C563" s="137" t="s">
        <v>483</v>
      </c>
      <c r="D563" s="199"/>
      <c r="E563" s="152">
        <v>12</v>
      </c>
      <c r="F563" s="304">
        <f>HLOOKUP($C563,$BZ$2:$CM$3,2,0)</f>
        <v>35733.589999999997</v>
      </c>
      <c r="G563" s="113">
        <f>D563*E563*F563</f>
        <v>0</v>
      </c>
      <c r="H563" s="166"/>
      <c r="I563" s="114" t="s">
        <v>495</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515</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518</v>
      </c>
      <c r="J565" s="101" t="str">
        <f>VLOOKUP(I565,Presupuesto!$B$11:$C$565,2,0)</f>
        <v>DECIMOCUARTO MES</v>
      </c>
      <c r="K565" s="98" t="str">
        <f t="shared" si="18"/>
        <v>Posgrado</v>
      </c>
      <c r="L565" s="98" t="s">
        <v>394</v>
      </c>
    </row>
    <row r="566" spans="3:12" ht="15.75" thickBot="1" x14ac:dyDescent="0.3">
      <c r="C566" s="137" t="s">
        <v>484</v>
      </c>
      <c r="D566" s="199"/>
      <c r="E566" s="152">
        <v>12</v>
      </c>
      <c r="F566" s="304">
        <f>HLOOKUP($C566,$BZ$2:$CM$3,2,0)</f>
        <v>31763.19</v>
      </c>
      <c r="G566" s="113">
        <f>D566*E566*F566</f>
        <v>0</v>
      </c>
      <c r="H566" s="166"/>
      <c r="I566" s="114" t="s">
        <v>495</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515</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518</v>
      </c>
      <c r="J568" s="101" t="str">
        <f>VLOOKUP(I568,Presupuesto!$B$11:$C$565,2,0)</f>
        <v>DECIMOCUARTO MES</v>
      </c>
      <c r="K568" s="98" t="str">
        <f t="shared" si="18"/>
        <v>Posgrado</v>
      </c>
      <c r="L568" s="98" t="s">
        <v>394</v>
      </c>
    </row>
    <row r="569" spans="3:12" ht="15.75" thickBot="1" x14ac:dyDescent="0.3">
      <c r="C569" s="137" t="s">
        <v>485</v>
      </c>
      <c r="D569" s="199"/>
      <c r="E569" s="152">
        <v>12</v>
      </c>
      <c r="F569" s="304">
        <f>HLOOKUP($C569,$BZ$2:$CM$3,2,0)</f>
        <v>29777.99</v>
      </c>
      <c r="G569" s="113">
        <f>D569*E569*F569</f>
        <v>0</v>
      </c>
      <c r="H569" s="166"/>
      <c r="I569" s="114" t="s">
        <v>495</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515</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518</v>
      </c>
      <c r="J571" s="101" t="str">
        <f>VLOOKUP(I571,Presupuesto!$B$11:$C$565,2,0)</f>
        <v>DECIMOCUARTO MES</v>
      </c>
      <c r="K571" s="98" t="str">
        <f t="shared" si="18"/>
        <v>Posgrado</v>
      </c>
      <c r="L571" s="98" t="s">
        <v>394</v>
      </c>
    </row>
    <row r="572" spans="3:12" ht="15.75" thickBot="1" x14ac:dyDescent="0.3">
      <c r="C572" s="137" t="s">
        <v>486</v>
      </c>
      <c r="D572" s="199"/>
      <c r="E572" s="152">
        <v>12</v>
      </c>
      <c r="F572" s="304">
        <f>HLOOKUP($C572,$BZ$2:$CM$3,2,0)</f>
        <v>27792.79</v>
      </c>
      <c r="G572" s="113">
        <f>D572*E572*F572</f>
        <v>0</v>
      </c>
      <c r="H572" s="166"/>
      <c r="I572" s="114" t="s">
        <v>495</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515</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518</v>
      </c>
      <c r="J574" s="101" t="str">
        <f>VLOOKUP(I574,Presupuesto!$B$11:$C$565,2,0)</f>
        <v>DECIMOCUARTO MES</v>
      </c>
      <c r="K574" s="98" t="str">
        <f t="shared" si="18"/>
        <v>Posgrado</v>
      </c>
      <c r="L574" s="98" t="s">
        <v>394</v>
      </c>
    </row>
    <row r="575" spans="3:12" ht="15.75" thickBot="1" x14ac:dyDescent="0.3">
      <c r="C575" s="137" t="s">
        <v>487</v>
      </c>
      <c r="D575" s="199"/>
      <c r="E575" s="152">
        <v>12</v>
      </c>
      <c r="F575" s="304">
        <f>HLOOKUP($C575,$BZ$2:$CM$3,2,0)</f>
        <v>18859.39</v>
      </c>
      <c r="G575" s="113">
        <f>D575*E575*F575</f>
        <v>0</v>
      </c>
      <c r="H575" s="166"/>
      <c r="I575" s="114" t="s">
        <v>495</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515</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518</v>
      </c>
      <c r="J577" s="101" t="str">
        <f>VLOOKUP(I577,Presupuesto!$B$11:$C$565,2,0)</f>
        <v>DECIMOCUARTO MES</v>
      </c>
      <c r="K577" s="98" t="str">
        <f t="shared" si="18"/>
        <v>Posgrado</v>
      </c>
      <c r="L577" s="98" t="s">
        <v>394</v>
      </c>
    </row>
    <row r="578" spans="3:12" ht="15.75" thickBot="1" x14ac:dyDescent="0.3">
      <c r="C578" s="137" t="s">
        <v>488</v>
      </c>
      <c r="D578" s="199"/>
      <c r="E578" s="152">
        <v>12</v>
      </c>
      <c r="F578" s="304">
        <f>HLOOKUP($C578,$BZ$2:$CM$3,2,0)</f>
        <v>17866.8</v>
      </c>
      <c r="G578" s="113">
        <f>D578*E578*F578</f>
        <v>0</v>
      </c>
      <c r="H578" s="166"/>
      <c r="I578" s="114" t="s">
        <v>495</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515</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518</v>
      </c>
      <c r="J580" s="101" t="str">
        <f>VLOOKUP(I580,Presupuesto!$B$11:$C$565,2,0)</f>
        <v>DECIMOCUARTO MES</v>
      </c>
      <c r="K580" s="98" t="str">
        <f t="shared" si="18"/>
        <v>Posgrado</v>
      </c>
      <c r="L580" s="98" t="s">
        <v>394</v>
      </c>
    </row>
    <row r="581" spans="3:12" ht="15.75" thickBot="1" x14ac:dyDescent="0.3">
      <c r="C581" s="137" t="s">
        <v>489</v>
      </c>
      <c r="D581" s="199"/>
      <c r="E581" s="152">
        <v>12</v>
      </c>
      <c r="F581" s="304">
        <f>HLOOKUP($C581,$BZ$2:$CM$3,2,0)</f>
        <v>13896.4</v>
      </c>
      <c r="G581" s="113">
        <f>D581*E581*F581</f>
        <v>0</v>
      </c>
      <c r="H581" s="166"/>
      <c r="I581" s="114" t="s">
        <v>495</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515</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518</v>
      </c>
      <c r="J583" s="101" t="str">
        <f>VLOOKUP(I583,Presupuesto!$B$11:$C$565,2,0)</f>
        <v>DECIMOCUARTO MES</v>
      </c>
      <c r="K583" s="98" t="str">
        <f t="shared" si="18"/>
        <v>Posgrado</v>
      </c>
      <c r="L583" s="98" t="s">
        <v>394</v>
      </c>
    </row>
    <row r="584" spans="3:12" ht="15.75" thickBot="1" x14ac:dyDescent="0.3">
      <c r="C584" s="137" t="s">
        <v>490</v>
      </c>
      <c r="D584" s="199"/>
      <c r="E584" s="152">
        <v>12</v>
      </c>
      <c r="F584" s="304">
        <f>HLOOKUP($C584,$BZ$2:$CM$3,2,0)</f>
        <v>15004.09</v>
      </c>
      <c r="G584" s="113">
        <f>D584*E584*F584</f>
        <v>0</v>
      </c>
      <c r="H584" s="166"/>
      <c r="I584" s="114" t="s">
        <v>495</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515</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518</v>
      </c>
      <c r="J586" s="101" t="str">
        <f>VLOOKUP(I586,Presupuesto!$B$11:$C$565,2,0)</f>
        <v>DECIMOCUARTO MES</v>
      </c>
      <c r="K586" s="98" t="str">
        <f t="shared" si="18"/>
        <v>Posgrado</v>
      </c>
      <c r="L586" s="98" t="s">
        <v>394</v>
      </c>
    </row>
    <row r="587" spans="3:12" ht="15.75" thickBot="1" x14ac:dyDescent="0.3">
      <c r="C587" s="137" t="s">
        <v>491</v>
      </c>
      <c r="D587" s="199"/>
      <c r="E587" s="152">
        <v>12</v>
      </c>
      <c r="F587" s="304">
        <f>HLOOKUP($C587,$BZ$2:$CM$3,2,0)</f>
        <v>13238.9</v>
      </c>
      <c r="G587" s="113">
        <f>D587*E587*F587</f>
        <v>0</v>
      </c>
      <c r="H587" s="166"/>
      <c r="I587" s="114" t="s">
        <v>495</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515</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518</v>
      </c>
      <c r="J589" s="101" t="str">
        <f>VLOOKUP(I589,Presupuesto!$B$11:$C$565,2,0)</f>
        <v>DECIMOCUARTO MES</v>
      </c>
      <c r="K589" s="98" t="str">
        <f t="shared" si="18"/>
        <v>Posgrado</v>
      </c>
      <c r="L589" s="98" t="s">
        <v>394</v>
      </c>
    </row>
    <row r="590" spans="3:12" ht="15.75" thickBot="1" x14ac:dyDescent="0.3">
      <c r="C590" s="137" t="s">
        <v>492</v>
      </c>
      <c r="D590" s="199"/>
      <c r="E590" s="152">
        <v>12</v>
      </c>
      <c r="F590" s="304">
        <f>HLOOKUP($C590,$BZ$2:$CM$3,2,0)</f>
        <v>12356.31</v>
      </c>
      <c r="G590" s="113">
        <f>D590*E590*F590</f>
        <v>0</v>
      </c>
      <c r="H590" s="166"/>
      <c r="I590" s="114" t="s">
        <v>495</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515</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518</v>
      </c>
      <c r="J592" s="101" t="str">
        <f>VLOOKUP(I592,Presupuesto!$B$11:$C$565,2,0)</f>
        <v>DECIMOCUARTO MES</v>
      </c>
      <c r="K592" s="98" t="str">
        <f t="shared" si="19"/>
        <v>Posgrado</v>
      </c>
      <c r="L592" s="98" t="s">
        <v>394</v>
      </c>
    </row>
    <row r="593" spans="3:12" ht="15.75" thickBot="1" x14ac:dyDescent="0.3">
      <c r="C593" s="137" t="s">
        <v>493</v>
      </c>
      <c r="D593" s="199"/>
      <c r="E593" s="152">
        <v>12</v>
      </c>
      <c r="F593" s="304">
        <f>HLOOKUP($C593,$BZ$2:$CM$3,2,0)</f>
        <v>463.22</v>
      </c>
      <c r="G593" s="113">
        <f>D593*E593*F593</f>
        <v>0</v>
      </c>
      <c r="H593" s="166"/>
      <c r="I593" s="114" t="s">
        <v>495</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515</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518</v>
      </c>
      <c r="J595" s="101" t="str">
        <f>VLOOKUP(I595,Presupuesto!$B$11:$C$565,2,0)</f>
        <v>DECIMOCUARTO MES</v>
      </c>
      <c r="K595" s="98" t="str">
        <f t="shared" si="19"/>
        <v>Posgrado</v>
      </c>
      <c r="L595" s="98" t="s">
        <v>394</v>
      </c>
    </row>
    <row r="596" spans="3:12" ht="15.75" thickBot="1" x14ac:dyDescent="0.3">
      <c r="C596" s="137" t="s">
        <v>494</v>
      </c>
      <c r="D596" s="199"/>
      <c r="E596" s="152">
        <v>12</v>
      </c>
      <c r="F596" s="304">
        <f>HLOOKUP($C596,$BZ$2:$CM$3,2,0)</f>
        <v>2007.3</v>
      </c>
      <c r="G596" s="113">
        <f>D596*E596*F596</f>
        <v>0</v>
      </c>
      <c r="H596" s="166"/>
      <c r="I596" s="114" t="s">
        <v>495</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515</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518</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563</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563</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563</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704</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704</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704</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495</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515</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518</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391</v>
      </c>
      <c r="D613" s="365"/>
      <c r="E613" s="93"/>
      <c r="F613" s="93"/>
      <c r="G613" s="93"/>
      <c r="H613" s="76"/>
      <c r="I613" s="76"/>
      <c r="J613" s="76"/>
      <c r="K613" s="153"/>
    </row>
    <row r="614" spans="3:12" ht="18.75" x14ac:dyDescent="0.2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481</v>
      </c>
      <c r="D617" s="199"/>
      <c r="E617" s="152">
        <v>12</v>
      </c>
      <c r="F617" s="304">
        <f>HLOOKUP($C617,$BZ$2:$CM$3,2,0)</f>
        <v>43674.39</v>
      </c>
      <c r="G617" s="113">
        <f>D617*E617*F617</f>
        <v>0</v>
      </c>
      <c r="H617" s="166"/>
      <c r="I617" s="114" t="s">
        <v>495</v>
      </c>
      <c r="J617" s="114" t="str">
        <f>VLOOKUP(I617,Presupuesto!$B$11:$C$565,2,0)</f>
        <v>SUELDOS Y SALARIOS PERMANENTES</v>
      </c>
      <c r="K617" s="218" t="s">
        <v>1453</v>
      </c>
      <c r="L617" s="98" t="s">
        <v>393</v>
      </c>
    </row>
    <row r="618" spans="3:12" x14ac:dyDescent="0.25">
      <c r="C618" s="171" t="s">
        <v>58</v>
      </c>
      <c r="D618" s="163"/>
      <c r="E618" s="154">
        <v>0</v>
      </c>
      <c r="F618" s="100">
        <f>IF(E617=0,"",(G617/E617)/12*E617)</f>
        <v>0</v>
      </c>
      <c r="G618" s="97">
        <f>F618</f>
        <v>0</v>
      </c>
      <c r="H618" s="164"/>
      <c r="I618" s="116" t="s">
        <v>515</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518</v>
      </c>
      <c r="J619" s="101" t="str">
        <f>VLOOKUP(I619,Presupuesto!$B$11:$C$565,2,0)</f>
        <v>DECIMOCUARTO MES</v>
      </c>
      <c r="K619" s="98" t="str">
        <f t="shared" si="20"/>
        <v>Posgrado</v>
      </c>
      <c r="L619" s="98" t="s">
        <v>394</v>
      </c>
    </row>
    <row r="620" spans="3:12" ht="15.75" thickBot="1" x14ac:dyDescent="0.3">
      <c r="C620" s="137" t="s">
        <v>482</v>
      </c>
      <c r="D620" s="199"/>
      <c r="E620" s="152">
        <v>12</v>
      </c>
      <c r="F620" s="304">
        <f>HLOOKUP($C620,$BZ$2:$CM$3,2,0)</f>
        <v>39703.99</v>
      </c>
      <c r="G620" s="113">
        <f>D620*E620*F620</f>
        <v>0</v>
      </c>
      <c r="H620" s="166"/>
      <c r="I620" s="114" t="s">
        <v>495</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515</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518</v>
      </c>
      <c r="J622" s="101" t="str">
        <f>VLOOKUP(I622,Presupuesto!$B$11:$C$565,2,0)</f>
        <v>DECIMOCUARTO MES</v>
      </c>
      <c r="K622" s="98" t="str">
        <f t="shared" si="20"/>
        <v>Posgrado</v>
      </c>
      <c r="L622" s="98" t="s">
        <v>394</v>
      </c>
    </row>
    <row r="623" spans="3:12" ht="15.75" thickBot="1" x14ac:dyDescent="0.3">
      <c r="C623" s="137" t="s">
        <v>483</v>
      </c>
      <c r="D623" s="199"/>
      <c r="E623" s="152">
        <v>12</v>
      </c>
      <c r="F623" s="304">
        <f>HLOOKUP($C623,$BZ$2:$CM$3,2,0)</f>
        <v>35733.589999999997</v>
      </c>
      <c r="G623" s="113">
        <f>D623*E623*F623</f>
        <v>0</v>
      </c>
      <c r="H623" s="166"/>
      <c r="I623" s="114" t="s">
        <v>495</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515</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518</v>
      </c>
      <c r="J625" s="101" t="str">
        <f>VLOOKUP(I625,Presupuesto!$B$11:$C$565,2,0)</f>
        <v>DECIMOCUARTO MES</v>
      </c>
      <c r="K625" s="98" t="str">
        <f t="shared" si="20"/>
        <v>Posgrado</v>
      </c>
      <c r="L625" s="98" t="s">
        <v>394</v>
      </c>
    </row>
    <row r="626" spans="3:12" ht="15.75" thickBot="1" x14ac:dyDescent="0.3">
      <c r="C626" s="137" t="s">
        <v>484</v>
      </c>
      <c r="D626" s="199"/>
      <c r="E626" s="152">
        <v>12</v>
      </c>
      <c r="F626" s="304">
        <f>HLOOKUP($C626,$BZ$2:$CM$3,2,0)</f>
        <v>31763.19</v>
      </c>
      <c r="G626" s="113">
        <f>D626*E626*F626</f>
        <v>0</v>
      </c>
      <c r="H626" s="166"/>
      <c r="I626" s="114" t="s">
        <v>495</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515</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518</v>
      </c>
      <c r="J628" s="101" t="str">
        <f>VLOOKUP(I628,Presupuesto!$B$11:$C$565,2,0)</f>
        <v>DECIMOCUARTO MES</v>
      </c>
      <c r="K628" s="98" t="str">
        <f t="shared" si="20"/>
        <v>Posgrado</v>
      </c>
      <c r="L628" s="98" t="s">
        <v>394</v>
      </c>
    </row>
    <row r="629" spans="3:12" ht="15.75" thickBot="1" x14ac:dyDescent="0.3">
      <c r="C629" s="137" t="s">
        <v>485</v>
      </c>
      <c r="D629" s="199"/>
      <c r="E629" s="152">
        <v>12</v>
      </c>
      <c r="F629" s="304">
        <f>HLOOKUP($C629,$BZ$2:$CM$3,2,0)</f>
        <v>29777.99</v>
      </c>
      <c r="G629" s="113">
        <f>D629*E629*F629</f>
        <v>0</v>
      </c>
      <c r="H629" s="166"/>
      <c r="I629" s="114" t="s">
        <v>495</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515</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518</v>
      </c>
      <c r="J631" s="101" t="str">
        <f>VLOOKUP(I631,Presupuesto!$B$11:$C$565,2,0)</f>
        <v>DECIMOCUARTO MES</v>
      </c>
      <c r="K631" s="98" t="str">
        <f t="shared" si="20"/>
        <v>Posgrado</v>
      </c>
      <c r="L631" s="98" t="s">
        <v>394</v>
      </c>
    </row>
    <row r="632" spans="3:12" ht="15.75" thickBot="1" x14ac:dyDescent="0.3">
      <c r="C632" s="137" t="s">
        <v>486</v>
      </c>
      <c r="D632" s="199"/>
      <c r="E632" s="152">
        <v>12</v>
      </c>
      <c r="F632" s="304">
        <f>HLOOKUP($C632,$BZ$2:$CM$3,2,0)</f>
        <v>27792.79</v>
      </c>
      <c r="G632" s="113">
        <f>D632*E632*F632</f>
        <v>0</v>
      </c>
      <c r="H632" s="166"/>
      <c r="I632" s="114" t="s">
        <v>495</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515</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518</v>
      </c>
      <c r="J634" s="101" t="str">
        <f>VLOOKUP(I634,Presupuesto!$B$11:$C$565,2,0)</f>
        <v>DECIMOCUARTO MES</v>
      </c>
      <c r="K634" s="98" t="str">
        <f t="shared" si="20"/>
        <v>Posgrado</v>
      </c>
      <c r="L634" s="98" t="s">
        <v>394</v>
      </c>
    </row>
    <row r="635" spans="3:12" ht="15.75" thickBot="1" x14ac:dyDescent="0.3">
      <c r="C635" s="137" t="s">
        <v>487</v>
      </c>
      <c r="D635" s="199"/>
      <c r="E635" s="152">
        <v>12</v>
      </c>
      <c r="F635" s="304">
        <f>HLOOKUP($C635,$BZ$2:$CM$3,2,0)</f>
        <v>18859.39</v>
      </c>
      <c r="G635" s="113">
        <f>D635*E635*F635</f>
        <v>0</v>
      </c>
      <c r="H635" s="166"/>
      <c r="I635" s="114" t="s">
        <v>495</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515</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518</v>
      </c>
      <c r="J637" s="101" t="str">
        <f>VLOOKUP(I637,Presupuesto!$B$11:$C$565,2,0)</f>
        <v>DECIMOCUARTO MES</v>
      </c>
      <c r="K637" s="98" t="str">
        <f t="shared" si="20"/>
        <v>Posgrado</v>
      </c>
      <c r="L637" s="98" t="s">
        <v>394</v>
      </c>
    </row>
    <row r="638" spans="3:12" ht="15.75" thickBot="1" x14ac:dyDescent="0.3">
      <c r="C638" s="137" t="s">
        <v>488</v>
      </c>
      <c r="D638" s="199"/>
      <c r="E638" s="152">
        <v>12</v>
      </c>
      <c r="F638" s="304">
        <f>HLOOKUP($C638,$BZ$2:$CM$3,2,0)</f>
        <v>17866.8</v>
      </c>
      <c r="G638" s="113">
        <f>D638*E638*F638</f>
        <v>0</v>
      </c>
      <c r="H638" s="166"/>
      <c r="I638" s="114" t="s">
        <v>495</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515</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518</v>
      </c>
      <c r="J640" s="101" t="str">
        <f>VLOOKUP(I640,Presupuesto!$B$11:$C$565,2,0)</f>
        <v>DECIMOCUARTO MES</v>
      </c>
      <c r="K640" s="98" t="str">
        <f t="shared" si="20"/>
        <v>Posgrado</v>
      </c>
      <c r="L640" s="98" t="s">
        <v>394</v>
      </c>
    </row>
    <row r="641" spans="3:12" ht="15.75" thickBot="1" x14ac:dyDescent="0.3">
      <c r="C641" s="137" t="s">
        <v>489</v>
      </c>
      <c r="D641" s="199"/>
      <c r="E641" s="152">
        <v>12</v>
      </c>
      <c r="F641" s="304">
        <f>HLOOKUP($C641,$BZ$2:$CM$3,2,0)</f>
        <v>13896.4</v>
      </c>
      <c r="G641" s="113">
        <f>D641*E641*F641</f>
        <v>0</v>
      </c>
      <c r="H641" s="166"/>
      <c r="I641" s="114" t="s">
        <v>495</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515</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518</v>
      </c>
      <c r="J643" s="101" t="str">
        <f>VLOOKUP(I643,Presupuesto!$B$11:$C$565,2,0)</f>
        <v>DECIMOCUARTO MES</v>
      </c>
      <c r="K643" s="98" t="str">
        <f t="shared" si="20"/>
        <v>Posgrado</v>
      </c>
      <c r="L643" s="98" t="s">
        <v>394</v>
      </c>
    </row>
    <row r="644" spans="3:12" ht="15.75" thickBot="1" x14ac:dyDescent="0.3">
      <c r="C644" s="137" t="s">
        <v>490</v>
      </c>
      <c r="D644" s="199"/>
      <c r="E644" s="152">
        <v>12</v>
      </c>
      <c r="F644" s="304">
        <f>HLOOKUP($C644,$BZ$2:$CM$3,2,0)</f>
        <v>15004.09</v>
      </c>
      <c r="G644" s="113">
        <f>D644*E644*F644</f>
        <v>0</v>
      </c>
      <c r="H644" s="166"/>
      <c r="I644" s="114" t="s">
        <v>495</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515</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518</v>
      </c>
      <c r="J646" s="101" t="str">
        <f>VLOOKUP(I646,Presupuesto!$B$11:$C$565,2,0)</f>
        <v>DECIMOCUARTO MES</v>
      </c>
      <c r="K646" s="98" t="str">
        <f t="shared" si="20"/>
        <v>Posgrado</v>
      </c>
      <c r="L646" s="98" t="s">
        <v>394</v>
      </c>
    </row>
    <row r="647" spans="3:12" ht="15.75" thickBot="1" x14ac:dyDescent="0.3">
      <c r="C647" s="137" t="s">
        <v>491</v>
      </c>
      <c r="D647" s="199"/>
      <c r="E647" s="152">
        <v>12</v>
      </c>
      <c r="F647" s="304">
        <f>HLOOKUP($C647,$BZ$2:$CM$3,2,0)</f>
        <v>13238.9</v>
      </c>
      <c r="G647" s="113">
        <f>D647*E647*F647</f>
        <v>0</v>
      </c>
      <c r="H647" s="166"/>
      <c r="I647" s="114" t="s">
        <v>495</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515</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518</v>
      </c>
      <c r="J649" s="101" t="str">
        <f>VLOOKUP(I649,Presupuesto!$B$11:$C$565,2,0)</f>
        <v>DECIMOCUARTO MES</v>
      </c>
      <c r="K649" s="98" t="str">
        <f t="shared" si="20"/>
        <v>Posgrado</v>
      </c>
      <c r="L649" s="98" t="s">
        <v>394</v>
      </c>
    </row>
    <row r="650" spans="3:12" ht="15.75" thickBot="1" x14ac:dyDescent="0.3">
      <c r="C650" s="137" t="s">
        <v>492</v>
      </c>
      <c r="D650" s="199"/>
      <c r="E650" s="152">
        <v>12</v>
      </c>
      <c r="F650" s="304">
        <f>HLOOKUP($C650,$BZ$2:$CM$3,2,0)</f>
        <v>12356.31</v>
      </c>
      <c r="G650" s="113">
        <f>D650*E650*F650</f>
        <v>0</v>
      </c>
      <c r="H650" s="166"/>
      <c r="I650" s="114" t="s">
        <v>495</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515</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518</v>
      </c>
      <c r="J652" s="101" t="str">
        <f>VLOOKUP(I652,Presupuesto!$B$11:$C$565,2,0)</f>
        <v>DECIMOCUARTO MES</v>
      </c>
      <c r="K652" s="98" t="str">
        <f t="shared" si="21"/>
        <v>Posgrado</v>
      </c>
      <c r="L652" s="98" t="s">
        <v>394</v>
      </c>
    </row>
    <row r="653" spans="3:12" ht="15.75" thickBot="1" x14ac:dyDescent="0.3">
      <c r="C653" s="137" t="s">
        <v>493</v>
      </c>
      <c r="D653" s="199"/>
      <c r="E653" s="152">
        <v>12</v>
      </c>
      <c r="F653" s="304">
        <f>HLOOKUP($C653,$BZ$2:$CM$3,2,0)</f>
        <v>463.22</v>
      </c>
      <c r="G653" s="113">
        <f>D653*E653*F653</f>
        <v>0</v>
      </c>
      <c r="H653" s="166"/>
      <c r="I653" s="114" t="s">
        <v>495</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515</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518</v>
      </c>
      <c r="J655" s="101" t="str">
        <f>VLOOKUP(I655,Presupuesto!$B$11:$C$565,2,0)</f>
        <v>DECIMOCUARTO MES</v>
      </c>
      <c r="K655" s="98" t="str">
        <f t="shared" si="21"/>
        <v>Posgrado</v>
      </c>
      <c r="L655" s="98" t="s">
        <v>394</v>
      </c>
    </row>
    <row r="656" spans="3:12" ht="15.75" thickBot="1" x14ac:dyDescent="0.3">
      <c r="C656" s="137" t="s">
        <v>494</v>
      </c>
      <c r="D656" s="199"/>
      <c r="E656" s="152">
        <v>12</v>
      </c>
      <c r="F656" s="304">
        <f>HLOOKUP($C656,$BZ$2:$CM$3,2,0)</f>
        <v>2007.3</v>
      </c>
      <c r="G656" s="113">
        <f>D656*E656*F656</f>
        <v>0</v>
      </c>
      <c r="H656" s="166"/>
      <c r="I656" s="114" t="s">
        <v>495</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515</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518</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563</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563</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563</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704</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704</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704</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495</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515</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518</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391</v>
      </c>
      <c r="D673" s="365"/>
      <c r="E673" s="93"/>
      <c r="F673" s="93"/>
      <c r="G673" s="93"/>
      <c r="H673" s="76"/>
      <c r="I673" s="76"/>
      <c r="J673" s="76"/>
      <c r="K673" s="153"/>
    </row>
    <row r="674" spans="3:12" ht="18.75" x14ac:dyDescent="0.2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481</v>
      </c>
      <c r="D677" s="199"/>
      <c r="E677" s="152">
        <v>12</v>
      </c>
      <c r="F677" s="304">
        <f>HLOOKUP($C677,$BZ$2:$CM$3,2,0)</f>
        <v>43674.39</v>
      </c>
      <c r="G677" s="113">
        <f>D677*E677*F677</f>
        <v>0</v>
      </c>
      <c r="H677" s="166"/>
      <c r="I677" s="114" t="s">
        <v>495</v>
      </c>
      <c r="J677" s="114" t="str">
        <f>VLOOKUP(I677,Presupuesto!$B$11:$C$565,2,0)</f>
        <v>SUELDOS Y SALARIOS PERMANENTES</v>
      </c>
      <c r="K677" s="218" t="s">
        <v>1453</v>
      </c>
      <c r="L677" s="98" t="s">
        <v>393</v>
      </c>
    </row>
    <row r="678" spans="3:12" x14ac:dyDescent="0.25">
      <c r="C678" s="171" t="s">
        <v>58</v>
      </c>
      <c r="D678" s="163"/>
      <c r="E678" s="154">
        <v>0</v>
      </c>
      <c r="F678" s="100">
        <f>IF(E677=0,"",(G677/E677)/12*E677)</f>
        <v>0</v>
      </c>
      <c r="G678" s="97">
        <f>F678</f>
        <v>0</v>
      </c>
      <c r="H678" s="164"/>
      <c r="I678" s="116" t="s">
        <v>515</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518</v>
      </c>
      <c r="J679" s="101" t="str">
        <f>VLOOKUP(I679,Presupuesto!$B$11:$C$565,2,0)</f>
        <v>DECIMOCUARTO MES</v>
      </c>
      <c r="K679" s="98" t="str">
        <f t="shared" si="22"/>
        <v>Posgrado</v>
      </c>
      <c r="L679" s="98" t="s">
        <v>394</v>
      </c>
    </row>
    <row r="680" spans="3:12" ht="15.75" thickBot="1" x14ac:dyDescent="0.3">
      <c r="C680" s="137" t="s">
        <v>482</v>
      </c>
      <c r="D680" s="199"/>
      <c r="E680" s="152">
        <v>12</v>
      </c>
      <c r="F680" s="304">
        <f>HLOOKUP($C680,$BZ$2:$CM$3,2,0)</f>
        <v>39703.99</v>
      </c>
      <c r="G680" s="113">
        <f>D680*E680*F680</f>
        <v>0</v>
      </c>
      <c r="H680" s="166"/>
      <c r="I680" s="114" t="s">
        <v>495</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515</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518</v>
      </c>
      <c r="J682" s="101" t="str">
        <f>VLOOKUP(I682,Presupuesto!$B$11:$C$565,2,0)</f>
        <v>DECIMOCUARTO MES</v>
      </c>
      <c r="K682" s="98" t="str">
        <f t="shared" si="22"/>
        <v>Posgrado</v>
      </c>
      <c r="L682" s="98" t="s">
        <v>394</v>
      </c>
    </row>
    <row r="683" spans="3:12" ht="15.75" thickBot="1" x14ac:dyDescent="0.3">
      <c r="C683" s="137" t="s">
        <v>483</v>
      </c>
      <c r="D683" s="199"/>
      <c r="E683" s="152">
        <v>12</v>
      </c>
      <c r="F683" s="304">
        <f>HLOOKUP($C683,$BZ$2:$CM$3,2,0)</f>
        <v>35733.589999999997</v>
      </c>
      <c r="G683" s="113">
        <f>D683*E683*F683</f>
        <v>0</v>
      </c>
      <c r="H683" s="166"/>
      <c r="I683" s="114" t="s">
        <v>495</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515</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518</v>
      </c>
      <c r="J685" s="101" t="str">
        <f>VLOOKUP(I685,Presupuesto!$B$11:$C$565,2,0)</f>
        <v>DECIMOCUARTO MES</v>
      </c>
      <c r="K685" s="98" t="str">
        <f t="shared" si="22"/>
        <v>Posgrado</v>
      </c>
      <c r="L685" s="98" t="s">
        <v>394</v>
      </c>
    </row>
    <row r="686" spans="3:12" ht="15.75" thickBot="1" x14ac:dyDescent="0.3">
      <c r="C686" s="137" t="s">
        <v>484</v>
      </c>
      <c r="D686" s="199"/>
      <c r="E686" s="152">
        <v>12</v>
      </c>
      <c r="F686" s="304">
        <f>HLOOKUP($C686,$BZ$2:$CM$3,2,0)</f>
        <v>31763.19</v>
      </c>
      <c r="G686" s="113">
        <f>D686*E686*F686</f>
        <v>0</v>
      </c>
      <c r="H686" s="166"/>
      <c r="I686" s="114" t="s">
        <v>495</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515</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518</v>
      </c>
      <c r="J688" s="101" t="str">
        <f>VLOOKUP(I688,Presupuesto!$B$11:$C$565,2,0)</f>
        <v>DECIMOCUARTO MES</v>
      </c>
      <c r="K688" s="98" t="str">
        <f t="shared" si="22"/>
        <v>Posgrado</v>
      </c>
      <c r="L688" s="98" t="s">
        <v>394</v>
      </c>
    </row>
    <row r="689" spans="3:12" ht="15.75" thickBot="1" x14ac:dyDescent="0.3">
      <c r="C689" s="137" t="s">
        <v>485</v>
      </c>
      <c r="D689" s="199"/>
      <c r="E689" s="152">
        <v>12</v>
      </c>
      <c r="F689" s="304">
        <f>HLOOKUP($C689,$BZ$2:$CM$3,2,0)</f>
        <v>29777.99</v>
      </c>
      <c r="G689" s="113">
        <f>D689*E689*F689</f>
        <v>0</v>
      </c>
      <c r="H689" s="166"/>
      <c r="I689" s="114" t="s">
        <v>495</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515</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518</v>
      </c>
      <c r="J691" s="101" t="str">
        <f>VLOOKUP(I691,Presupuesto!$B$11:$C$565,2,0)</f>
        <v>DECIMOCUARTO MES</v>
      </c>
      <c r="K691" s="98" t="str">
        <f t="shared" si="22"/>
        <v>Posgrado</v>
      </c>
      <c r="L691" s="98" t="s">
        <v>394</v>
      </c>
    </row>
    <row r="692" spans="3:12" ht="15.75" thickBot="1" x14ac:dyDescent="0.3">
      <c r="C692" s="137" t="s">
        <v>486</v>
      </c>
      <c r="D692" s="199"/>
      <c r="E692" s="152">
        <v>12</v>
      </c>
      <c r="F692" s="304">
        <f>HLOOKUP($C692,$BZ$2:$CM$3,2,0)</f>
        <v>27792.79</v>
      </c>
      <c r="G692" s="113">
        <f>D692*E692*F692</f>
        <v>0</v>
      </c>
      <c r="H692" s="166"/>
      <c r="I692" s="114" t="s">
        <v>495</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515</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518</v>
      </c>
      <c r="J694" s="101" t="str">
        <f>VLOOKUP(I694,Presupuesto!$B$11:$C$565,2,0)</f>
        <v>DECIMOCUARTO MES</v>
      </c>
      <c r="K694" s="98" t="str">
        <f t="shared" si="22"/>
        <v>Posgrado</v>
      </c>
      <c r="L694" s="98" t="s">
        <v>394</v>
      </c>
    </row>
    <row r="695" spans="3:12" ht="15.75" thickBot="1" x14ac:dyDescent="0.3">
      <c r="C695" s="137" t="s">
        <v>487</v>
      </c>
      <c r="D695" s="199"/>
      <c r="E695" s="152">
        <v>12</v>
      </c>
      <c r="F695" s="304">
        <f>HLOOKUP($C695,$BZ$2:$CM$3,2,0)</f>
        <v>18859.39</v>
      </c>
      <c r="G695" s="113">
        <f>D695*E695*F695</f>
        <v>0</v>
      </c>
      <c r="H695" s="166"/>
      <c r="I695" s="114" t="s">
        <v>495</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515</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518</v>
      </c>
      <c r="J697" s="101" t="str">
        <f>VLOOKUP(I697,Presupuesto!$B$11:$C$565,2,0)</f>
        <v>DECIMOCUARTO MES</v>
      </c>
      <c r="K697" s="98" t="str">
        <f t="shared" si="22"/>
        <v>Posgrado</v>
      </c>
      <c r="L697" s="98" t="s">
        <v>394</v>
      </c>
    </row>
    <row r="698" spans="3:12" ht="15.75" thickBot="1" x14ac:dyDescent="0.3">
      <c r="C698" s="137" t="s">
        <v>488</v>
      </c>
      <c r="D698" s="199"/>
      <c r="E698" s="152">
        <v>12</v>
      </c>
      <c r="F698" s="304">
        <f>HLOOKUP($C698,$BZ$2:$CM$3,2,0)</f>
        <v>17866.8</v>
      </c>
      <c r="G698" s="113">
        <f>D698*E698*F698</f>
        <v>0</v>
      </c>
      <c r="H698" s="166"/>
      <c r="I698" s="114" t="s">
        <v>495</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515</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518</v>
      </c>
      <c r="J700" s="101" t="str">
        <f>VLOOKUP(I700,Presupuesto!$B$11:$C$565,2,0)</f>
        <v>DECIMOCUARTO MES</v>
      </c>
      <c r="K700" s="98" t="str">
        <f t="shared" si="22"/>
        <v>Posgrado</v>
      </c>
      <c r="L700" s="98" t="s">
        <v>394</v>
      </c>
    </row>
    <row r="701" spans="3:12" ht="15.75" thickBot="1" x14ac:dyDescent="0.3">
      <c r="C701" s="137" t="s">
        <v>489</v>
      </c>
      <c r="D701" s="199"/>
      <c r="E701" s="152">
        <v>12</v>
      </c>
      <c r="F701" s="304">
        <f>HLOOKUP($C701,$BZ$2:$CM$3,2,0)</f>
        <v>13896.4</v>
      </c>
      <c r="G701" s="113">
        <f>D701*E701*F701</f>
        <v>0</v>
      </c>
      <c r="H701" s="166"/>
      <c r="I701" s="114" t="s">
        <v>495</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515</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518</v>
      </c>
      <c r="J703" s="101" t="str">
        <f>VLOOKUP(I703,Presupuesto!$B$11:$C$565,2,0)</f>
        <v>DECIMOCUARTO MES</v>
      </c>
      <c r="K703" s="98" t="str">
        <f t="shared" si="22"/>
        <v>Posgrado</v>
      </c>
      <c r="L703" s="98" t="s">
        <v>394</v>
      </c>
    </row>
    <row r="704" spans="3:12" ht="15.75" thickBot="1" x14ac:dyDescent="0.3">
      <c r="C704" s="137" t="s">
        <v>490</v>
      </c>
      <c r="D704" s="199"/>
      <c r="E704" s="152">
        <v>12</v>
      </c>
      <c r="F704" s="304">
        <f>HLOOKUP($C704,$BZ$2:$CM$3,2,0)</f>
        <v>15004.09</v>
      </c>
      <c r="G704" s="113">
        <f>D704*E704*F704</f>
        <v>0</v>
      </c>
      <c r="H704" s="166"/>
      <c r="I704" s="114" t="s">
        <v>495</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515</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518</v>
      </c>
      <c r="J706" s="101" t="str">
        <f>VLOOKUP(I706,Presupuesto!$B$11:$C$565,2,0)</f>
        <v>DECIMOCUARTO MES</v>
      </c>
      <c r="K706" s="98" t="str">
        <f t="shared" si="22"/>
        <v>Posgrado</v>
      </c>
      <c r="L706" s="98" t="s">
        <v>394</v>
      </c>
    </row>
    <row r="707" spans="3:12" ht="15.75" thickBot="1" x14ac:dyDescent="0.3">
      <c r="C707" s="137" t="s">
        <v>491</v>
      </c>
      <c r="D707" s="199"/>
      <c r="E707" s="152">
        <v>12</v>
      </c>
      <c r="F707" s="304">
        <f>HLOOKUP($C707,$BZ$2:$CM$3,2,0)</f>
        <v>13238.9</v>
      </c>
      <c r="G707" s="113">
        <f>D707*E707*F707</f>
        <v>0</v>
      </c>
      <c r="H707" s="166"/>
      <c r="I707" s="114" t="s">
        <v>495</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515</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518</v>
      </c>
      <c r="J709" s="101" t="str">
        <f>VLOOKUP(I709,Presupuesto!$B$11:$C$565,2,0)</f>
        <v>DECIMOCUARTO MES</v>
      </c>
      <c r="K709" s="98" t="str">
        <f t="shared" si="22"/>
        <v>Posgrado</v>
      </c>
      <c r="L709" s="98" t="s">
        <v>394</v>
      </c>
    </row>
    <row r="710" spans="3:12" ht="15.75" thickBot="1" x14ac:dyDescent="0.3">
      <c r="C710" s="137" t="s">
        <v>492</v>
      </c>
      <c r="D710" s="199"/>
      <c r="E710" s="152">
        <v>12</v>
      </c>
      <c r="F710" s="304">
        <f>HLOOKUP($C710,$BZ$2:$CM$3,2,0)</f>
        <v>12356.31</v>
      </c>
      <c r="G710" s="113">
        <f>D710*E710*F710</f>
        <v>0</v>
      </c>
      <c r="H710" s="166"/>
      <c r="I710" s="114" t="s">
        <v>495</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515</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518</v>
      </c>
      <c r="J712" s="101" t="str">
        <f>VLOOKUP(I712,Presupuesto!$B$11:$C$565,2,0)</f>
        <v>DECIMOCUARTO MES</v>
      </c>
      <c r="K712" s="98" t="str">
        <f t="shared" si="23"/>
        <v>Posgrado</v>
      </c>
      <c r="L712" s="98" t="s">
        <v>394</v>
      </c>
    </row>
    <row r="713" spans="3:12" ht="15.75" thickBot="1" x14ac:dyDescent="0.3">
      <c r="C713" s="137" t="s">
        <v>493</v>
      </c>
      <c r="D713" s="199"/>
      <c r="E713" s="152">
        <v>12</v>
      </c>
      <c r="F713" s="304">
        <f>HLOOKUP($C713,$BZ$2:$CM$3,2,0)</f>
        <v>463.22</v>
      </c>
      <c r="G713" s="113">
        <f>D713*E713*F713</f>
        <v>0</v>
      </c>
      <c r="H713" s="166"/>
      <c r="I713" s="114" t="s">
        <v>495</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515</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518</v>
      </c>
      <c r="J715" s="101" t="str">
        <f>VLOOKUP(I715,Presupuesto!$B$11:$C$565,2,0)</f>
        <v>DECIMOCUARTO MES</v>
      </c>
      <c r="K715" s="98" t="str">
        <f t="shared" si="23"/>
        <v>Posgrado</v>
      </c>
      <c r="L715" s="98" t="s">
        <v>394</v>
      </c>
    </row>
    <row r="716" spans="3:12" ht="15.75" thickBot="1" x14ac:dyDescent="0.3">
      <c r="C716" s="137" t="s">
        <v>494</v>
      </c>
      <c r="D716" s="199"/>
      <c r="E716" s="152">
        <v>12</v>
      </c>
      <c r="F716" s="304">
        <f>HLOOKUP($C716,$BZ$2:$CM$3,2,0)</f>
        <v>2007.3</v>
      </c>
      <c r="G716" s="113">
        <f>D716*E716*F716</f>
        <v>0</v>
      </c>
      <c r="H716" s="166"/>
      <c r="I716" s="114" t="s">
        <v>495</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515</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518</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563</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563</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563</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704</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704</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704</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495</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515</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518</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391</v>
      </c>
      <c r="D733" s="365"/>
      <c r="E733" s="93"/>
      <c r="F733" s="93"/>
      <c r="G733" s="93"/>
      <c r="H733" s="76"/>
      <c r="I733" s="76"/>
      <c r="J733" s="76"/>
      <c r="K733" s="153"/>
    </row>
    <row r="734" spans="3:12" ht="18.75" x14ac:dyDescent="0.2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481</v>
      </c>
      <c r="D737" s="199"/>
      <c r="E737" s="152">
        <v>12</v>
      </c>
      <c r="F737" s="304">
        <f>HLOOKUP($C737,$BZ$2:$CM$3,2,0)</f>
        <v>43674.39</v>
      </c>
      <c r="G737" s="113">
        <f>D737*E737*F737</f>
        <v>0</v>
      </c>
      <c r="H737" s="166"/>
      <c r="I737" s="114" t="s">
        <v>495</v>
      </c>
      <c r="J737" s="114" t="str">
        <f>VLOOKUP(I737,Presupuesto!$B$11:$C$565,2,0)</f>
        <v>SUELDOS Y SALARIOS PERMANENTES</v>
      </c>
      <c r="K737" s="218" t="s">
        <v>1453</v>
      </c>
      <c r="L737" s="98" t="s">
        <v>393</v>
      </c>
    </row>
    <row r="738" spans="3:12" x14ac:dyDescent="0.25">
      <c r="C738" s="171" t="s">
        <v>58</v>
      </c>
      <c r="D738" s="163"/>
      <c r="E738" s="154">
        <v>0</v>
      </c>
      <c r="F738" s="100">
        <f>IF(E737=0,"",(G737/E737)/12*E737)</f>
        <v>0</v>
      </c>
      <c r="G738" s="97">
        <f>F738</f>
        <v>0</v>
      </c>
      <c r="H738" s="164"/>
      <c r="I738" s="116" t="s">
        <v>515</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518</v>
      </c>
      <c r="J739" s="101" t="str">
        <f>VLOOKUP(I739,Presupuesto!$B$11:$C$565,2,0)</f>
        <v>DECIMOCUARTO MES</v>
      </c>
      <c r="K739" s="98" t="str">
        <f t="shared" si="24"/>
        <v>Posgrado</v>
      </c>
      <c r="L739" s="98" t="s">
        <v>394</v>
      </c>
    </row>
    <row r="740" spans="3:12" ht="15.75" thickBot="1" x14ac:dyDescent="0.3">
      <c r="C740" s="137" t="s">
        <v>482</v>
      </c>
      <c r="D740" s="199"/>
      <c r="E740" s="152">
        <v>12</v>
      </c>
      <c r="F740" s="304">
        <f>HLOOKUP($C740,$BZ$2:$CM$3,2,0)</f>
        <v>39703.99</v>
      </c>
      <c r="G740" s="113">
        <f>D740*E740*F740</f>
        <v>0</v>
      </c>
      <c r="H740" s="166"/>
      <c r="I740" s="114" t="s">
        <v>495</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515</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518</v>
      </c>
      <c r="J742" s="101" t="str">
        <f>VLOOKUP(I742,Presupuesto!$B$11:$C$565,2,0)</f>
        <v>DECIMOCUARTO MES</v>
      </c>
      <c r="K742" s="98" t="str">
        <f t="shared" si="24"/>
        <v>Posgrado</v>
      </c>
      <c r="L742" s="98" t="s">
        <v>394</v>
      </c>
    </row>
    <row r="743" spans="3:12" ht="15.75" thickBot="1" x14ac:dyDescent="0.3">
      <c r="C743" s="137" t="s">
        <v>483</v>
      </c>
      <c r="D743" s="199"/>
      <c r="E743" s="152">
        <v>12</v>
      </c>
      <c r="F743" s="304">
        <f>HLOOKUP($C743,$BZ$2:$CM$3,2,0)</f>
        <v>35733.589999999997</v>
      </c>
      <c r="G743" s="113">
        <f>D743*E743*F743</f>
        <v>0</v>
      </c>
      <c r="H743" s="166"/>
      <c r="I743" s="114" t="s">
        <v>495</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515</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518</v>
      </c>
      <c r="J745" s="101" t="str">
        <f>VLOOKUP(I745,Presupuesto!$B$11:$C$565,2,0)</f>
        <v>DECIMOCUARTO MES</v>
      </c>
      <c r="K745" s="98" t="str">
        <f t="shared" si="24"/>
        <v>Posgrado</v>
      </c>
      <c r="L745" s="98" t="s">
        <v>394</v>
      </c>
    </row>
    <row r="746" spans="3:12" ht="15.75" thickBot="1" x14ac:dyDescent="0.3">
      <c r="C746" s="137" t="s">
        <v>484</v>
      </c>
      <c r="D746" s="199"/>
      <c r="E746" s="152">
        <v>12</v>
      </c>
      <c r="F746" s="304">
        <f>HLOOKUP($C746,$BZ$2:$CM$3,2,0)</f>
        <v>31763.19</v>
      </c>
      <c r="G746" s="113">
        <f>D746*E746*F746</f>
        <v>0</v>
      </c>
      <c r="H746" s="166"/>
      <c r="I746" s="114" t="s">
        <v>495</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515</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518</v>
      </c>
      <c r="J748" s="101" t="str">
        <f>VLOOKUP(I748,Presupuesto!$B$11:$C$565,2,0)</f>
        <v>DECIMOCUARTO MES</v>
      </c>
      <c r="K748" s="98" t="str">
        <f t="shared" si="24"/>
        <v>Posgrado</v>
      </c>
      <c r="L748" s="98" t="s">
        <v>394</v>
      </c>
    </row>
    <row r="749" spans="3:12" ht="15.75" thickBot="1" x14ac:dyDescent="0.3">
      <c r="C749" s="137" t="s">
        <v>485</v>
      </c>
      <c r="D749" s="199"/>
      <c r="E749" s="152">
        <v>12</v>
      </c>
      <c r="F749" s="304">
        <f>HLOOKUP($C749,$BZ$2:$CM$3,2,0)</f>
        <v>29777.99</v>
      </c>
      <c r="G749" s="113">
        <f>D749*E749*F749</f>
        <v>0</v>
      </c>
      <c r="H749" s="166"/>
      <c r="I749" s="114" t="s">
        <v>495</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515</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518</v>
      </c>
      <c r="J751" s="101" t="str">
        <f>VLOOKUP(I751,Presupuesto!$B$11:$C$565,2,0)</f>
        <v>DECIMOCUARTO MES</v>
      </c>
      <c r="K751" s="98" t="str">
        <f t="shared" si="24"/>
        <v>Posgrado</v>
      </c>
      <c r="L751" s="98" t="s">
        <v>394</v>
      </c>
    </row>
    <row r="752" spans="3:12" ht="15.75" thickBot="1" x14ac:dyDescent="0.3">
      <c r="C752" s="137" t="s">
        <v>486</v>
      </c>
      <c r="D752" s="199"/>
      <c r="E752" s="152">
        <v>12</v>
      </c>
      <c r="F752" s="304">
        <f>HLOOKUP($C752,$BZ$2:$CM$3,2,0)</f>
        <v>27792.79</v>
      </c>
      <c r="G752" s="113">
        <f>D752*E752*F752</f>
        <v>0</v>
      </c>
      <c r="H752" s="166"/>
      <c r="I752" s="114" t="s">
        <v>495</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515</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518</v>
      </c>
      <c r="J754" s="101" t="str">
        <f>VLOOKUP(I754,Presupuesto!$B$11:$C$565,2,0)</f>
        <v>DECIMOCUARTO MES</v>
      </c>
      <c r="K754" s="98" t="str">
        <f t="shared" si="24"/>
        <v>Posgrado</v>
      </c>
      <c r="L754" s="98" t="s">
        <v>394</v>
      </c>
    </row>
    <row r="755" spans="3:12" ht="15.75" thickBot="1" x14ac:dyDescent="0.3">
      <c r="C755" s="137" t="s">
        <v>487</v>
      </c>
      <c r="D755" s="199"/>
      <c r="E755" s="152">
        <v>12</v>
      </c>
      <c r="F755" s="304">
        <f>HLOOKUP($C755,$BZ$2:$CM$3,2,0)</f>
        <v>18859.39</v>
      </c>
      <c r="G755" s="113">
        <f>D755*E755*F755</f>
        <v>0</v>
      </c>
      <c r="H755" s="166"/>
      <c r="I755" s="114" t="s">
        <v>495</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515</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518</v>
      </c>
      <c r="J757" s="101" t="str">
        <f>VLOOKUP(I757,Presupuesto!$B$11:$C$565,2,0)</f>
        <v>DECIMOCUARTO MES</v>
      </c>
      <c r="K757" s="98" t="str">
        <f t="shared" si="24"/>
        <v>Posgrado</v>
      </c>
      <c r="L757" s="98" t="s">
        <v>394</v>
      </c>
    </row>
    <row r="758" spans="3:12" ht="15.75" thickBot="1" x14ac:dyDescent="0.3">
      <c r="C758" s="137" t="s">
        <v>488</v>
      </c>
      <c r="D758" s="199"/>
      <c r="E758" s="152">
        <v>12</v>
      </c>
      <c r="F758" s="304">
        <f>HLOOKUP($C758,$BZ$2:$CM$3,2,0)</f>
        <v>17866.8</v>
      </c>
      <c r="G758" s="113">
        <f>D758*E758*F758</f>
        <v>0</v>
      </c>
      <c r="H758" s="166"/>
      <c r="I758" s="114" t="s">
        <v>495</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515</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518</v>
      </c>
      <c r="J760" s="101" t="str">
        <f>VLOOKUP(I760,Presupuesto!$B$11:$C$565,2,0)</f>
        <v>DECIMOCUARTO MES</v>
      </c>
      <c r="K760" s="98" t="str">
        <f t="shared" si="24"/>
        <v>Posgrado</v>
      </c>
      <c r="L760" s="98" t="s">
        <v>394</v>
      </c>
    </row>
    <row r="761" spans="3:12" ht="15.75" thickBot="1" x14ac:dyDescent="0.3">
      <c r="C761" s="137" t="s">
        <v>489</v>
      </c>
      <c r="D761" s="199"/>
      <c r="E761" s="152">
        <v>12</v>
      </c>
      <c r="F761" s="304">
        <f>HLOOKUP($C761,$BZ$2:$CM$3,2,0)</f>
        <v>13896.4</v>
      </c>
      <c r="G761" s="113">
        <f>D761*E761*F761</f>
        <v>0</v>
      </c>
      <c r="H761" s="166"/>
      <c r="I761" s="114" t="s">
        <v>495</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515</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518</v>
      </c>
      <c r="J763" s="101" t="str">
        <f>VLOOKUP(I763,Presupuesto!$B$11:$C$565,2,0)</f>
        <v>DECIMOCUARTO MES</v>
      </c>
      <c r="K763" s="98" t="str">
        <f t="shared" si="24"/>
        <v>Posgrado</v>
      </c>
      <c r="L763" s="98" t="s">
        <v>394</v>
      </c>
    </row>
    <row r="764" spans="3:12" ht="15.75" thickBot="1" x14ac:dyDescent="0.3">
      <c r="C764" s="137" t="s">
        <v>490</v>
      </c>
      <c r="D764" s="199"/>
      <c r="E764" s="152">
        <v>12</v>
      </c>
      <c r="F764" s="304">
        <f>HLOOKUP($C764,$BZ$2:$CM$3,2,0)</f>
        <v>15004.09</v>
      </c>
      <c r="G764" s="113">
        <f>D764*E764*F764</f>
        <v>0</v>
      </c>
      <c r="H764" s="166"/>
      <c r="I764" s="114" t="s">
        <v>495</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515</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518</v>
      </c>
      <c r="J766" s="101" t="str">
        <f>VLOOKUP(I766,Presupuesto!$B$11:$C$565,2,0)</f>
        <v>DECIMOCUARTO MES</v>
      </c>
      <c r="K766" s="98" t="str">
        <f t="shared" si="24"/>
        <v>Posgrado</v>
      </c>
      <c r="L766" s="98" t="s">
        <v>394</v>
      </c>
    </row>
    <row r="767" spans="3:12" ht="15.75" thickBot="1" x14ac:dyDescent="0.3">
      <c r="C767" s="137" t="s">
        <v>491</v>
      </c>
      <c r="D767" s="199"/>
      <c r="E767" s="152">
        <v>12</v>
      </c>
      <c r="F767" s="304">
        <f>HLOOKUP($C767,$BZ$2:$CM$3,2,0)</f>
        <v>13238.9</v>
      </c>
      <c r="G767" s="113">
        <f>D767*E767*F767</f>
        <v>0</v>
      </c>
      <c r="H767" s="166"/>
      <c r="I767" s="114" t="s">
        <v>495</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515</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518</v>
      </c>
      <c r="J769" s="101" t="str">
        <f>VLOOKUP(I769,Presupuesto!$B$11:$C$565,2,0)</f>
        <v>DECIMOCUARTO MES</v>
      </c>
      <c r="K769" s="98" t="str">
        <f t="shared" si="24"/>
        <v>Posgrado</v>
      </c>
      <c r="L769" s="98" t="s">
        <v>394</v>
      </c>
    </row>
    <row r="770" spans="3:12" ht="15.75" thickBot="1" x14ac:dyDescent="0.3">
      <c r="C770" s="137" t="s">
        <v>492</v>
      </c>
      <c r="D770" s="199"/>
      <c r="E770" s="152">
        <v>12</v>
      </c>
      <c r="F770" s="304">
        <f>HLOOKUP($C770,$BZ$2:$CM$3,2,0)</f>
        <v>12356.31</v>
      </c>
      <c r="G770" s="113">
        <f>D770*E770*F770</f>
        <v>0</v>
      </c>
      <c r="H770" s="166"/>
      <c r="I770" s="114" t="s">
        <v>495</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515</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518</v>
      </c>
      <c r="J772" s="101" t="str">
        <f>VLOOKUP(I772,Presupuesto!$B$11:$C$565,2,0)</f>
        <v>DECIMOCUARTO MES</v>
      </c>
      <c r="K772" s="98" t="str">
        <f t="shared" si="25"/>
        <v>Posgrado</v>
      </c>
      <c r="L772" s="98" t="s">
        <v>394</v>
      </c>
    </row>
    <row r="773" spans="3:12" ht="15.75" thickBot="1" x14ac:dyDescent="0.3">
      <c r="C773" s="137" t="s">
        <v>493</v>
      </c>
      <c r="D773" s="199"/>
      <c r="E773" s="152">
        <v>12</v>
      </c>
      <c r="F773" s="304">
        <f>HLOOKUP($C773,$BZ$2:$CM$3,2,0)</f>
        <v>463.22</v>
      </c>
      <c r="G773" s="113">
        <f>D773*E773*F773</f>
        <v>0</v>
      </c>
      <c r="H773" s="166"/>
      <c r="I773" s="114" t="s">
        <v>495</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515</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518</v>
      </c>
      <c r="J775" s="101" t="str">
        <f>VLOOKUP(I775,Presupuesto!$B$11:$C$565,2,0)</f>
        <v>DECIMOCUARTO MES</v>
      </c>
      <c r="K775" s="98" t="str">
        <f t="shared" si="25"/>
        <v>Posgrado</v>
      </c>
      <c r="L775" s="98" t="s">
        <v>394</v>
      </c>
    </row>
    <row r="776" spans="3:12" ht="15.75" thickBot="1" x14ac:dyDescent="0.3">
      <c r="C776" s="137" t="s">
        <v>494</v>
      </c>
      <c r="D776" s="199"/>
      <c r="E776" s="152">
        <v>12</v>
      </c>
      <c r="F776" s="304">
        <f>HLOOKUP($C776,$BZ$2:$CM$3,2,0)</f>
        <v>2007.3</v>
      </c>
      <c r="G776" s="113">
        <f>D776*E776*F776</f>
        <v>0</v>
      </c>
      <c r="H776" s="166"/>
      <c r="I776" s="114" t="s">
        <v>495</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515</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518</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563</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563</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563</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704</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704</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704</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495</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515</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518</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391</v>
      </c>
      <c r="D793" s="365"/>
      <c r="E793" s="93"/>
      <c r="F793" s="93"/>
      <c r="G793" s="93"/>
      <c r="H793" s="76"/>
      <c r="I793" s="76"/>
      <c r="J793" s="76"/>
      <c r="K793" s="153"/>
    </row>
    <row r="794" spans="3:12" ht="18.75" x14ac:dyDescent="0.2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481</v>
      </c>
      <c r="D797" s="199"/>
      <c r="E797" s="152">
        <v>12</v>
      </c>
      <c r="F797" s="304">
        <f>HLOOKUP($C797,$BZ$2:$CM$3,2,0)</f>
        <v>43674.39</v>
      </c>
      <c r="G797" s="113">
        <f>D797*E797*F797</f>
        <v>0</v>
      </c>
      <c r="H797" s="166"/>
      <c r="I797" s="114" t="s">
        <v>495</v>
      </c>
      <c r="J797" s="114" t="str">
        <f>VLOOKUP(I797,Presupuesto!$B$11:$C$565,2,0)</f>
        <v>SUELDOS Y SALARIOS PERMANENTES</v>
      </c>
      <c r="K797" s="218" t="s">
        <v>1453</v>
      </c>
      <c r="L797" s="98" t="s">
        <v>393</v>
      </c>
    </row>
    <row r="798" spans="3:12" x14ac:dyDescent="0.25">
      <c r="C798" s="171" t="s">
        <v>58</v>
      </c>
      <c r="D798" s="163"/>
      <c r="E798" s="154">
        <v>0</v>
      </c>
      <c r="F798" s="100">
        <f>IF(E797=0,"",(G797/E797)/12*E797)</f>
        <v>0</v>
      </c>
      <c r="G798" s="97">
        <f>F798</f>
        <v>0</v>
      </c>
      <c r="H798" s="164"/>
      <c r="I798" s="116" t="s">
        <v>515</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518</v>
      </c>
      <c r="J799" s="101" t="str">
        <f>VLOOKUP(I799,Presupuesto!$B$11:$C$565,2,0)</f>
        <v>DECIMOCUARTO MES</v>
      </c>
      <c r="K799" s="98" t="str">
        <f t="shared" si="26"/>
        <v>Posgrado</v>
      </c>
      <c r="L799" s="98" t="s">
        <v>394</v>
      </c>
    </row>
    <row r="800" spans="3:12" ht="15.75" thickBot="1" x14ac:dyDescent="0.3">
      <c r="C800" s="137" t="s">
        <v>482</v>
      </c>
      <c r="D800" s="199"/>
      <c r="E800" s="152">
        <v>12</v>
      </c>
      <c r="F800" s="304">
        <f>HLOOKUP($C800,$BZ$2:$CM$3,2,0)</f>
        <v>39703.99</v>
      </c>
      <c r="G800" s="113">
        <f>D800*E800*F800</f>
        <v>0</v>
      </c>
      <c r="H800" s="166"/>
      <c r="I800" s="114" t="s">
        <v>495</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515</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518</v>
      </c>
      <c r="J802" s="101" t="str">
        <f>VLOOKUP(I802,Presupuesto!$B$11:$C$565,2,0)</f>
        <v>DECIMOCUARTO MES</v>
      </c>
      <c r="K802" s="98" t="str">
        <f t="shared" si="26"/>
        <v>Posgrado</v>
      </c>
      <c r="L802" s="98" t="s">
        <v>394</v>
      </c>
    </row>
    <row r="803" spans="3:12" ht="15.75" thickBot="1" x14ac:dyDescent="0.3">
      <c r="C803" s="137" t="s">
        <v>483</v>
      </c>
      <c r="D803" s="199"/>
      <c r="E803" s="152">
        <v>12</v>
      </c>
      <c r="F803" s="304">
        <f>HLOOKUP($C803,$BZ$2:$CM$3,2,0)</f>
        <v>35733.589999999997</v>
      </c>
      <c r="G803" s="113">
        <f>D803*E803*F803</f>
        <v>0</v>
      </c>
      <c r="H803" s="166"/>
      <c r="I803" s="114" t="s">
        <v>495</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515</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518</v>
      </c>
      <c r="J805" s="101" t="str">
        <f>VLOOKUP(I805,Presupuesto!$B$11:$C$565,2,0)</f>
        <v>DECIMOCUARTO MES</v>
      </c>
      <c r="K805" s="98" t="str">
        <f t="shared" si="26"/>
        <v>Posgrado</v>
      </c>
      <c r="L805" s="98" t="s">
        <v>394</v>
      </c>
    </row>
    <row r="806" spans="3:12" ht="15.75" thickBot="1" x14ac:dyDescent="0.3">
      <c r="C806" s="137" t="s">
        <v>484</v>
      </c>
      <c r="D806" s="199"/>
      <c r="E806" s="152">
        <v>12</v>
      </c>
      <c r="F806" s="304">
        <f>HLOOKUP($C806,$BZ$2:$CM$3,2,0)</f>
        <v>31763.19</v>
      </c>
      <c r="G806" s="113">
        <f>D806*E806*F806</f>
        <v>0</v>
      </c>
      <c r="H806" s="166"/>
      <c r="I806" s="114" t="s">
        <v>495</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515</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518</v>
      </c>
      <c r="J808" s="101" t="str">
        <f>VLOOKUP(I808,Presupuesto!$B$11:$C$565,2,0)</f>
        <v>DECIMOCUARTO MES</v>
      </c>
      <c r="K808" s="98" t="str">
        <f t="shared" si="26"/>
        <v>Posgrado</v>
      </c>
      <c r="L808" s="98" t="s">
        <v>394</v>
      </c>
    </row>
    <row r="809" spans="3:12" ht="15.75" thickBot="1" x14ac:dyDescent="0.3">
      <c r="C809" s="137" t="s">
        <v>485</v>
      </c>
      <c r="D809" s="199"/>
      <c r="E809" s="152">
        <v>12</v>
      </c>
      <c r="F809" s="304">
        <f>HLOOKUP($C809,$BZ$2:$CM$3,2,0)</f>
        <v>29777.99</v>
      </c>
      <c r="G809" s="113">
        <f>D809*E809*F809</f>
        <v>0</v>
      </c>
      <c r="H809" s="166"/>
      <c r="I809" s="114" t="s">
        <v>495</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515</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518</v>
      </c>
      <c r="J811" s="101" t="str">
        <f>VLOOKUP(I811,Presupuesto!$B$11:$C$565,2,0)</f>
        <v>DECIMOCUARTO MES</v>
      </c>
      <c r="K811" s="98" t="str">
        <f t="shared" si="26"/>
        <v>Posgrado</v>
      </c>
      <c r="L811" s="98" t="s">
        <v>394</v>
      </c>
    </row>
    <row r="812" spans="3:12" ht="15.75" thickBot="1" x14ac:dyDescent="0.3">
      <c r="C812" s="137" t="s">
        <v>486</v>
      </c>
      <c r="D812" s="199"/>
      <c r="E812" s="152">
        <v>12</v>
      </c>
      <c r="F812" s="304">
        <f>HLOOKUP($C812,$BZ$2:$CM$3,2,0)</f>
        <v>27792.79</v>
      </c>
      <c r="G812" s="113">
        <f>D812*E812*F812</f>
        <v>0</v>
      </c>
      <c r="H812" s="166"/>
      <c r="I812" s="114" t="s">
        <v>495</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515</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518</v>
      </c>
      <c r="J814" s="101" t="str">
        <f>VLOOKUP(I814,Presupuesto!$B$11:$C$565,2,0)</f>
        <v>DECIMOCUARTO MES</v>
      </c>
      <c r="K814" s="98" t="str">
        <f t="shared" si="26"/>
        <v>Posgrado</v>
      </c>
      <c r="L814" s="98" t="s">
        <v>394</v>
      </c>
    </row>
    <row r="815" spans="3:12" ht="15.75" thickBot="1" x14ac:dyDescent="0.3">
      <c r="C815" s="137" t="s">
        <v>487</v>
      </c>
      <c r="D815" s="199"/>
      <c r="E815" s="152">
        <v>12</v>
      </c>
      <c r="F815" s="304">
        <f>HLOOKUP($C815,$BZ$2:$CM$3,2,0)</f>
        <v>18859.39</v>
      </c>
      <c r="G815" s="113">
        <f>D815*E815*F815</f>
        <v>0</v>
      </c>
      <c r="H815" s="166"/>
      <c r="I815" s="114" t="s">
        <v>495</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515</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518</v>
      </c>
      <c r="J817" s="101" t="str">
        <f>VLOOKUP(I817,Presupuesto!$B$11:$C$565,2,0)</f>
        <v>DECIMOCUARTO MES</v>
      </c>
      <c r="K817" s="98" t="str">
        <f t="shared" si="26"/>
        <v>Posgrado</v>
      </c>
      <c r="L817" s="98" t="s">
        <v>394</v>
      </c>
    </row>
    <row r="818" spans="3:12" ht="15.75" thickBot="1" x14ac:dyDescent="0.3">
      <c r="C818" s="137" t="s">
        <v>488</v>
      </c>
      <c r="D818" s="199"/>
      <c r="E818" s="152">
        <v>12</v>
      </c>
      <c r="F818" s="304">
        <f>HLOOKUP($C818,$BZ$2:$CM$3,2,0)</f>
        <v>17866.8</v>
      </c>
      <c r="G818" s="113">
        <f>D818*E818*F818</f>
        <v>0</v>
      </c>
      <c r="H818" s="166"/>
      <c r="I818" s="114" t="s">
        <v>495</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515</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518</v>
      </c>
      <c r="J820" s="101" t="str">
        <f>VLOOKUP(I820,Presupuesto!$B$11:$C$565,2,0)</f>
        <v>DECIMOCUARTO MES</v>
      </c>
      <c r="K820" s="98" t="str">
        <f t="shared" si="26"/>
        <v>Posgrado</v>
      </c>
      <c r="L820" s="98" t="s">
        <v>394</v>
      </c>
    </row>
    <row r="821" spans="3:12" ht="15.75" thickBot="1" x14ac:dyDescent="0.3">
      <c r="C821" s="137" t="s">
        <v>489</v>
      </c>
      <c r="D821" s="199"/>
      <c r="E821" s="152">
        <v>12</v>
      </c>
      <c r="F821" s="304">
        <f>HLOOKUP($C821,$BZ$2:$CM$3,2,0)</f>
        <v>13896.4</v>
      </c>
      <c r="G821" s="113">
        <f>D821*E821*F821</f>
        <v>0</v>
      </c>
      <c r="H821" s="166"/>
      <c r="I821" s="114" t="s">
        <v>495</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515</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518</v>
      </c>
      <c r="J823" s="101" t="str">
        <f>VLOOKUP(I823,Presupuesto!$B$11:$C$565,2,0)</f>
        <v>DECIMOCUARTO MES</v>
      </c>
      <c r="K823" s="98" t="str">
        <f t="shared" si="26"/>
        <v>Posgrado</v>
      </c>
      <c r="L823" s="98" t="s">
        <v>394</v>
      </c>
    </row>
    <row r="824" spans="3:12" ht="15.75" thickBot="1" x14ac:dyDescent="0.3">
      <c r="C824" s="137" t="s">
        <v>490</v>
      </c>
      <c r="D824" s="199"/>
      <c r="E824" s="152">
        <v>12</v>
      </c>
      <c r="F824" s="304">
        <f>HLOOKUP($C824,$BZ$2:$CM$3,2,0)</f>
        <v>15004.09</v>
      </c>
      <c r="G824" s="113">
        <f>D824*E824*F824</f>
        <v>0</v>
      </c>
      <c r="H824" s="166"/>
      <c r="I824" s="114" t="s">
        <v>495</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515</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518</v>
      </c>
      <c r="J826" s="101" t="str">
        <f>VLOOKUP(I826,Presupuesto!$B$11:$C$565,2,0)</f>
        <v>DECIMOCUARTO MES</v>
      </c>
      <c r="K826" s="98" t="str">
        <f t="shared" si="26"/>
        <v>Posgrado</v>
      </c>
      <c r="L826" s="98" t="s">
        <v>394</v>
      </c>
    </row>
    <row r="827" spans="3:12" ht="15.75" thickBot="1" x14ac:dyDescent="0.3">
      <c r="C827" s="137" t="s">
        <v>491</v>
      </c>
      <c r="D827" s="199"/>
      <c r="E827" s="152">
        <v>12</v>
      </c>
      <c r="F827" s="304">
        <f>HLOOKUP($C827,$BZ$2:$CM$3,2,0)</f>
        <v>13238.9</v>
      </c>
      <c r="G827" s="113">
        <f>D827*E827*F827</f>
        <v>0</v>
      </c>
      <c r="H827" s="166"/>
      <c r="I827" s="114" t="s">
        <v>495</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515</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518</v>
      </c>
      <c r="J829" s="101" t="str">
        <f>VLOOKUP(I829,Presupuesto!$B$11:$C$565,2,0)</f>
        <v>DECIMOCUARTO MES</v>
      </c>
      <c r="K829" s="98" t="str">
        <f t="shared" si="26"/>
        <v>Posgrado</v>
      </c>
      <c r="L829" s="98" t="s">
        <v>394</v>
      </c>
    </row>
    <row r="830" spans="3:12" ht="15.75" thickBot="1" x14ac:dyDescent="0.3">
      <c r="C830" s="137" t="s">
        <v>492</v>
      </c>
      <c r="D830" s="199"/>
      <c r="E830" s="152">
        <v>12</v>
      </c>
      <c r="F830" s="304">
        <f>HLOOKUP($C830,$BZ$2:$CM$3,2,0)</f>
        <v>12356.31</v>
      </c>
      <c r="G830" s="113">
        <f>D830*E830*F830</f>
        <v>0</v>
      </c>
      <c r="H830" s="166"/>
      <c r="I830" s="114" t="s">
        <v>495</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515</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518</v>
      </c>
      <c r="J832" s="101" t="str">
        <f>VLOOKUP(I832,Presupuesto!$B$11:$C$565,2,0)</f>
        <v>DECIMOCUARTO MES</v>
      </c>
      <c r="K832" s="98" t="str">
        <f t="shared" si="27"/>
        <v>Posgrado</v>
      </c>
      <c r="L832" s="98" t="s">
        <v>394</v>
      </c>
    </row>
    <row r="833" spans="3:12" ht="15.75" thickBot="1" x14ac:dyDescent="0.3">
      <c r="C833" s="137" t="s">
        <v>493</v>
      </c>
      <c r="D833" s="199"/>
      <c r="E833" s="152">
        <v>12</v>
      </c>
      <c r="F833" s="304">
        <f>HLOOKUP($C833,$BZ$2:$CM$3,2,0)</f>
        <v>463.22</v>
      </c>
      <c r="G833" s="113">
        <f>D833*E833*F833</f>
        <v>0</v>
      </c>
      <c r="H833" s="166"/>
      <c r="I833" s="114" t="s">
        <v>495</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515</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518</v>
      </c>
      <c r="J835" s="101" t="str">
        <f>VLOOKUP(I835,Presupuesto!$B$11:$C$565,2,0)</f>
        <v>DECIMOCUARTO MES</v>
      </c>
      <c r="K835" s="98" t="str">
        <f t="shared" si="27"/>
        <v>Posgrado</v>
      </c>
      <c r="L835" s="98" t="s">
        <v>394</v>
      </c>
    </row>
    <row r="836" spans="3:12" ht="15.75" thickBot="1" x14ac:dyDescent="0.3">
      <c r="C836" s="137" t="s">
        <v>494</v>
      </c>
      <c r="D836" s="199"/>
      <c r="E836" s="152">
        <v>12</v>
      </c>
      <c r="F836" s="304">
        <f>HLOOKUP($C836,$BZ$2:$CM$3,2,0)</f>
        <v>2007.3</v>
      </c>
      <c r="G836" s="113">
        <f>D836*E836*F836</f>
        <v>0</v>
      </c>
      <c r="H836" s="166"/>
      <c r="I836" s="114" t="s">
        <v>495</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515</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518</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563</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563</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563</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704</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704</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704</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495</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515</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518</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391</v>
      </c>
      <c r="D853" s="365"/>
      <c r="E853" s="93"/>
      <c r="F853" s="93"/>
      <c r="G853" s="93"/>
      <c r="H853" s="76"/>
      <c r="I853" s="76"/>
      <c r="J853" s="76"/>
    </row>
    <row r="854" spans="3:12" ht="18.75" x14ac:dyDescent="0.2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481</v>
      </c>
      <c r="D857" s="199"/>
      <c r="E857" s="152">
        <v>12</v>
      </c>
      <c r="F857" s="304">
        <f>HLOOKUP($C857,$BZ$2:$CM$3,2,0)</f>
        <v>43674.39</v>
      </c>
      <c r="G857" s="113">
        <f>D857*E857*F857</f>
        <v>0</v>
      </c>
      <c r="H857" s="166"/>
      <c r="I857" s="114" t="s">
        <v>495</v>
      </c>
      <c r="J857" s="114" t="str">
        <f>VLOOKUP(I857,Presupuesto!$B$11:$C$565,2,0)</f>
        <v>SUELDOS Y SALARIOS PERMANENTES</v>
      </c>
      <c r="K857" s="218" t="s">
        <v>1453</v>
      </c>
      <c r="L857" s="98" t="s">
        <v>393</v>
      </c>
    </row>
    <row r="858" spans="3:12" x14ac:dyDescent="0.25">
      <c r="C858" s="171" t="s">
        <v>58</v>
      </c>
      <c r="D858" s="163"/>
      <c r="E858" s="154">
        <v>0</v>
      </c>
      <c r="F858" s="100">
        <f>IF(E857=0,"",(G857/E857)/12*E857)</f>
        <v>0</v>
      </c>
      <c r="G858" s="97">
        <f>F858</f>
        <v>0</v>
      </c>
      <c r="H858" s="164"/>
      <c r="I858" s="116" t="s">
        <v>515</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518</v>
      </c>
      <c r="J859" s="101" t="str">
        <f>VLOOKUP(I859,Presupuesto!$B$11:$C$565,2,0)</f>
        <v>DECIMOCUARTO MES</v>
      </c>
      <c r="K859" s="98" t="str">
        <f t="shared" si="28"/>
        <v>Posgrado</v>
      </c>
      <c r="L859" s="98" t="s">
        <v>394</v>
      </c>
    </row>
    <row r="860" spans="3:12" ht="15.75" thickBot="1" x14ac:dyDescent="0.3">
      <c r="C860" s="137" t="s">
        <v>482</v>
      </c>
      <c r="D860" s="199"/>
      <c r="E860" s="152">
        <v>12</v>
      </c>
      <c r="F860" s="304">
        <f>HLOOKUP($C860,$BZ$2:$CM$3,2,0)</f>
        <v>39703.99</v>
      </c>
      <c r="G860" s="113">
        <f>D860*E860*F860</f>
        <v>0</v>
      </c>
      <c r="H860" s="166"/>
      <c r="I860" s="114" t="s">
        <v>495</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515</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518</v>
      </c>
      <c r="J862" s="101" t="str">
        <f>VLOOKUP(I862,Presupuesto!$B$11:$C$565,2,0)</f>
        <v>DECIMOCUARTO MES</v>
      </c>
      <c r="K862" s="98" t="str">
        <f t="shared" si="28"/>
        <v>Posgrado</v>
      </c>
      <c r="L862" s="98" t="s">
        <v>394</v>
      </c>
    </row>
    <row r="863" spans="3:12" ht="15.75" thickBot="1" x14ac:dyDescent="0.3">
      <c r="C863" s="137" t="s">
        <v>483</v>
      </c>
      <c r="D863" s="199"/>
      <c r="E863" s="152">
        <v>12</v>
      </c>
      <c r="F863" s="304">
        <f>HLOOKUP($C863,$BZ$2:$CM$3,2,0)</f>
        <v>35733.589999999997</v>
      </c>
      <c r="G863" s="113">
        <f>D863*E863*F863</f>
        <v>0</v>
      </c>
      <c r="H863" s="166"/>
      <c r="I863" s="114" t="s">
        <v>495</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515</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518</v>
      </c>
      <c r="J865" s="101" t="str">
        <f>VLOOKUP(I865,Presupuesto!$B$11:$C$565,2,0)</f>
        <v>DECIMOCUARTO MES</v>
      </c>
      <c r="K865" s="98" t="str">
        <f t="shared" si="28"/>
        <v>Posgrado</v>
      </c>
      <c r="L865" s="98" t="s">
        <v>394</v>
      </c>
    </row>
    <row r="866" spans="3:12" ht="15.75" thickBot="1" x14ac:dyDescent="0.3">
      <c r="C866" s="137" t="s">
        <v>484</v>
      </c>
      <c r="D866" s="199"/>
      <c r="E866" s="152">
        <v>12</v>
      </c>
      <c r="F866" s="304">
        <f>HLOOKUP($C866,$BZ$2:$CM$3,2,0)</f>
        <v>31763.19</v>
      </c>
      <c r="G866" s="113">
        <f>D866*E866*F866</f>
        <v>0</v>
      </c>
      <c r="H866" s="166"/>
      <c r="I866" s="114" t="s">
        <v>495</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515</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518</v>
      </c>
      <c r="J868" s="101" t="str">
        <f>VLOOKUP(I868,Presupuesto!$B$11:$C$565,2,0)</f>
        <v>DECIMOCUARTO MES</v>
      </c>
      <c r="K868" s="98" t="str">
        <f t="shared" si="28"/>
        <v>Posgrado</v>
      </c>
      <c r="L868" s="98" t="s">
        <v>394</v>
      </c>
    </row>
    <row r="869" spans="3:12" ht="15.75" thickBot="1" x14ac:dyDescent="0.3">
      <c r="C869" s="137" t="s">
        <v>485</v>
      </c>
      <c r="D869" s="199"/>
      <c r="E869" s="152">
        <v>12</v>
      </c>
      <c r="F869" s="304">
        <f>HLOOKUP($C869,$BZ$2:$CM$3,2,0)</f>
        <v>29777.99</v>
      </c>
      <c r="G869" s="113">
        <f>D869*E869*F869</f>
        <v>0</v>
      </c>
      <c r="H869" s="166"/>
      <c r="I869" s="114" t="s">
        <v>495</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515</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518</v>
      </c>
      <c r="J871" s="101" t="str">
        <f>VLOOKUP(I871,Presupuesto!$B$11:$C$565,2,0)</f>
        <v>DECIMOCUARTO MES</v>
      </c>
      <c r="K871" s="98" t="str">
        <f t="shared" si="28"/>
        <v>Posgrado</v>
      </c>
      <c r="L871" s="98" t="s">
        <v>394</v>
      </c>
    </row>
    <row r="872" spans="3:12" ht="15.75" thickBot="1" x14ac:dyDescent="0.3">
      <c r="C872" s="137" t="s">
        <v>486</v>
      </c>
      <c r="D872" s="199"/>
      <c r="E872" s="152">
        <v>12</v>
      </c>
      <c r="F872" s="304">
        <f>HLOOKUP($C872,$BZ$2:$CM$3,2,0)</f>
        <v>27792.79</v>
      </c>
      <c r="G872" s="113">
        <f>D872*E872*F872</f>
        <v>0</v>
      </c>
      <c r="H872" s="166"/>
      <c r="I872" s="114" t="s">
        <v>495</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515</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518</v>
      </c>
      <c r="J874" s="101" t="str">
        <f>VLOOKUP(I874,Presupuesto!$B$11:$C$565,2,0)</f>
        <v>DECIMOCUARTO MES</v>
      </c>
      <c r="K874" s="98" t="str">
        <f t="shared" si="28"/>
        <v>Posgrado</v>
      </c>
      <c r="L874" s="98" t="s">
        <v>394</v>
      </c>
    </row>
    <row r="875" spans="3:12" ht="15.75" thickBot="1" x14ac:dyDescent="0.3">
      <c r="C875" s="137" t="s">
        <v>487</v>
      </c>
      <c r="D875" s="199"/>
      <c r="E875" s="152">
        <v>12</v>
      </c>
      <c r="F875" s="304">
        <f>HLOOKUP($C875,$BZ$2:$CM$3,2,0)</f>
        <v>18859.39</v>
      </c>
      <c r="G875" s="113">
        <f>D875*E875*F875</f>
        <v>0</v>
      </c>
      <c r="H875" s="166"/>
      <c r="I875" s="114" t="s">
        <v>495</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515</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518</v>
      </c>
      <c r="J877" s="101" t="str">
        <f>VLOOKUP(I877,Presupuesto!$B$11:$C$565,2,0)</f>
        <v>DECIMOCUARTO MES</v>
      </c>
      <c r="K877" s="98" t="str">
        <f t="shared" si="28"/>
        <v>Posgrado</v>
      </c>
      <c r="L877" s="98" t="s">
        <v>394</v>
      </c>
    </row>
    <row r="878" spans="3:12" ht="15.75" thickBot="1" x14ac:dyDescent="0.3">
      <c r="C878" s="137" t="s">
        <v>488</v>
      </c>
      <c r="D878" s="199"/>
      <c r="E878" s="152">
        <v>12</v>
      </c>
      <c r="F878" s="304">
        <f>HLOOKUP($C878,$BZ$2:$CM$3,2,0)</f>
        <v>17866.8</v>
      </c>
      <c r="G878" s="113">
        <f>D878*E878*F878</f>
        <v>0</v>
      </c>
      <c r="H878" s="166"/>
      <c r="I878" s="114" t="s">
        <v>495</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515</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518</v>
      </c>
      <c r="J880" s="101" t="str">
        <f>VLOOKUP(I880,Presupuesto!$B$11:$C$565,2,0)</f>
        <v>DECIMOCUARTO MES</v>
      </c>
      <c r="K880" s="98" t="str">
        <f t="shared" si="28"/>
        <v>Posgrado</v>
      </c>
      <c r="L880" s="98" t="s">
        <v>394</v>
      </c>
    </row>
    <row r="881" spans="3:12" ht="15.75" thickBot="1" x14ac:dyDescent="0.3">
      <c r="C881" s="137" t="s">
        <v>489</v>
      </c>
      <c r="D881" s="199"/>
      <c r="E881" s="152">
        <v>12</v>
      </c>
      <c r="F881" s="304">
        <f>HLOOKUP($C881,$BZ$2:$CM$3,2,0)</f>
        <v>13896.4</v>
      </c>
      <c r="G881" s="113">
        <f>D881*E881*F881</f>
        <v>0</v>
      </c>
      <c r="H881" s="166"/>
      <c r="I881" s="114" t="s">
        <v>495</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515</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518</v>
      </c>
      <c r="J883" s="101" t="str">
        <f>VLOOKUP(I883,Presupuesto!$B$11:$C$565,2,0)</f>
        <v>DECIMOCUARTO MES</v>
      </c>
      <c r="K883" s="98" t="str">
        <f t="shared" si="28"/>
        <v>Posgrado</v>
      </c>
      <c r="L883" s="98" t="s">
        <v>394</v>
      </c>
    </row>
    <row r="884" spans="3:12" ht="15.75" thickBot="1" x14ac:dyDescent="0.3">
      <c r="C884" s="137" t="s">
        <v>490</v>
      </c>
      <c r="D884" s="199"/>
      <c r="E884" s="152">
        <v>12</v>
      </c>
      <c r="F884" s="304">
        <f>HLOOKUP($C884,$BZ$2:$CM$3,2,0)</f>
        <v>15004.09</v>
      </c>
      <c r="G884" s="113">
        <f>D884*E884*F884</f>
        <v>0</v>
      </c>
      <c r="H884" s="166"/>
      <c r="I884" s="114" t="s">
        <v>495</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515</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518</v>
      </c>
      <c r="J886" s="101" t="str">
        <f>VLOOKUP(I886,Presupuesto!$B$11:$C$565,2,0)</f>
        <v>DECIMOCUARTO MES</v>
      </c>
      <c r="K886" s="98" t="str">
        <f t="shared" si="28"/>
        <v>Posgrado</v>
      </c>
      <c r="L886" s="98" t="s">
        <v>394</v>
      </c>
    </row>
    <row r="887" spans="3:12" ht="15.75" thickBot="1" x14ac:dyDescent="0.3">
      <c r="C887" s="137" t="s">
        <v>491</v>
      </c>
      <c r="D887" s="199"/>
      <c r="E887" s="152">
        <v>12</v>
      </c>
      <c r="F887" s="304">
        <f>HLOOKUP($C887,$BZ$2:$CM$3,2,0)</f>
        <v>13238.9</v>
      </c>
      <c r="G887" s="113">
        <f>D887*E887*F887</f>
        <v>0</v>
      </c>
      <c r="H887" s="166"/>
      <c r="I887" s="114" t="s">
        <v>495</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515</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518</v>
      </c>
      <c r="J889" s="101" t="str">
        <f>VLOOKUP(I889,Presupuesto!$B$11:$C$565,2,0)</f>
        <v>DECIMOCUARTO MES</v>
      </c>
      <c r="K889" s="98" t="str">
        <f t="shared" si="28"/>
        <v>Posgrado</v>
      </c>
      <c r="L889" s="98" t="s">
        <v>394</v>
      </c>
    </row>
    <row r="890" spans="3:12" ht="15.75" thickBot="1" x14ac:dyDescent="0.3">
      <c r="C890" s="137" t="s">
        <v>492</v>
      </c>
      <c r="D890" s="199"/>
      <c r="E890" s="152">
        <v>12</v>
      </c>
      <c r="F890" s="304">
        <f>HLOOKUP($C890,$BZ$2:$CM$3,2,0)</f>
        <v>12356.31</v>
      </c>
      <c r="G890" s="113">
        <f>D890*E890*F890</f>
        <v>0</v>
      </c>
      <c r="H890" s="166"/>
      <c r="I890" s="114" t="s">
        <v>495</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515</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518</v>
      </c>
      <c r="J892" s="101" t="str">
        <f>VLOOKUP(I892,Presupuesto!$B$11:$C$565,2,0)</f>
        <v>DECIMOCUARTO MES</v>
      </c>
      <c r="K892" s="98" t="str">
        <f t="shared" si="29"/>
        <v>Posgrado</v>
      </c>
      <c r="L892" s="98" t="s">
        <v>394</v>
      </c>
    </row>
    <row r="893" spans="3:12" ht="15.75" thickBot="1" x14ac:dyDescent="0.3">
      <c r="C893" s="137" t="s">
        <v>493</v>
      </c>
      <c r="D893" s="199"/>
      <c r="E893" s="152">
        <v>12</v>
      </c>
      <c r="F893" s="304">
        <f>HLOOKUP($C893,$BZ$2:$CM$3,2,0)</f>
        <v>463.22</v>
      </c>
      <c r="G893" s="113">
        <f>D893*E893*F893</f>
        <v>0</v>
      </c>
      <c r="H893" s="166"/>
      <c r="I893" s="114" t="s">
        <v>495</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515</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518</v>
      </c>
      <c r="J895" s="101" t="str">
        <f>VLOOKUP(I895,Presupuesto!$B$11:$C$565,2,0)</f>
        <v>DECIMOCUARTO MES</v>
      </c>
      <c r="K895" s="98" t="str">
        <f t="shared" si="29"/>
        <v>Posgrado</v>
      </c>
      <c r="L895" s="98" t="s">
        <v>394</v>
      </c>
    </row>
    <row r="896" spans="3:12" ht="15.75" thickBot="1" x14ac:dyDescent="0.3">
      <c r="C896" s="137" t="s">
        <v>494</v>
      </c>
      <c r="D896" s="199"/>
      <c r="E896" s="152">
        <v>12</v>
      </c>
      <c r="F896" s="304">
        <f>HLOOKUP($C896,$BZ$2:$CM$3,2,0)</f>
        <v>2007.3</v>
      </c>
      <c r="G896" s="113">
        <f>D896*E896*F896</f>
        <v>0</v>
      </c>
      <c r="H896" s="166"/>
      <c r="I896" s="114" t="s">
        <v>495</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515</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518</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563</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563</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563</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704</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704</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704</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495</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515</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518</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391</v>
      </c>
      <c r="D913" s="365"/>
      <c r="E913" s="93"/>
      <c r="F913" s="93"/>
      <c r="G913" s="93"/>
      <c r="H913" s="76"/>
      <c r="I913" s="76"/>
      <c r="J913" s="76"/>
    </row>
    <row r="914" spans="3:12" ht="18.75" x14ac:dyDescent="0.2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481</v>
      </c>
      <c r="D917" s="199"/>
      <c r="E917" s="152">
        <v>12</v>
      </c>
      <c r="F917" s="304">
        <f>HLOOKUP($C917,$BZ$2:$CM$3,2,0)</f>
        <v>43674.39</v>
      </c>
      <c r="G917" s="113">
        <f>D917*E917*F917</f>
        <v>0</v>
      </c>
      <c r="H917" s="166"/>
      <c r="I917" s="114" t="s">
        <v>495</v>
      </c>
      <c r="J917" s="114" t="str">
        <f>VLOOKUP(I917,Presupuesto!$B$11:$C$565,2,0)</f>
        <v>SUELDOS Y SALARIOS PERMANENTES</v>
      </c>
      <c r="K917" s="218" t="s">
        <v>1475</v>
      </c>
      <c r="L917" s="98" t="s">
        <v>393</v>
      </c>
    </row>
    <row r="918" spans="3:12" x14ac:dyDescent="0.25">
      <c r="C918" s="171" t="s">
        <v>58</v>
      </c>
      <c r="D918" s="163"/>
      <c r="E918" s="154">
        <v>0</v>
      </c>
      <c r="F918" s="100">
        <f>IF(E917=0,"",(G917/E917)/12*E917)</f>
        <v>0</v>
      </c>
      <c r="G918" s="97">
        <f>F918</f>
        <v>0</v>
      </c>
      <c r="H918" s="164"/>
      <c r="I918" s="116" t="s">
        <v>515</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518</v>
      </c>
      <c r="J919" s="101" t="str">
        <f>VLOOKUP(I919,Presupuesto!$B$11:$C$565,2,0)</f>
        <v>DECIMOCUARTO MES</v>
      </c>
      <c r="K919" s="98" t="str">
        <f t="shared" si="30"/>
        <v>Desarrollo del Sistema de Educación Superior</v>
      </c>
      <c r="L919" s="98" t="s">
        <v>394</v>
      </c>
    </row>
    <row r="920" spans="3:12" ht="15.75" thickBot="1" x14ac:dyDescent="0.3">
      <c r="C920" s="137" t="s">
        <v>482</v>
      </c>
      <c r="D920" s="199"/>
      <c r="E920" s="152">
        <v>12</v>
      </c>
      <c r="F920" s="304">
        <f>HLOOKUP($C920,$BZ$2:$CM$3,2,0)</f>
        <v>39703.99</v>
      </c>
      <c r="G920" s="113">
        <f>D920*E920*F920</f>
        <v>0</v>
      </c>
      <c r="H920" s="166"/>
      <c r="I920" s="114" t="s">
        <v>495</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515</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518</v>
      </c>
      <c r="J922" s="101" t="str">
        <f>VLOOKUP(I922,Presupuesto!$B$11:$C$565,2,0)</f>
        <v>DECIMOCUARTO MES</v>
      </c>
      <c r="K922" s="98" t="str">
        <f t="shared" si="30"/>
        <v>Desarrollo del Sistema de Educación Superior</v>
      </c>
      <c r="L922" s="98" t="s">
        <v>394</v>
      </c>
    </row>
    <row r="923" spans="3:12" ht="15.75" thickBot="1" x14ac:dyDescent="0.3">
      <c r="C923" s="137" t="s">
        <v>483</v>
      </c>
      <c r="D923" s="199"/>
      <c r="E923" s="152">
        <v>12</v>
      </c>
      <c r="F923" s="304">
        <f>HLOOKUP($C923,$BZ$2:$CM$3,2,0)</f>
        <v>35733.589999999997</v>
      </c>
      <c r="G923" s="113">
        <f>D923*E923*F923</f>
        <v>0</v>
      </c>
      <c r="H923" s="166"/>
      <c r="I923" s="114" t="s">
        <v>495</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515</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518</v>
      </c>
      <c r="J925" s="101" t="str">
        <f>VLOOKUP(I925,Presupuesto!$B$11:$C$565,2,0)</f>
        <v>DECIMOCUARTO MES</v>
      </c>
      <c r="K925" s="98" t="str">
        <f t="shared" si="30"/>
        <v>Desarrollo del Sistema de Educación Superior</v>
      </c>
      <c r="L925" s="98" t="s">
        <v>394</v>
      </c>
    </row>
    <row r="926" spans="3:12" ht="15.75" thickBot="1" x14ac:dyDescent="0.3">
      <c r="C926" s="137" t="s">
        <v>484</v>
      </c>
      <c r="D926" s="199"/>
      <c r="E926" s="152">
        <v>12</v>
      </c>
      <c r="F926" s="304">
        <f>HLOOKUP($C926,$BZ$2:$CM$3,2,0)</f>
        <v>31763.19</v>
      </c>
      <c r="G926" s="113">
        <f>D926*E926*F926</f>
        <v>0</v>
      </c>
      <c r="H926" s="166"/>
      <c r="I926" s="114" t="s">
        <v>495</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515</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518</v>
      </c>
      <c r="J928" s="101" t="str">
        <f>VLOOKUP(I928,Presupuesto!$B$11:$C$565,2,0)</f>
        <v>DECIMOCUARTO MES</v>
      </c>
      <c r="K928" s="98" t="str">
        <f t="shared" si="30"/>
        <v>Desarrollo del Sistema de Educación Superior</v>
      </c>
      <c r="L928" s="98" t="s">
        <v>394</v>
      </c>
    </row>
    <row r="929" spans="3:12" ht="15.75" thickBot="1" x14ac:dyDescent="0.3">
      <c r="C929" s="137" t="s">
        <v>485</v>
      </c>
      <c r="D929" s="199"/>
      <c r="E929" s="152">
        <v>12</v>
      </c>
      <c r="F929" s="304">
        <f>HLOOKUP($C929,$BZ$2:$CM$3,2,0)</f>
        <v>29777.99</v>
      </c>
      <c r="G929" s="113">
        <f>D929*E929*F929</f>
        <v>0</v>
      </c>
      <c r="H929" s="166"/>
      <c r="I929" s="114" t="s">
        <v>495</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515</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518</v>
      </c>
      <c r="J931" s="101" t="str">
        <f>VLOOKUP(I931,Presupuesto!$B$11:$C$565,2,0)</f>
        <v>DECIMOCUARTO MES</v>
      </c>
      <c r="K931" s="98" t="str">
        <f t="shared" si="30"/>
        <v>Desarrollo del Sistema de Educación Superior</v>
      </c>
      <c r="L931" s="98" t="s">
        <v>394</v>
      </c>
    </row>
    <row r="932" spans="3:12" ht="15.75" thickBot="1" x14ac:dyDescent="0.3">
      <c r="C932" s="137" t="s">
        <v>486</v>
      </c>
      <c r="D932" s="199"/>
      <c r="E932" s="152">
        <v>12</v>
      </c>
      <c r="F932" s="304">
        <f>HLOOKUP($C932,$BZ$2:$CM$3,2,0)</f>
        <v>27792.79</v>
      </c>
      <c r="G932" s="113">
        <f>D932*E932*F932</f>
        <v>0</v>
      </c>
      <c r="H932" s="166"/>
      <c r="I932" s="114" t="s">
        <v>495</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515</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518</v>
      </c>
      <c r="J934" s="101" t="str">
        <f>VLOOKUP(I934,Presupuesto!$B$11:$C$565,2,0)</f>
        <v>DECIMOCUARTO MES</v>
      </c>
      <c r="K934" s="98" t="str">
        <f t="shared" si="30"/>
        <v>Desarrollo del Sistema de Educación Superior</v>
      </c>
      <c r="L934" s="98" t="s">
        <v>394</v>
      </c>
    </row>
    <row r="935" spans="3:12" ht="15.75" thickBot="1" x14ac:dyDescent="0.3">
      <c r="C935" s="137" t="s">
        <v>487</v>
      </c>
      <c r="D935" s="199"/>
      <c r="E935" s="152">
        <v>12</v>
      </c>
      <c r="F935" s="304">
        <f>HLOOKUP($C935,$BZ$2:$CM$3,2,0)</f>
        <v>18859.39</v>
      </c>
      <c r="G935" s="113">
        <f>D935*E935*F935</f>
        <v>0</v>
      </c>
      <c r="H935" s="166"/>
      <c r="I935" s="114" t="s">
        <v>495</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515</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518</v>
      </c>
      <c r="J937" s="101" t="str">
        <f>VLOOKUP(I937,Presupuesto!$B$11:$C$565,2,0)</f>
        <v>DECIMOCUARTO MES</v>
      </c>
      <c r="K937" s="98" t="str">
        <f t="shared" si="30"/>
        <v>Desarrollo del Sistema de Educación Superior</v>
      </c>
      <c r="L937" s="98" t="s">
        <v>394</v>
      </c>
    </row>
    <row r="938" spans="3:12" ht="15.75" thickBot="1" x14ac:dyDescent="0.3">
      <c r="C938" s="137" t="s">
        <v>488</v>
      </c>
      <c r="D938" s="199"/>
      <c r="E938" s="152">
        <v>12</v>
      </c>
      <c r="F938" s="304">
        <f>HLOOKUP($C938,$BZ$2:$CM$3,2,0)</f>
        <v>17866.8</v>
      </c>
      <c r="G938" s="113">
        <f>D938*E938*F938</f>
        <v>0</v>
      </c>
      <c r="H938" s="166"/>
      <c r="I938" s="114" t="s">
        <v>495</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515</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518</v>
      </c>
      <c r="J940" s="101" t="str">
        <f>VLOOKUP(I940,Presupuesto!$B$11:$C$565,2,0)</f>
        <v>DECIMOCUARTO MES</v>
      </c>
      <c r="K940" s="98" t="str">
        <f t="shared" si="30"/>
        <v>Desarrollo del Sistema de Educación Superior</v>
      </c>
      <c r="L940" s="98" t="s">
        <v>394</v>
      </c>
    </row>
    <row r="941" spans="3:12" ht="15.75" thickBot="1" x14ac:dyDescent="0.3">
      <c r="C941" s="137" t="s">
        <v>489</v>
      </c>
      <c r="D941" s="199"/>
      <c r="E941" s="152">
        <v>12</v>
      </c>
      <c r="F941" s="304">
        <f>HLOOKUP($C941,$BZ$2:$CM$3,2,0)</f>
        <v>13896.4</v>
      </c>
      <c r="G941" s="113">
        <f>D941*E941*F941</f>
        <v>0</v>
      </c>
      <c r="H941" s="166"/>
      <c r="I941" s="114" t="s">
        <v>495</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515</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518</v>
      </c>
      <c r="J943" s="101" t="str">
        <f>VLOOKUP(I943,Presupuesto!$B$11:$C$565,2,0)</f>
        <v>DECIMOCUARTO MES</v>
      </c>
      <c r="K943" s="98" t="str">
        <f t="shared" si="30"/>
        <v>Desarrollo del Sistema de Educación Superior</v>
      </c>
      <c r="L943" s="98" t="s">
        <v>394</v>
      </c>
    </row>
    <row r="944" spans="3:12" ht="15.75" thickBot="1" x14ac:dyDescent="0.3">
      <c r="C944" s="137" t="s">
        <v>490</v>
      </c>
      <c r="D944" s="199"/>
      <c r="E944" s="152">
        <v>12</v>
      </c>
      <c r="F944" s="304">
        <f>HLOOKUP($C944,$BZ$2:$CM$3,2,0)</f>
        <v>15004.09</v>
      </c>
      <c r="G944" s="113">
        <f>D944*E944*F944</f>
        <v>0</v>
      </c>
      <c r="H944" s="166"/>
      <c r="I944" s="114" t="s">
        <v>495</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515</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518</v>
      </c>
      <c r="J946" s="101" t="str">
        <f>VLOOKUP(I946,Presupuesto!$B$11:$C$565,2,0)</f>
        <v>DECIMOCUARTO MES</v>
      </c>
      <c r="K946" s="98" t="str">
        <f t="shared" si="30"/>
        <v>Desarrollo del Sistema de Educación Superior</v>
      </c>
      <c r="L946" s="98" t="s">
        <v>394</v>
      </c>
    </row>
    <row r="947" spans="3:12" ht="15.75" thickBot="1" x14ac:dyDescent="0.3">
      <c r="C947" s="137" t="s">
        <v>491</v>
      </c>
      <c r="D947" s="199"/>
      <c r="E947" s="152">
        <v>12</v>
      </c>
      <c r="F947" s="304">
        <f>HLOOKUP($C947,$BZ$2:$CM$3,2,0)</f>
        <v>13238.9</v>
      </c>
      <c r="G947" s="113">
        <f>D947*E947*F947</f>
        <v>0</v>
      </c>
      <c r="H947" s="166"/>
      <c r="I947" s="114" t="s">
        <v>495</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515</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518</v>
      </c>
      <c r="J949" s="101" t="str">
        <f>VLOOKUP(I949,Presupuesto!$B$11:$C$565,2,0)</f>
        <v>DECIMOCUARTO MES</v>
      </c>
      <c r="K949" s="98" t="str">
        <f t="shared" si="30"/>
        <v>Desarrollo del Sistema de Educación Superior</v>
      </c>
      <c r="L949" s="98" t="s">
        <v>394</v>
      </c>
    </row>
    <row r="950" spans="3:12" ht="15.75" thickBot="1" x14ac:dyDescent="0.3">
      <c r="C950" s="137" t="s">
        <v>492</v>
      </c>
      <c r="D950" s="199"/>
      <c r="E950" s="152">
        <v>12</v>
      </c>
      <c r="F950" s="304">
        <f>HLOOKUP($C950,$BZ$2:$CM$3,2,0)</f>
        <v>12356.31</v>
      </c>
      <c r="G950" s="113">
        <f>D950*E950*F950</f>
        <v>0</v>
      </c>
      <c r="H950" s="166"/>
      <c r="I950" s="114" t="s">
        <v>495</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515</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518</v>
      </c>
      <c r="J952" s="101" t="str">
        <f>VLOOKUP(I952,Presupuesto!$B$11:$C$565,2,0)</f>
        <v>DECIMOCUARTO MES</v>
      </c>
      <c r="K952" s="98" t="str">
        <f t="shared" si="31"/>
        <v>Desarrollo del Sistema de Educación Superior</v>
      </c>
      <c r="L952" s="98" t="s">
        <v>394</v>
      </c>
    </row>
    <row r="953" spans="3:12" ht="15.75" thickBot="1" x14ac:dyDescent="0.3">
      <c r="C953" s="137" t="s">
        <v>493</v>
      </c>
      <c r="D953" s="199"/>
      <c r="E953" s="152">
        <v>12</v>
      </c>
      <c r="F953" s="304">
        <f>HLOOKUP($C953,$BZ$2:$CM$3,2,0)</f>
        <v>463.22</v>
      </c>
      <c r="G953" s="113">
        <f>D953*E953*F953</f>
        <v>0</v>
      </c>
      <c r="H953" s="166"/>
      <c r="I953" s="114" t="s">
        <v>495</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515</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518</v>
      </c>
      <c r="J955" s="101" t="str">
        <f>VLOOKUP(I955,Presupuesto!$B$11:$C$565,2,0)</f>
        <v>DECIMOCUARTO MES</v>
      </c>
      <c r="K955" s="98" t="str">
        <f t="shared" si="31"/>
        <v>Desarrollo del Sistema de Educación Superior</v>
      </c>
      <c r="L955" s="98" t="s">
        <v>394</v>
      </c>
    </row>
    <row r="956" spans="3:12" ht="15.75" thickBot="1" x14ac:dyDescent="0.3">
      <c r="C956" s="137" t="s">
        <v>494</v>
      </c>
      <c r="D956" s="199"/>
      <c r="E956" s="152">
        <v>12</v>
      </c>
      <c r="F956" s="304">
        <f>HLOOKUP($C956,$BZ$2:$CM$3,2,0)</f>
        <v>2007.3</v>
      </c>
      <c r="G956" s="113">
        <f>D956*E956*F956</f>
        <v>0</v>
      </c>
      <c r="H956" s="166"/>
      <c r="I956" s="114" t="s">
        <v>495</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515</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518</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563</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563</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563</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704</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704</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704</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495</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515</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518</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C14" sqref="C14"/>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1475</v>
      </c>
      <c r="Q2" s="122" t="s">
        <v>1510</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52.5" x14ac:dyDescent="0.25">
      <c r="C5" s="87" t="s">
        <v>383</v>
      </c>
      <c r="D5" s="454">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5"/>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c r="E17" s="96">
        <v>2800</v>
      </c>
      <c r="F17" s="97">
        <f>D17*E17</f>
        <v>0</v>
      </c>
      <c r="G17" s="161"/>
      <c r="H17" s="98" t="s">
        <v>984</v>
      </c>
      <c r="I17" s="98" t="str">
        <f>VLOOKUP(H17,Presupuesto!$B$11:$C$565,2,0)</f>
        <v>MUEBLES VARIOS DE OFICINA</v>
      </c>
      <c r="J17" s="218" t="s">
        <v>1453</v>
      </c>
      <c r="K17" s="98" t="s">
        <v>403</v>
      </c>
    </row>
    <row r="18" spans="2:11" ht="32.25" customHeight="1" x14ac:dyDescent="0.25">
      <c r="B18" s="93"/>
      <c r="C18" s="99" t="s">
        <v>64</v>
      </c>
      <c r="D18" s="151"/>
      <c r="E18" s="100">
        <v>2400</v>
      </c>
      <c r="F18" s="97">
        <f>D18*E18</f>
        <v>0</v>
      </c>
      <c r="G18" s="161"/>
      <c r="H18" s="101" t="s">
        <v>984</v>
      </c>
      <c r="I18" s="98" t="str">
        <f>VLOOKUP(H18,Presupuesto!$B$11:$C$565,2,0)</f>
        <v>MUEBLES VARIOS DE OFICINA</v>
      </c>
      <c r="J18" s="98" t="str">
        <f t="shared" ref="J18:J26" si="0">$J$17</f>
        <v>Posgrado</v>
      </c>
      <c r="K18" s="98" t="s">
        <v>411</v>
      </c>
    </row>
    <row r="19" spans="2:11" x14ac:dyDescent="0.25">
      <c r="B19" s="93"/>
      <c r="C19" s="99" t="s">
        <v>65</v>
      </c>
      <c r="D19" s="151"/>
      <c r="E19" s="100">
        <v>1000</v>
      </c>
      <c r="F19" s="97">
        <f t="shared" ref="F19:F26" si="1">D19*E19</f>
        <v>0</v>
      </c>
      <c r="G19" s="161"/>
      <c r="H19" s="101" t="s">
        <v>984</v>
      </c>
      <c r="I19" s="98" t="str">
        <f>VLOOKUP(H19,Presupuesto!$B$11:$C$565,2,0)</f>
        <v>MUEBLES VARIOS DE OFICINA</v>
      </c>
      <c r="J19" s="98" t="str">
        <f t="shared" si="0"/>
        <v>Posgrado</v>
      </c>
      <c r="K19" s="98" t="s">
        <v>394</v>
      </c>
    </row>
    <row r="20" spans="2:11" x14ac:dyDescent="0.25">
      <c r="B20" s="93"/>
      <c r="C20" s="99" t="s">
        <v>66</v>
      </c>
      <c r="D20" s="151"/>
      <c r="E20" s="100">
        <v>6000</v>
      </c>
      <c r="F20" s="97">
        <f t="shared" si="1"/>
        <v>0</v>
      </c>
      <c r="G20" s="161"/>
      <c r="H20" s="101" t="s">
        <v>984</v>
      </c>
      <c r="I20" s="98" t="str">
        <f>VLOOKUP(H20,Presupuesto!$B$11:$C$565,2,0)</f>
        <v>MUEBLES VARIOS DE OFICINA</v>
      </c>
      <c r="J20" s="98" t="str">
        <f t="shared" si="0"/>
        <v>Posgrado</v>
      </c>
      <c r="K20" s="98" t="s">
        <v>394</v>
      </c>
    </row>
    <row r="21" spans="2:11" x14ac:dyDescent="0.25">
      <c r="B21" s="93"/>
      <c r="C21" s="99" t="s">
        <v>67</v>
      </c>
      <c r="D21" s="151"/>
      <c r="E21" s="100">
        <v>3000</v>
      </c>
      <c r="F21" s="97">
        <f t="shared" si="1"/>
        <v>0</v>
      </c>
      <c r="G21" s="161"/>
      <c r="H21" s="101" t="s">
        <v>984</v>
      </c>
      <c r="I21" s="98" t="str">
        <f>VLOOKUP(H21,Presupuesto!$B$11:$C$565,2,0)</f>
        <v>MUEBLES VARIOS DE OFICINA</v>
      </c>
      <c r="J21" s="98" t="str">
        <f t="shared" si="0"/>
        <v>Posgrado</v>
      </c>
      <c r="K21" s="98" t="s">
        <v>394</v>
      </c>
    </row>
    <row r="22" spans="2:11" x14ac:dyDescent="0.25">
      <c r="B22" s="93"/>
      <c r="C22" s="99" t="s">
        <v>68</v>
      </c>
      <c r="D22" s="151"/>
      <c r="E22" s="100">
        <v>10000</v>
      </c>
      <c r="F22" s="97">
        <f t="shared" si="1"/>
        <v>0</v>
      </c>
      <c r="G22" s="161"/>
      <c r="H22" s="101" t="s">
        <v>984</v>
      </c>
      <c r="I22" s="98" t="str">
        <f>VLOOKUP(H22,Presupuesto!$B$11:$C$565,2,0)</f>
        <v>MUEBLES VARIOS DE OFICINA</v>
      </c>
      <c r="J22" s="98" t="str">
        <f t="shared" si="0"/>
        <v>Posgrado</v>
      </c>
      <c r="K22" s="98" t="s">
        <v>394</v>
      </c>
    </row>
    <row r="23" spans="2:11" x14ac:dyDescent="0.25">
      <c r="B23" s="93"/>
      <c r="C23" s="99" t="s">
        <v>69</v>
      </c>
      <c r="D23" s="151"/>
      <c r="E23" s="100">
        <v>8000</v>
      </c>
      <c r="F23" s="97">
        <f t="shared" si="1"/>
        <v>0</v>
      </c>
      <c r="G23" s="161"/>
      <c r="H23" s="101" t="s">
        <v>987</v>
      </c>
      <c r="I23" s="98" t="str">
        <f>VLOOKUP(H23,Presupuesto!$B$11:$C$565,2,0)</f>
        <v>EQUIPOS VARIOS DE OFICINA</v>
      </c>
      <c r="J23" s="98" t="str">
        <f t="shared" si="0"/>
        <v>Posgrado</v>
      </c>
      <c r="K23" s="98" t="s">
        <v>394</v>
      </c>
    </row>
    <row r="24" spans="2:11" x14ac:dyDescent="0.25">
      <c r="B24" s="93"/>
      <c r="C24" s="99" t="s">
        <v>70</v>
      </c>
      <c r="D24" s="151"/>
      <c r="E24" s="100">
        <v>2000</v>
      </c>
      <c r="F24" s="97">
        <f t="shared" si="1"/>
        <v>0</v>
      </c>
      <c r="G24" s="161"/>
      <c r="H24" s="101" t="s">
        <v>987</v>
      </c>
      <c r="I24" s="98" t="str">
        <f>VLOOKUP(H24,Presupuesto!$B$11:$C$565,2,0)</f>
        <v>EQUIPOS VARIOS DE OFICINA</v>
      </c>
      <c r="J24" s="98" t="str">
        <f t="shared" si="0"/>
        <v>Posgrado</v>
      </c>
      <c r="K24" s="98" t="s">
        <v>402</v>
      </c>
    </row>
    <row r="25" spans="2:11" x14ac:dyDescent="0.25">
      <c r="B25" s="93"/>
      <c r="C25" s="99" t="s">
        <v>71</v>
      </c>
      <c r="D25" s="151"/>
      <c r="E25" s="100">
        <v>5000</v>
      </c>
      <c r="F25" s="97">
        <f t="shared" si="1"/>
        <v>0</v>
      </c>
      <c r="G25" s="161"/>
      <c r="H25" s="101" t="s">
        <v>987</v>
      </c>
      <c r="I25" s="98" t="str">
        <f>VLOOKUP(H25,Presupuesto!$B$11:$C$565,2,0)</f>
        <v>EQUIPOS VARIOS DE OFICINA</v>
      </c>
      <c r="J25" s="98" t="str">
        <f t="shared" si="0"/>
        <v>Posgrado</v>
      </c>
      <c r="K25" s="98" t="s">
        <v>398</v>
      </c>
    </row>
    <row r="26" spans="2:11" ht="15.75" thickBot="1" x14ac:dyDescent="0.3">
      <c r="B26" s="93"/>
      <c r="C26" s="102" t="s">
        <v>72</v>
      </c>
      <c r="D26" s="159"/>
      <c r="E26" s="104">
        <v>100000</v>
      </c>
      <c r="F26" s="105">
        <f t="shared" si="1"/>
        <v>0</v>
      </c>
      <c r="G26" s="162"/>
      <c r="H26" s="106" t="s">
        <v>987</v>
      </c>
      <c r="I26" s="106" t="str">
        <f>VLOOKUP(H26,Presupuesto!$B$11:$C$565,2,0)</f>
        <v>EQUIPOS VARIOS DE OFICINA</v>
      </c>
      <c r="J26" s="106" t="str">
        <f t="shared" si="0"/>
        <v>Posgrado</v>
      </c>
      <c r="K26" s="124" t="s">
        <v>393</v>
      </c>
    </row>
    <row r="27" spans="2:11" x14ac:dyDescent="0.25">
      <c r="B27" s="93"/>
    </row>
    <row r="28" spans="2:11" ht="15.75" thickBot="1" x14ac:dyDescent="0.3">
      <c r="B28" s="93"/>
      <c r="C28" s="335"/>
      <c r="D28" s="336"/>
      <c r="E28" s="337"/>
      <c r="F28" s="337"/>
      <c r="G28" s="338"/>
      <c r="H28" s="337"/>
      <c r="I28" s="337"/>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391</v>
      </c>
      <c r="D32" s="365"/>
      <c r="E32" s="93"/>
      <c r="F32" s="93"/>
      <c r="G32" s="93"/>
      <c r="H32" s="76"/>
      <c r="I32" s="76"/>
      <c r="J32" s="76"/>
      <c r="K32" s="112"/>
    </row>
    <row r="33" spans="3:11" ht="18.75"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130</v>
      </c>
      <c r="H35" s="128" t="s">
        <v>46</v>
      </c>
      <c r="I35" s="128" t="s">
        <v>131</v>
      </c>
      <c r="J35" s="128" t="s">
        <v>409</v>
      </c>
      <c r="K35" s="128" t="s">
        <v>410</v>
      </c>
    </row>
    <row r="36" spans="3:11" x14ac:dyDescent="0.25">
      <c r="C36" s="95" t="s">
        <v>63</v>
      </c>
      <c r="D36" s="158"/>
      <c r="E36" s="96">
        <v>2800</v>
      </c>
      <c r="F36" s="97">
        <f>D36*E36</f>
        <v>0</v>
      </c>
      <c r="G36" s="161"/>
      <c r="H36" s="98" t="s">
        <v>984</v>
      </c>
      <c r="I36" s="98" t="str">
        <f>VLOOKUP(H36,Presupuesto!$B$11:$C$565,2,0)</f>
        <v>MUEBLES VARIOS DE OFICINA</v>
      </c>
      <c r="J36" s="218" t="s">
        <v>1453</v>
      </c>
      <c r="K36" s="98" t="s">
        <v>403</v>
      </c>
    </row>
    <row r="37" spans="3:11" x14ac:dyDescent="0.25">
      <c r="C37" s="99" t="s">
        <v>64</v>
      </c>
      <c r="D37" s="151"/>
      <c r="E37" s="100">
        <v>2400</v>
      </c>
      <c r="F37" s="97">
        <f>D37*E37</f>
        <v>0</v>
      </c>
      <c r="G37" s="161"/>
      <c r="H37" s="101" t="s">
        <v>984</v>
      </c>
      <c r="I37" s="98" t="str">
        <f>VLOOKUP(H37,Presupuesto!$B$11:$C$565,2,0)</f>
        <v>MUEBLES VARIOS DE OFICINA</v>
      </c>
      <c r="J37" s="98" t="str">
        <f>$J$36</f>
        <v>Posgrado</v>
      </c>
      <c r="K37" s="98" t="s">
        <v>411</v>
      </c>
    </row>
    <row r="38" spans="3:11" x14ac:dyDescent="0.25">
      <c r="C38" s="99" t="s">
        <v>65</v>
      </c>
      <c r="D38" s="151"/>
      <c r="E38" s="100">
        <v>1000</v>
      </c>
      <c r="F38" s="97">
        <f t="shared" ref="F38:F45" si="2">D38*E38</f>
        <v>0</v>
      </c>
      <c r="G38" s="161"/>
      <c r="H38" s="101" t="s">
        <v>984</v>
      </c>
      <c r="I38" s="98" t="str">
        <f>VLOOKUP(H38,Presupuesto!$B$11:$C$565,2,0)</f>
        <v>MUEBLES VARIOS DE OFICINA</v>
      </c>
      <c r="J38" s="98" t="str">
        <f t="shared" ref="J38:J45" si="3">$J$36</f>
        <v>Posgrado</v>
      </c>
      <c r="K38" s="98" t="s">
        <v>394</v>
      </c>
    </row>
    <row r="39" spans="3:11" x14ac:dyDescent="0.25">
      <c r="C39" s="99" t="s">
        <v>66</v>
      </c>
      <c r="D39" s="151"/>
      <c r="E39" s="100">
        <v>6000</v>
      </c>
      <c r="F39" s="97">
        <f t="shared" si="2"/>
        <v>0</v>
      </c>
      <c r="G39" s="161"/>
      <c r="H39" s="101" t="s">
        <v>984</v>
      </c>
      <c r="I39" s="98" t="str">
        <f>VLOOKUP(H39,Presupuesto!$B$11:$C$565,2,0)</f>
        <v>MUEBLES VARIOS DE OFICINA</v>
      </c>
      <c r="J39" s="98" t="str">
        <f t="shared" si="3"/>
        <v>Posgrado</v>
      </c>
      <c r="K39" s="98" t="s">
        <v>394</v>
      </c>
    </row>
    <row r="40" spans="3:11" x14ac:dyDescent="0.25">
      <c r="C40" s="99" t="s">
        <v>67</v>
      </c>
      <c r="D40" s="151"/>
      <c r="E40" s="100">
        <v>3000</v>
      </c>
      <c r="F40" s="97">
        <f t="shared" si="2"/>
        <v>0</v>
      </c>
      <c r="G40" s="161"/>
      <c r="H40" s="101" t="s">
        <v>984</v>
      </c>
      <c r="I40" s="98" t="str">
        <f>VLOOKUP(H40,Presupuesto!$B$11:$C$565,2,0)</f>
        <v>MUEBLES VARIOS DE OFICINA</v>
      </c>
      <c r="J40" s="98" t="str">
        <f t="shared" si="3"/>
        <v>Posgrado</v>
      </c>
      <c r="K40" s="98" t="s">
        <v>394</v>
      </c>
    </row>
    <row r="41" spans="3:11" x14ac:dyDescent="0.25">
      <c r="C41" s="99" t="s">
        <v>68</v>
      </c>
      <c r="D41" s="151"/>
      <c r="E41" s="100">
        <v>10000</v>
      </c>
      <c r="F41" s="97">
        <f t="shared" si="2"/>
        <v>0</v>
      </c>
      <c r="G41" s="161"/>
      <c r="H41" s="101" t="s">
        <v>984</v>
      </c>
      <c r="I41" s="98" t="str">
        <f>VLOOKUP(H41,Presupuesto!$B$11:$C$565,2,0)</f>
        <v>MUEBLES VARIOS DE OFICINA</v>
      </c>
      <c r="J41" s="98" t="str">
        <f t="shared" si="3"/>
        <v>Posgrado</v>
      </c>
      <c r="K41" s="98" t="s">
        <v>394</v>
      </c>
    </row>
    <row r="42" spans="3:11" x14ac:dyDescent="0.25">
      <c r="C42" s="99" t="s">
        <v>69</v>
      </c>
      <c r="D42" s="151"/>
      <c r="E42" s="100">
        <v>8000</v>
      </c>
      <c r="F42" s="97">
        <f t="shared" si="2"/>
        <v>0</v>
      </c>
      <c r="G42" s="161"/>
      <c r="H42" s="101" t="s">
        <v>987</v>
      </c>
      <c r="I42" s="98" t="str">
        <f>VLOOKUP(H42,Presupuesto!$B$11:$C$565,2,0)</f>
        <v>EQUIPOS VARIOS DE OFICINA</v>
      </c>
      <c r="J42" s="98" t="str">
        <f t="shared" si="3"/>
        <v>Posgrado</v>
      </c>
      <c r="K42" s="98" t="s">
        <v>394</v>
      </c>
    </row>
    <row r="43" spans="3:11" x14ac:dyDescent="0.25">
      <c r="C43" s="99" t="s">
        <v>70</v>
      </c>
      <c r="D43" s="151"/>
      <c r="E43" s="100">
        <v>2000</v>
      </c>
      <c r="F43" s="97">
        <f t="shared" si="2"/>
        <v>0</v>
      </c>
      <c r="G43" s="161"/>
      <c r="H43" s="101" t="s">
        <v>987</v>
      </c>
      <c r="I43" s="98" t="str">
        <f>VLOOKUP(H43,Presupuesto!$B$11:$C$565,2,0)</f>
        <v>EQUIPOS VARIOS DE OFICINA</v>
      </c>
      <c r="J43" s="98" t="str">
        <f t="shared" si="3"/>
        <v>Posgrado</v>
      </c>
      <c r="K43" s="98" t="s">
        <v>402</v>
      </c>
    </row>
    <row r="44" spans="3:11" x14ac:dyDescent="0.25">
      <c r="C44" s="99" t="s">
        <v>71</v>
      </c>
      <c r="D44" s="151"/>
      <c r="E44" s="100">
        <v>5000</v>
      </c>
      <c r="F44" s="97">
        <f t="shared" si="2"/>
        <v>0</v>
      </c>
      <c r="G44" s="161"/>
      <c r="H44" s="101" t="s">
        <v>987</v>
      </c>
      <c r="I44" s="98" t="str">
        <f>VLOOKUP(H44,Presupuesto!$B$11:$C$565,2,0)</f>
        <v>EQUIPOS VARIOS DE OFICINA</v>
      </c>
      <c r="J44" s="98" t="str">
        <f t="shared" si="3"/>
        <v>Posgrado</v>
      </c>
      <c r="K44" s="98" t="s">
        <v>398</v>
      </c>
    </row>
    <row r="45" spans="3:11" ht="15.75" thickBot="1" x14ac:dyDescent="0.3">
      <c r="C45" s="102" t="s">
        <v>72</v>
      </c>
      <c r="D45" s="159"/>
      <c r="E45" s="104">
        <v>100000</v>
      </c>
      <c r="F45" s="105">
        <f t="shared" si="2"/>
        <v>0</v>
      </c>
      <c r="G45" s="162"/>
      <c r="H45" s="106" t="s">
        <v>987</v>
      </c>
      <c r="I45" s="106" t="str">
        <f>VLOOKUP(H45,Presupuesto!$B$11:$C$565,2,0)</f>
        <v>EQUIPOS VARIOS DE OFICINA</v>
      </c>
      <c r="J45" s="106" t="str">
        <f t="shared" si="3"/>
        <v>Posgrado</v>
      </c>
      <c r="K45" s="124" t="s">
        <v>393</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391</v>
      </c>
      <c r="D51" s="365"/>
      <c r="E51" s="93"/>
      <c r="F51" s="93"/>
      <c r="G51" s="93"/>
      <c r="H51" s="76"/>
      <c r="I51" s="76"/>
      <c r="J51" s="76"/>
      <c r="K51" s="112"/>
    </row>
    <row r="52" spans="3:11"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130</v>
      </c>
      <c r="H54" s="128" t="s">
        <v>46</v>
      </c>
      <c r="I54" s="128" t="s">
        <v>131</v>
      </c>
      <c r="J54" s="128" t="s">
        <v>409</v>
      </c>
      <c r="K54" s="128" t="s">
        <v>410</v>
      </c>
    </row>
    <row r="55" spans="3:11" x14ac:dyDescent="0.25">
      <c r="C55" s="95" t="s">
        <v>63</v>
      </c>
      <c r="D55" s="158"/>
      <c r="E55" s="96">
        <v>2800</v>
      </c>
      <c r="F55" s="97">
        <f>D55*E55</f>
        <v>0</v>
      </c>
      <c r="G55" s="161"/>
      <c r="H55" s="98" t="s">
        <v>984</v>
      </c>
      <c r="I55" s="98" t="str">
        <f>VLOOKUP(H55,Presupuesto!$B$11:$C$565,2,0)</f>
        <v>MUEBLES VARIOS DE OFICINA</v>
      </c>
      <c r="J55" s="218" t="s">
        <v>1453</v>
      </c>
      <c r="K55" s="98" t="s">
        <v>403</v>
      </c>
    </row>
    <row r="56" spans="3:11" x14ac:dyDescent="0.25">
      <c r="C56" s="99" t="s">
        <v>64</v>
      </c>
      <c r="D56" s="151"/>
      <c r="E56" s="100">
        <v>2400</v>
      </c>
      <c r="F56" s="97">
        <f>D56*E56</f>
        <v>0</v>
      </c>
      <c r="G56" s="161"/>
      <c r="H56" s="101" t="s">
        <v>984</v>
      </c>
      <c r="I56" s="98" t="str">
        <f>VLOOKUP(H56,Presupuesto!$B$11:$C$565,2,0)</f>
        <v>MUEBLES VARIOS DE OFICINA</v>
      </c>
      <c r="J56" s="98" t="str">
        <f>$J$55</f>
        <v>Posgrado</v>
      </c>
      <c r="K56" s="98" t="s">
        <v>411</v>
      </c>
    </row>
    <row r="57" spans="3:11" x14ac:dyDescent="0.25">
      <c r="C57" s="99" t="s">
        <v>65</v>
      </c>
      <c r="D57" s="151"/>
      <c r="E57" s="100">
        <v>1000</v>
      </c>
      <c r="F57" s="97">
        <f t="shared" ref="F57:F64" si="4">D57*E57</f>
        <v>0</v>
      </c>
      <c r="G57" s="161"/>
      <c r="H57" s="101" t="s">
        <v>984</v>
      </c>
      <c r="I57" s="98" t="str">
        <f>VLOOKUP(H57,Presupuesto!$B$11:$C$565,2,0)</f>
        <v>MUEBLES VARIOS DE OFICINA</v>
      </c>
      <c r="J57" s="98" t="str">
        <f t="shared" ref="J57:J64" si="5">$J$17</f>
        <v>Posgrado</v>
      </c>
      <c r="K57" s="98" t="s">
        <v>394</v>
      </c>
    </row>
    <row r="58" spans="3:11" x14ac:dyDescent="0.25">
      <c r="C58" s="99" t="s">
        <v>66</v>
      </c>
      <c r="D58" s="151"/>
      <c r="E58" s="100">
        <v>6000</v>
      </c>
      <c r="F58" s="97">
        <f t="shared" si="4"/>
        <v>0</v>
      </c>
      <c r="G58" s="161"/>
      <c r="H58" s="101" t="s">
        <v>984</v>
      </c>
      <c r="I58" s="98" t="str">
        <f>VLOOKUP(H58,Presupuesto!$B$11:$C$565,2,0)</f>
        <v>MUEBLES VARIOS DE OFICINA</v>
      </c>
      <c r="J58" s="98" t="str">
        <f t="shared" si="5"/>
        <v>Posgrado</v>
      </c>
      <c r="K58" s="98" t="s">
        <v>394</v>
      </c>
    </row>
    <row r="59" spans="3:11" x14ac:dyDescent="0.25">
      <c r="C59" s="99" t="s">
        <v>67</v>
      </c>
      <c r="D59" s="151"/>
      <c r="E59" s="100">
        <v>3000</v>
      </c>
      <c r="F59" s="97">
        <f t="shared" si="4"/>
        <v>0</v>
      </c>
      <c r="G59" s="161"/>
      <c r="H59" s="101" t="s">
        <v>984</v>
      </c>
      <c r="I59" s="98" t="str">
        <f>VLOOKUP(H59,Presupuesto!$B$11:$C$565,2,0)</f>
        <v>MUEBLES VARIOS DE OFICINA</v>
      </c>
      <c r="J59" s="98" t="str">
        <f t="shared" si="5"/>
        <v>Posgrado</v>
      </c>
      <c r="K59" s="98" t="s">
        <v>394</v>
      </c>
    </row>
    <row r="60" spans="3:11" x14ac:dyDescent="0.25">
      <c r="C60" s="99" t="s">
        <v>68</v>
      </c>
      <c r="D60" s="151"/>
      <c r="E60" s="100">
        <v>10000</v>
      </c>
      <c r="F60" s="97">
        <f t="shared" si="4"/>
        <v>0</v>
      </c>
      <c r="G60" s="161"/>
      <c r="H60" s="101" t="s">
        <v>984</v>
      </c>
      <c r="I60" s="98" t="str">
        <f>VLOOKUP(H60,Presupuesto!$B$11:$C$565,2,0)</f>
        <v>MUEBLES VARIOS DE OFICINA</v>
      </c>
      <c r="J60" s="98" t="str">
        <f t="shared" si="5"/>
        <v>Posgrado</v>
      </c>
      <c r="K60" s="98" t="s">
        <v>394</v>
      </c>
    </row>
    <row r="61" spans="3:11" x14ac:dyDescent="0.25">
      <c r="C61" s="99" t="s">
        <v>69</v>
      </c>
      <c r="D61" s="151"/>
      <c r="E61" s="100">
        <v>8000</v>
      </c>
      <c r="F61" s="97">
        <f t="shared" si="4"/>
        <v>0</v>
      </c>
      <c r="G61" s="161"/>
      <c r="H61" s="101" t="s">
        <v>987</v>
      </c>
      <c r="I61" s="98" t="str">
        <f>VLOOKUP(H61,Presupuesto!$B$11:$C$565,2,0)</f>
        <v>EQUIPOS VARIOS DE OFICINA</v>
      </c>
      <c r="J61" s="98" t="str">
        <f t="shared" si="5"/>
        <v>Posgrado</v>
      </c>
      <c r="K61" s="98" t="s">
        <v>394</v>
      </c>
    </row>
    <row r="62" spans="3:11" x14ac:dyDescent="0.25">
      <c r="C62" s="99" t="s">
        <v>70</v>
      </c>
      <c r="D62" s="151"/>
      <c r="E62" s="100">
        <v>2000</v>
      </c>
      <c r="F62" s="97">
        <f t="shared" si="4"/>
        <v>0</v>
      </c>
      <c r="G62" s="161"/>
      <c r="H62" s="101" t="s">
        <v>987</v>
      </c>
      <c r="I62" s="98" t="str">
        <f>VLOOKUP(H62,Presupuesto!$B$11:$C$565,2,0)</f>
        <v>EQUIPOS VARIOS DE OFICINA</v>
      </c>
      <c r="J62" s="98" t="str">
        <f t="shared" si="5"/>
        <v>Posgrado</v>
      </c>
      <c r="K62" s="98" t="s">
        <v>402</v>
      </c>
    </row>
    <row r="63" spans="3:11" x14ac:dyDescent="0.25">
      <c r="C63" s="99" t="s">
        <v>71</v>
      </c>
      <c r="D63" s="151"/>
      <c r="E63" s="100">
        <v>5000</v>
      </c>
      <c r="F63" s="97">
        <f t="shared" si="4"/>
        <v>0</v>
      </c>
      <c r="G63" s="161"/>
      <c r="H63" s="101" t="s">
        <v>987</v>
      </c>
      <c r="I63" s="98" t="str">
        <f>VLOOKUP(H63,Presupuesto!$B$11:$C$565,2,0)</f>
        <v>EQUIPOS VARIOS DE OFICINA</v>
      </c>
      <c r="J63" s="98" t="str">
        <f t="shared" si="5"/>
        <v>Posgrado</v>
      </c>
      <c r="K63" s="98" t="s">
        <v>398</v>
      </c>
    </row>
    <row r="64" spans="3:11" ht="15.75" thickBot="1" x14ac:dyDescent="0.3">
      <c r="C64" s="102" t="s">
        <v>72</v>
      </c>
      <c r="D64" s="159"/>
      <c r="E64" s="104">
        <v>100000</v>
      </c>
      <c r="F64" s="105">
        <f t="shared" si="4"/>
        <v>0</v>
      </c>
      <c r="G64" s="162"/>
      <c r="H64" s="106" t="s">
        <v>987</v>
      </c>
      <c r="I64" s="106" t="str">
        <f>VLOOKUP(H64,Presupuesto!$B$11:$C$565,2,0)</f>
        <v>EQUIPOS VARIOS DE OFICINA</v>
      </c>
      <c r="J64" s="106" t="str">
        <f t="shared" si="5"/>
        <v>Posgrado</v>
      </c>
      <c r="K64" s="124" t="s">
        <v>393</v>
      </c>
    </row>
    <row r="66" spans="3:11" ht="15.75" thickBot="1" x14ac:dyDescent="0.3">
      <c r="C66" s="335"/>
      <c r="D66" s="336"/>
      <c r="E66" s="337"/>
      <c r="F66" s="337"/>
      <c r="G66" s="338"/>
      <c r="H66" s="337"/>
      <c r="I66" s="337"/>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391</v>
      </c>
      <c r="D70" s="365"/>
      <c r="E70" s="93"/>
      <c r="F70" s="93"/>
      <c r="G70" s="93"/>
      <c r="H70" s="76"/>
      <c r="I70" s="76"/>
      <c r="J70" s="76"/>
      <c r="K70" s="112"/>
    </row>
    <row r="71" spans="3:11"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130</v>
      </c>
      <c r="H73" s="128" t="s">
        <v>46</v>
      </c>
      <c r="I73" s="128" t="s">
        <v>131</v>
      </c>
      <c r="J73" s="128" t="s">
        <v>409</v>
      </c>
      <c r="K73" s="128" t="s">
        <v>410</v>
      </c>
    </row>
    <row r="74" spans="3:11" x14ac:dyDescent="0.25">
      <c r="C74" s="95" t="s">
        <v>63</v>
      </c>
      <c r="D74" s="158"/>
      <c r="E74" s="96">
        <v>2800</v>
      </c>
      <c r="F74" s="97">
        <f>D74*E74</f>
        <v>0</v>
      </c>
      <c r="G74" s="161"/>
      <c r="H74" s="98" t="s">
        <v>984</v>
      </c>
      <c r="I74" s="98" t="str">
        <f>VLOOKUP(H74,Presupuesto!$B$11:$C$565,2,0)</f>
        <v>MUEBLES VARIOS DE OFICINA</v>
      </c>
      <c r="J74" s="218" t="s">
        <v>1453</v>
      </c>
      <c r="K74" s="98" t="s">
        <v>403</v>
      </c>
    </row>
    <row r="75" spans="3:11" x14ac:dyDescent="0.25">
      <c r="C75" s="99" t="s">
        <v>64</v>
      </c>
      <c r="D75" s="151"/>
      <c r="E75" s="100">
        <v>2400</v>
      </c>
      <c r="F75" s="97">
        <f>D75*E75</f>
        <v>0</v>
      </c>
      <c r="G75" s="161"/>
      <c r="H75" s="101" t="s">
        <v>984</v>
      </c>
      <c r="I75" s="98" t="str">
        <f>VLOOKUP(H75,Presupuesto!$B$11:$C$565,2,0)</f>
        <v>MUEBLES VARIOS DE OFICINA</v>
      </c>
      <c r="J75" s="98" t="str">
        <f>$J$74</f>
        <v>Posgrado</v>
      </c>
      <c r="K75" s="98" t="s">
        <v>411</v>
      </c>
    </row>
    <row r="76" spans="3:11" x14ac:dyDescent="0.25">
      <c r="C76" s="99" t="s">
        <v>65</v>
      </c>
      <c r="D76" s="151"/>
      <c r="E76" s="100">
        <v>1000</v>
      </c>
      <c r="F76" s="97">
        <f t="shared" ref="F76:F83" si="6">D76*E76</f>
        <v>0</v>
      </c>
      <c r="G76" s="161"/>
      <c r="H76" s="101" t="s">
        <v>984</v>
      </c>
      <c r="I76" s="98" t="str">
        <f>VLOOKUP(H76,Presupuesto!$B$11:$C$565,2,0)</f>
        <v>MUEBLES VARIOS DE OFICINA</v>
      </c>
      <c r="J76" s="98" t="str">
        <f t="shared" ref="J76:J83" si="7">$J$74</f>
        <v>Posgrado</v>
      </c>
      <c r="K76" s="98" t="s">
        <v>394</v>
      </c>
    </row>
    <row r="77" spans="3:11" x14ac:dyDescent="0.25">
      <c r="C77" s="99" t="s">
        <v>66</v>
      </c>
      <c r="D77" s="151"/>
      <c r="E77" s="100">
        <v>6000</v>
      </c>
      <c r="F77" s="97">
        <f t="shared" si="6"/>
        <v>0</v>
      </c>
      <c r="G77" s="161"/>
      <c r="H77" s="101" t="s">
        <v>984</v>
      </c>
      <c r="I77" s="98" t="str">
        <f>VLOOKUP(H77,Presupuesto!$B$11:$C$565,2,0)</f>
        <v>MUEBLES VARIOS DE OFICINA</v>
      </c>
      <c r="J77" s="98" t="str">
        <f t="shared" si="7"/>
        <v>Posgrado</v>
      </c>
      <c r="K77" s="98" t="s">
        <v>394</v>
      </c>
    </row>
    <row r="78" spans="3:11" x14ac:dyDescent="0.25">
      <c r="C78" s="99" t="s">
        <v>67</v>
      </c>
      <c r="D78" s="151"/>
      <c r="E78" s="100">
        <v>3000</v>
      </c>
      <c r="F78" s="97">
        <f t="shared" si="6"/>
        <v>0</v>
      </c>
      <c r="G78" s="161"/>
      <c r="H78" s="101" t="s">
        <v>984</v>
      </c>
      <c r="I78" s="98" t="str">
        <f>VLOOKUP(H78,Presupuesto!$B$11:$C$565,2,0)</f>
        <v>MUEBLES VARIOS DE OFICINA</v>
      </c>
      <c r="J78" s="98" t="str">
        <f t="shared" si="7"/>
        <v>Posgrado</v>
      </c>
      <c r="K78" s="98" t="s">
        <v>394</v>
      </c>
    </row>
    <row r="79" spans="3:11" x14ac:dyDescent="0.25">
      <c r="C79" s="99" t="s">
        <v>68</v>
      </c>
      <c r="D79" s="151"/>
      <c r="E79" s="100">
        <v>10000</v>
      </c>
      <c r="F79" s="97">
        <f t="shared" si="6"/>
        <v>0</v>
      </c>
      <c r="G79" s="161"/>
      <c r="H79" s="101" t="s">
        <v>984</v>
      </c>
      <c r="I79" s="98" t="str">
        <f>VLOOKUP(H79,Presupuesto!$B$11:$C$565,2,0)</f>
        <v>MUEBLES VARIOS DE OFICINA</v>
      </c>
      <c r="J79" s="98" t="str">
        <f t="shared" si="7"/>
        <v>Posgrado</v>
      </c>
      <c r="K79" s="98" t="s">
        <v>394</v>
      </c>
    </row>
    <row r="80" spans="3:11" x14ac:dyDescent="0.25">
      <c r="C80" s="99" t="s">
        <v>69</v>
      </c>
      <c r="D80" s="151"/>
      <c r="E80" s="100">
        <v>8000</v>
      </c>
      <c r="F80" s="97">
        <f t="shared" si="6"/>
        <v>0</v>
      </c>
      <c r="G80" s="161"/>
      <c r="H80" s="101" t="s">
        <v>987</v>
      </c>
      <c r="I80" s="98" t="str">
        <f>VLOOKUP(H80,Presupuesto!$B$11:$C$565,2,0)</f>
        <v>EQUIPOS VARIOS DE OFICINA</v>
      </c>
      <c r="J80" s="98" t="str">
        <f t="shared" si="7"/>
        <v>Posgrado</v>
      </c>
      <c r="K80" s="98" t="s">
        <v>394</v>
      </c>
    </row>
    <row r="81" spans="3:11" x14ac:dyDescent="0.25">
      <c r="C81" s="99" t="s">
        <v>70</v>
      </c>
      <c r="D81" s="151"/>
      <c r="E81" s="100">
        <v>2000</v>
      </c>
      <c r="F81" s="97">
        <f t="shared" si="6"/>
        <v>0</v>
      </c>
      <c r="G81" s="161"/>
      <c r="H81" s="101" t="s">
        <v>987</v>
      </c>
      <c r="I81" s="98" t="str">
        <f>VLOOKUP(H81,Presupuesto!$B$11:$C$565,2,0)</f>
        <v>EQUIPOS VARIOS DE OFICINA</v>
      </c>
      <c r="J81" s="98" t="str">
        <f t="shared" si="7"/>
        <v>Posgrado</v>
      </c>
      <c r="K81" s="98" t="s">
        <v>402</v>
      </c>
    </row>
    <row r="82" spans="3:11" x14ac:dyDescent="0.25">
      <c r="C82" s="99" t="s">
        <v>71</v>
      </c>
      <c r="D82" s="151"/>
      <c r="E82" s="100">
        <v>5000</v>
      </c>
      <c r="F82" s="97">
        <f t="shared" si="6"/>
        <v>0</v>
      </c>
      <c r="G82" s="161"/>
      <c r="H82" s="101" t="s">
        <v>987</v>
      </c>
      <c r="I82" s="98" t="str">
        <f>VLOOKUP(H82,Presupuesto!$B$11:$C$565,2,0)</f>
        <v>EQUIPOS VARIOS DE OFICINA</v>
      </c>
      <c r="J82" s="98" t="str">
        <f t="shared" si="7"/>
        <v>Posgrado</v>
      </c>
      <c r="K82" s="98" t="s">
        <v>398</v>
      </c>
    </row>
    <row r="83" spans="3:11" ht="15.75" thickBot="1" x14ac:dyDescent="0.3">
      <c r="C83" s="102" t="s">
        <v>72</v>
      </c>
      <c r="D83" s="159"/>
      <c r="E83" s="104">
        <v>100000</v>
      </c>
      <c r="F83" s="105">
        <f t="shared" si="6"/>
        <v>0</v>
      </c>
      <c r="G83" s="162"/>
      <c r="H83" s="106" t="s">
        <v>987</v>
      </c>
      <c r="I83" s="106" t="str">
        <f>VLOOKUP(H83,Presupuesto!$B$11:$C$565,2,0)</f>
        <v>EQUIPOS VARIOS DE OFICINA</v>
      </c>
      <c r="J83" s="106" t="str">
        <f t="shared" si="7"/>
        <v>Posgrado</v>
      </c>
      <c r="K83" s="124" t="s">
        <v>393</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391</v>
      </c>
      <c r="D89" s="365"/>
      <c r="E89" s="93"/>
      <c r="F89" s="93"/>
      <c r="G89" s="93"/>
      <c r="H89" s="76"/>
      <c r="I89" s="76"/>
      <c r="J89" s="76"/>
      <c r="K89" s="112"/>
    </row>
    <row r="90" spans="3:11"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130</v>
      </c>
      <c r="H92" s="128" t="s">
        <v>46</v>
      </c>
      <c r="I92" s="128" t="s">
        <v>131</v>
      </c>
      <c r="J92" s="128" t="s">
        <v>409</v>
      </c>
      <c r="K92" s="128" t="s">
        <v>410</v>
      </c>
    </row>
    <row r="93" spans="3:11" x14ac:dyDescent="0.25">
      <c r="C93" s="95" t="s">
        <v>63</v>
      </c>
      <c r="D93" s="158"/>
      <c r="E93" s="96">
        <v>2800</v>
      </c>
      <c r="F93" s="97">
        <f>D93*E93</f>
        <v>0</v>
      </c>
      <c r="G93" s="161"/>
      <c r="H93" s="98" t="s">
        <v>984</v>
      </c>
      <c r="I93" s="98" t="str">
        <f>VLOOKUP(H93,Presupuesto!$B$11:$C$565,2,0)</f>
        <v>MUEBLES VARIOS DE OFICINA</v>
      </c>
      <c r="J93" s="218" t="s">
        <v>1453</v>
      </c>
      <c r="K93" s="98" t="s">
        <v>403</v>
      </c>
    </row>
    <row r="94" spans="3:11" x14ac:dyDescent="0.25">
      <c r="C94" s="99" t="s">
        <v>64</v>
      </c>
      <c r="D94" s="151"/>
      <c r="E94" s="100">
        <v>2400</v>
      </c>
      <c r="F94" s="97">
        <f>D94*E94</f>
        <v>0</v>
      </c>
      <c r="G94" s="161"/>
      <c r="H94" s="101" t="s">
        <v>984</v>
      </c>
      <c r="I94" s="98" t="str">
        <f>VLOOKUP(H94,Presupuesto!$B$11:$C$565,2,0)</f>
        <v>MUEBLES VARIOS DE OFICINA</v>
      </c>
      <c r="J94" s="98" t="str">
        <f>$J$93</f>
        <v>Posgrado</v>
      </c>
      <c r="K94" s="98" t="s">
        <v>411</v>
      </c>
    </row>
    <row r="95" spans="3:11" x14ac:dyDescent="0.25">
      <c r="C95" s="99" t="s">
        <v>65</v>
      </c>
      <c r="D95" s="151"/>
      <c r="E95" s="100">
        <v>1000</v>
      </c>
      <c r="F95" s="97">
        <f t="shared" ref="F95:F102" si="8">D95*E95</f>
        <v>0</v>
      </c>
      <c r="G95" s="161"/>
      <c r="H95" s="101" t="s">
        <v>984</v>
      </c>
      <c r="I95" s="98" t="str">
        <f>VLOOKUP(H95,Presupuesto!$B$11:$C$565,2,0)</f>
        <v>MUEBLES VARIOS DE OFICINA</v>
      </c>
      <c r="J95" s="98" t="str">
        <f t="shared" ref="J95:J102" si="9">$J$93</f>
        <v>Posgrado</v>
      </c>
      <c r="K95" s="98" t="s">
        <v>394</v>
      </c>
    </row>
    <row r="96" spans="3:11" x14ac:dyDescent="0.25">
      <c r="C96" s="99" t="s">
        <v>66</v>
      </c>
      <c r="D96" s="151"/>
      <c r="E96" s="100">
        <v>6000</v>
      </c>
      <c r="F96" s="97">
        <f t="shared" si="8"/>
        <v>0</v>
      </c>
      <c r="G96" s="161"/>
      <c r="H96" s="101" t="s">
        <v>984</v>
      </c>
      <c r="I96" s="98" t="str">
        <f>VLOOKUP(H96,Presupuesto!$B$11:$C$565,2,0)</f>
        <v>MUEBLES VARIOS DE OFICINA</v>
      </c>
      <c r="J96" s="98" t="str">
        <f t="shared" si="9"/>
        <v>Posgrado</v>
      </c>
      <c r="K96" s="98" t="s">
        <v>394</v>
      </c>
    </row>
    <row r="97" spans="3:11" x14ac:dyDescent="0.25">
      <c r="C97" s="99" t="s">
        <v>67</v>
      </c>
      <c r="D97" s="151"/>
      <c r="E97" s="100">
        <v>3000</v>
      </c>
      <c r="F97" s="97">
        <f t="shared" si="8"/>
        <v>0</v>
      </c>
      <c r="G97" s="161"/>
      <c r="H97" s="101" t="s">
        <v>984</v>
      </c>
      <c r="I97" s="98" t="str">
        <f>VLOOKUP(H97,Presupuesto!$B$11:$C$565,2,0)</f>
        <v>MUEBLES VARIOS DE OFICINA</v>
      </c>
      <c r="J97" s="98" t="str">
        <f t="shared" si="9"/>
        <v>Posgrado</v>
      </c>
      <c r="K97" s="98" t="s">
        <v>394</v>
      </c>
    </row>
    <row r="98" spans="3:11" x14ac:dyDescent="0.25">
      <c r="C98" s="99" t="s">
        <v>68</v>
      </c>
      <c r="D98" s="151"/>
      <c r="E98" s="100">
        <v>10000</v>
      </c>
      <c r="F98" s="97">
        <f t="shared" si="8"/>
        <v>0</v>
      </c>
      <c r="G98" s="161"/>
      <c r="H98" s="101" t="s">
        <v>984</v>
      </c>
      <c r="I98" s="98" t="str">
        <f>VLOOKUP(H98,Presupuesto!$B$11:$C$565,2,0)</f>
        <v>MUEBLES VARIOS DE OFICINA</v>
      </c>
      <c r="J98" s="98" t="str">
        <f t="shared" si="9"/>
        <v>Posgrado</v>
      </c>
      <c r="K98" s="98" t="s">
        <v>394</v>
      </c>
    </row>
    <row r="99" spans="3:11" x14ac:dyDescent="0.25">
      <c r="C99" s="99" t="s">
        <v>69</v>
      </c>
      <c r="D99" s="151"/>
      <c r="E99" s="100">
        <v>8000</v>
      </c>
      <c r="F99" s="97">
        <f t="shared" si="8"/>
        <v>0</v>
      </c>
      <c r="G99" s="161"/>
      <c r="H99" s="101" t="s">
        <v>987</v>
      </c>
      <c r="I99" s="98" t="str">
        <f>VLOOKUP(H99,Presupuesto!$B$11:$C$565,2,0)</f>
        <v>EQUIPOS VARIOS DE OFICINA</v>
      </c>
      <c r="J99" s="98" t="str">
        <f t="shared" si="9"/>
        <v>Posgrado</v>
      </c>
      <c r="K99" s="98" t="s">
        <v>394</v>
      </c>
    </row>
    <row r="100" spans="3:11" x14ac:dyDescent="0.25">
      <c r="C100" s="99" t="s">
        <v>70</v>
      </c>
      <c r="D100" s="151"/>
      <c r="E100" s="100">
        <v>2000</v>
      </c>
      <c r="F100" s="97">
        <f t="shared" si="8"/>
        <v>0</v>
      </c>
      <c r="G100" s="161"/>
      <c r="H100" s="101" t="s">
        <v>987</v>
      </c>
      <c r="I100" s="98" t="str">
        <f>VLOOKUP(H100,Presupuesto!$B$11:$C$565,2,0)</f>
        <v>EQUIPOS VARIOS DE OFICINA</v>
      </c>
      <c r="J100" s="98" t="str">
        <f t="shared" si="9"/>
        <v>Posgrado</v>
      </c>
      <c r="K100" s="98" t="s">
        <v>402</v>
      </c>
    </row>
    <row r="101" spans="3:11" x14ac:dyDescent="0.25">
      <c r="C101" s="99" t="s">
        <v>71</v>
      </c>
      <c r="D101" s="151"/>
      <c r="E101" s="100">
        <v>5000</v>
      </c>
      <c r="F101" s="97">
        <f t="shared" si="8"/>
        <v>0</v>
      </c>
      <c r="G101" s="161"/>
      <c r="H101" s="101" t="s">
        <v>987</v>
      </c>
      <c r="I101" s="98" t="str">
        <f>VLOOKUP(H101,Presupuesto!$B$11:$C$565,2,0)</f>
        <v>EQUIPOS VARIOS DE OFICINA</v>
      </c>
      <c r="J101" s="98" t="str">
        <f t="shared" si="9"/>
        <v>Posgrado</v>
      </c>
      <c r="K101" s="98" t="s">
        <v>398</v>
      </c>
    </row>
    <row r="102" spans="3:11" ht="15.75" thickBot="1" x14ac:dyDescent="0.3">
      <c r="C102" s="102" t="s">
        <v>72</v>
      </c>
      <c r="D102" s="159"/>
      <c r="E102" s="104">
        <v>100000</v>
      </c>
      <c r="F102" s="105">
        <f t="shared" si="8"/>
        <v>0</v>
      </c>
      <c r="G102" s="162"/>
      <c r="H102" s="106" t="s">
        <v>987</v>
      </c>
      <c r="I102" s="106" t="str">
        <f>VLOOKUP(H102,Presupuesto!$B$11:$C$565,2,0)</f>
        <v>EQUIPOS VARIOS DE OFICINA</v>
      </c>
      <c r="J102" s="106" t="str">
        <f t="shared" si="9"/>
        <v>Posgrado</v>
      </c>
      <c r="K102" s="124" t="s">
        <v>393</v>
      </c>
    </row>
    <row r="104" spans="3:11" ht="15.75" thickBot="1" x14ac:dyDescent="0.3">
      <c r="C104" s="335"/>
      <c r="D104" s="336"/>
      <c r="E104" s="337"/>
      <c r="F104" s="337"/>
      <c r="G104" s="338"/>
      <c r="H104" s="337"/>
      <c r="I104" s="337"/>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391</v>
      </c>
      <c r="D108" s="365"/>
      <c r="E108" s="93"/>
      <c r="F108" s="93"/>
      <c r="G108" s="93"/>
      <c r="H108" s="76"/>
      <c r="I108" s="76"/>
      <c r="J108" s="76"/>
      <c r="K108" s="112"/>
    </row>
    <row r="109" spans="3:11"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130</v>
      </c>
      <c r="H111" s="128" t="s">
        <v>46</v>
      </c>
      <c r="I111" s="128" t="s">
        <v>131</v>
      </c>
      <c r="J111" s="128" t="s">
        <v>409</v>
      </c>
      <c r="K111" s="128" t="s">
        <v>410</v>
      </c>
    </row>
    <row r="112" spans="3:11" x14ac:dyDescent="0.25">
      <c r="C112" s="95" t="s">
        <v>63</v>
      </c>
      <c r="D112" s="158"/>
      <c r="E112" s="96">
        <v>2800</v>
      </c>
      <c r="F112" s="97">
        <f>D112*E112</f>
        <v>0</v>
      </c>
      <c r="G112" s="161"/>
      <c r="H112" s="98" t="s">
        <v>984</v>
      </c>
      <c r="I112" s="98" t="str">
        <f>VLOOKUP(H112,Presupuesto!$B$11:$C$565,2,0)</f>
        <v>MUEBLES VARIOS DE OFICINA</v>
      </c>
      <c r="J112" s="218" t="s">
        <v>1453</v>
      </c>
      <c r="K112" s="98" t="s">
        <v>403</v>
      </c>
    </row>
    <row r="113" spans="3:11" x14ac:dyDescent="0.25">
      <c r="C113" s="99" t="s">
        <v>64</v>
      </c>
      <c r="D113" s="151"/>
      <c r="E113" s="100">
        <v>2400</v>
      </c>
      <c r="F113" s="97">
        <f>D113*E113</f>
        <v>0</v>
      </c>
      <c r="G113" s="161"/>
      <c r="H113" s="101" t="s">
        <v>984</v>
      </c>
      <c r="I113" s="98" t="str">
        <f>VLOOKUP(H113,Presupuesto!$B$11:$C$565,2,0)</f>
        <v>MUEBLES VARIOS DE OFICINA</v>
      </c>
      <c r="J113" s="98" t="str">
        <f>$J$112</f>
        <v>Posgrado</v>
      </c>
      <c r="K113" s="98" t="s">
        <v>411</v>
      </c>
    </row>
    <row r="114" spans="3:11" x14ac:dyDescent="0.25">
      <c r="C114" s="99" t="s">
        <v>65</v>
      </c>
      <c r="D114" s="151"/>
      <c r="E114" s="100">
        <v>1000</v>
      </c>
      <c r="F114" s="97">
        <f t="shared" ref="F114:F121" si="10">D114*E114</f>
        <v>0</v>
      </c>
      <c r="G114" s="161"/>
      <c r="H114" s="101" t="s">
        <v>984</v>
      </c>
      <c r="I114" s="98" t="str">
        <f>VLOOKUP(H114,Presupuesto!$B$11:$C$565,2,0)</f>
        <v>MUEBLES VARIOS DE OFICINA</v>
      </c>
      <c r="J114" s="98" t="str">
        <f t="shared" ref="J114:J121" si="11">$J$112</f>
        <v>Posgrado</v>
      </c>
      <c r="K114" s="98" t="s">
        <v>394</v>
      </c>
    </row>
    <row r="115" spans="3:11" x14ac:dyDescent="0.25">
      <c r="C115" s="99" t="s">
        <v>66</v>
      </c>
      <c r="D115" s="151"/>
      <c r="E115" s="100">
        <v>6000</v>
      </c>
      <c r="F115" s="97">
        <f t="shared" si="10"/>
        <v>0</v>
      </c>
      <c r="G115" s="161"/>
      <c r="H115" s="101" t="s">
        <v>984</v>
      </c>
      <c r="I115" s="98" t="str">
        <f>VLOOKUP(H115,Presupuesto!$B$11:$C$565,2,0)</f>
        <v>MUEBLES VARIOS DE OFICINA</v>
      </c>
      <c r="J115" s="98" t="str">
        <f t="shared" si="11"/>
        <v>Posgrado</v>
      </c>
      <c r="K115" s="98" t="s">
        <v>394</v>
      </c>
    </row>
    <row r="116" spans="3:11" x14ac:dyDescent="0.25">
      <c r="C116" s="99" t="s">
        <v>67</v>
      </c>
      <c r="D116" s="151"/>
      <c r="E116" s="100">
        <v>3000</v>
      </c>
      <c r="F116" s="97">
        <f t="shared" si="10"/>
        <v>0</v>
      </c>
      <c r="G116" s="161"/>
      <c r="H116" s="101" t="s">
        <v>984</v>
      </c>
      <c r="I116" s="98" t="str">
        <f>VLOOKUP(H116,Presupuesto!$B$11:$C$565,2,0)</f>
        <v>MUEBLES VARIOS DE OFICINA</v>
      </c>
      <c r="J116" s="98" t="str">
        <f t="shared" si="11"/>
        <v>Posgrado</v>
      </c>
      <c r="K116" s="98" t="s">
        <v>394</v>
      </c>
    </row>
    <row r="117" spans="3:11" x14ac:dyDescent="0.25">
      <c r="C117" s="99" t="s">
        <v>68</v>
      </c>
      <c r="D117" s="151"/>
      <c r="E117" s="100">
        <v>10000</v>
      </c>
      <c r="F117" s="97">
        <f t="shared" si="10"/>
        <v>0</v>
      </c>
      <c r="G117" s="161"/>
      <c r="H117" s="101" t="s">
        <v>984</v>
      </c>
      <c r="I117" s="98" t="str">
        <f>VLOOKUP(H117,Presupuesto!$B$11:$C$565,2,0)</f>
        <v>MUEBLES VARIOS DE OFICINA</v>
      </c>
      <c r="J117" s="98" t="str">
        <f t="shared" si="11"/>
        <v>Posgrado</v>
      </c>
      <c r="K117" s="98" t="s">
        <v>394</v>
      </c>
    </row>
    <row r="118" spans="3:11" x14ac:dyDescent="0.25">
      <c r="C118" s="99" t="s">
        <v>69</v>
      </c>
      <c r="D118" s="151"/>
      <c r="E118" s="100">
        <v>8000</v>
      </c>
      <c r="F118" s="97">
        <f t="shared" si="10"/>
        <v>0</v>
      </c>
      <c r="G118" s="161"/>
      <c r="H118" s="101" t="s">
        <v>987</v>
      </c>
      <c r="I118" s="98" t="str">
        <f>VLOOKUP(H118,Presupuesto!$B$11:$C$565,2,0)</f>
        <v>EQUIPOS VARIOS DE OFICINA</v>
      </c>
      <c r="J118" s="98" t="str">
        <f t="shared" si="11"/>
        <v>Posgrado</v>
      </c>
      <c r="K118" s="98" t="s">
        <v>394</v>
      </c>
    </row>
    <row r="119" spans="3:11" x14ac:dyDescent="0.25">
      <c r="C119" s="99" t="s">
        <v>70</v>
      </c>
      <c r="D119" s="151"/>
      <c r="E119" s="100">
        <v>2000</v>
      </c>
      <c r="F119" s="97">
        <f t="shared" si="10"/>
        <v>0</v>
      </c>
      <c r="G119" s="161"/>
      <c r="H119" s="101" t="s">
        <v>987</v>
      </c>
      <c r="I119" s="98" t="str">
        <f>VLOOKUP(H119,Presupuesto!$B$11:$C$565,2,0)</f>
        <v>EQUIPOS VARIOS DE OFICINA</v>
      </c>
      <c r="J119" s="98" t="str">
        <f t="shared" si="11"/>
        <v>Posgrado</v>
      </c>
      <c r="K119" s="98" t="s">
        <v>402</v>
      </c>
    </row>
    <row r="120" spans="3:11" x14ac:dyDescent="0.25">
      <c r="C120" s="99" t="s">
        <v>71</v>
      </c>
      <c r="D120" s="151"/>
      <c r="E120" s="100">
        <v>5000</v>
      </c>
      <c r="F120" s="97">
        <f t="shared" si="10"/>
        <v>0</v>
      </c>
      <c r="G120" s="161"/>
      <c r="H120" s="101" t="s">
        <v>987</v>
      </c>
      <c r="I120" s="98" t="str">
        <f>VLOOKUP(H120,Presupuesto!$B$11:$C$565,2,0)</f>
        <v>EQUIPOS VARIOS DE OFICINA</v>
      </c>
      <c r="J120" s="98" t="str">
        <f t="shared" si="11"/>
        <v>Posgrado</v>
      </c>
      <c r="K120" s="98" t="s">
        <v>398</v>
      </c>
    </row>
    <row r="121" spans="3:11" ht="15.75" thickBot="1" x14ac:dyDescent="0.3">
      <c r="C121" s="102" t="s">
        <v>72</v>
      </c>
      <c r="D121" s="159"/>
      <c r="E121" s="104">
        <v>100000</v>
      </c>
      <c r="F121" s="105">
        <f t="shared" si="10"/>
        <v>0</v>
      </c>
      <c r="G121" s="162"/>
      <c r="H121" s="106" t="s">
        <v>987</v>
      </c>
      <c r="I121" s="106" t="str">
        <f>VLOOKUP(H121,Presupuesto!$B$11:$C$565,2,0)</f>
        <v>EQUIPOS VARIOS DE OFICINA</v>
      </c>
      <c r="J121" s="106" t="str">
        <f t="shared" si="11"/>
        <v>Posgrado</v>
      </c>
      <c r="K121" s="124" t="s">
        <v>393</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391</v>
      </c>
      <c r="D127" s="365"/>
      <c r="E127" s="93"/>
      <c r="F127" s="93"/>
      <c r="G127" s="93"/>
      <c r="H127" s="76"/>
      <c r="I127" s="76"/>
      <c r="J127" s="76"/>
      <c r="K127" s="112"/>
    </row>
    <row r="128" spans="3:11"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130</v>
      </c>
      <c r="H130" s="128" t="s">
        <v>46</v>
      </c>
      <c r="I130" s="128" t="s">
        <v>131</v>
      </c>
      <c r="J130" s="128" t="s">
        <v>409</v>
      </c>
      <c r="K130" s="128" t="s">
        <v>410</v>
      </c>
    </row>
    <row r="131" spans="3:11" x14ac:dyDescent="0.25">
      <c r="C131" s="95" t="s">
        <v>63</v>
      </c>
      <c r="D131" s="158"/>
      <c r="E131" s="96">
        <v>2800</v>
      </c>
      <c r="F131" s="97">
        <f>D131*E131</f>
        <v>0</v>
      </c>
      <c r="G131" s="161"/>
      <c r="H131" s="98" t="s">
        <v>984</v>
      </c>
      <c r="I131" s="98" t="str">
        <f>VLOOKUP(H131,Presupuesto!$B$11:$C$565,2,0)</f>
        <v>MUEBLES VARIOS DE OFICINA</v>
      </c>
      <c r="J131" s="218" t="s">
        <v>1453</v>
      </c>
      <c r="K131" s="98" t="s">
        <v>403</v>
      </c>
    </row>
    <row r="132" spans="3:11" x14ac:dyDescent="0.25">
      <c r="C132" s="99" t="s">
        <v>64</v>
      </c>
      <c r="D132" s="151"/>
      <c r="E132" s="100">
        <v>2400</v>
      </c>
      <c r="F132" s="97">
        <f>D132*E132</f>
        <v>0</v>
      </c>
      <c r="G132" s="161"/>
      <c r="H132" s="101" t="s">
        <v>984</v>
      </c>
      <c r="I132" s="98" t="str">
        <f>VLOOKUP(H132,Presupuesto!$B$11:$C$565,2,0)</f>
        <v>MUEBLES VARIOS DE OFICINA</v>
      </c>
      <c r="J132" s="98" t="str">
        <f>$J$131</f>
        <v>Posgrado</v>
      </c>
      <c r="K132" s="98" t="s">
        <v>411</v>
      </c>
    </row>
    <row r="133" spans="3:11" x14ac:dyDescent="0.25">
      <c r="C133" s="99" t="s">
        <v>65</v>
      </c>
      <c r="D133" s="151"/>
      <c r="E133" s="100">
        <v>1000</v>
      </c>
      <c r="F133" s="97">
        <f t="shared" ref="F133:F140" si="12">D133*E133</f>
        <v>0</v>
      </c>
      <c r="G133" s="161"/>
      <c r="H133" s="101" t="s">
        <v>984</v>
      </c>
      <c r="I133" s="98" t="str">
        <f>VLOOKUP(H133,Presupuesto!$B$11:$C$565,2,0)</f>
        <v>MUEBLES VARIOS DE OFICINA</v>
      </c>
      <c r="J133" s="98" t="str">
        <f t="shared" ref="J133:J140" si="13">$J$131</f>
        <v>Posgrado</v>
      </c>
      <c r="K133" s="98" t="s">
        <v>394</v>
      </c>
    </row>
    <row r="134" spans="3:11" x14ac:dyDescent="0.25">
      <c r="C134" s="99" t="s">
        <v>66</v>
      </c>
      <c r="D134" s="151"/>
      <c r="E134" s="100">
        <v>6000</v>
      </c>
      <c r="F134" s="97">
        <f t="shared" si="12"/>
        <v>0</v>
      </c>
      <c r="G134" s="161"/>
      <c r="H134" s="101" t="s">
        <v>984</v>
      </c>
      <c r="I134" s="98" t="str">
        <f>VLOOKUP(H134,Presupuesto!$B$11:$C$565,2,0)</f>
        <v>MUEBLES VARIOS DE OFICINA</v>
      </c>
      <c r="J134" s="98" t="str">
        <f t="shared" si="13"/>
        <v>Posgrado</v>
      </c>
      <c r="K134" s="98" t="s">
        <v>394</v>
      </c>
    </row>
    <row r="135" spans="3:11" x14ac:dyDescent="0.25">
      <c r="C135" s="99" t="s">
        <v>67</v>
      </c>
      <c r="D135" s="151"/>
      <c r="E135" s="100">
        <v>3000</v>
      </c>
      <c r="F135" s="97">
        <f t="shared" si="12"/>
        <v>0</v>
      </c>
      <c r="G135" s="161"/>
      <c r="H135" s="101" t="s">
        <v>984</v>
      </c>
      <c r="I135" s="98" t="str">
        <f>VLOOKUP(H135,Presupuesto!$B$11:$C$565,2,0)</f>
        <v>MUEBLES VARIOS DE OFICINA</v>
      </c>
      <c r="J135" s="98" t="str">
        <f t="shared" si="13"/>
        <v>Posgrado</v>
      </c>
      <c r="K135" s="98" t="s">
        <v>394</v>
      </c>
    </row>
    <row r="136" spans="3:11" x14ac:dyDescent="0.25">
      <c r="C136" s="99" t="s">
        <v>68</v>
      </c>
      <c r="D136" s="151"/>
      <c r="E136" s="100">
        <v>10000</v>
      </c>
      <c r="F136" s="97">
        <f t="shared" si="12"/>
        <v>0</v>
      </c>
      <c r="G136" s="161"/>
      <c r="H136" s="101" t="s">
        <v>984</v>
      </c>
      <c r="I136" s="98" t="str">
        <f>VLOOKUP(H136,Presupuesto!$B$11:$C$565,2,0)</f>
        <v>MUEBLES VARIOS DE OFICINA</v>
      </c>
      <c r="J136" s="98" t="str">
        <f t="shared" si="13"/>
        <v>Posgrado</v>
      </c>
      <c r="K136" s="98" t="s">
        <v>394</v>
      </c>
    </row>
    <row r="137" spans="3:11" x14ac:dyDescent="0.25">
      <c r="C137" s="99" t="s">
        <v>69</v>
      </c>
      <c r="D137" s="151"/>
      <c r="E137" s="100">
        <v>8000</v>
      </c>
      <c r="F137" s="97">
        <f t="shared" si="12"/>
        <v>0</v>
      </c>
      <c r="G137" s="161"/>
      <c r="H137" s="101" t="s">
        <v>987</v>
      </c>
      <c r="I137" s="98" t="str">
        <f>VLOOKUP(H137,Presupuesto!$B$11:$C$565,2,0)</f>
        <v>EQUIPOS VARIOS DE OFICINA</v>
      </c>
      <c r="J137" s="98" t="str">
        <f t="shared" si="13"/>
        <v>Posgrado</v>
      </c>
      <c r="K137" s="98" t="s">
        <v>394</v>
      </c>
    </row>
    <row r="138" spans="3:11" x14ac:dyDescent="0.25">
      <c r="C138" s="99" t="s">
        <v>70</v>
      </c>
      <c r="D138" s="151"/>
      <c r="E138" s="100">
        <v>2000</v>
      </c>
      <c r="F138" s="97">
        <f t="shared" si="12"/>
        <v>0</v>
      </c>
      <c r="G138" s="161"/>
      <c r="H138" s="101" t="s">
        <v>987</v>
      </c>
      <c r="I138" s="98" t="str">
        <f>VLOOKUP(H138,Presupuesto!$B$11:$C$565,2,0)</f>
        <v>EQUIPOS VARIOS DE OFICINA</v>
      </c>
      <c r="J138" s="98" t="str">
        <f t="shared" si="13"/>
        <v>Posgrado</v>
      </c>
      <c r="K138" s="98" t="s">
        <v>402</v>
      </c>
    </row>
    <row r="139" spans="3:11" x14ac:dyDescent="0.25">
      <c r="C139" s="99" t="s">
        <v>71</v>
      </c>
      <c r="D139" s="151"/>
      <c r="E139" s="100">
        <v>5000</v>
      </c>
      <c r="F139" s="97">
        <f t="shared" si="12"/>
        <v>0</v>
      </c>
      <c r="G139" s="161"/>
      <c r="H139" s="101" t="s">
        <v>987</v>
      </c>
      <c r="I139" s="98" t="str">
        <f>VLOOKUP(H139,Presupuesto!$B$11:$C$565,2,0)</f>
        <v>EQUIPOS VARIOS DE OFICINA</v>
      </c>
      <c r="J139" s="98" t="str">
        <f t="shared" si="13"/>
        <v>Posgrado</v>
      </c>
      <c r="K139" s="98" t="s">
        <v>398</v>
      </c>
    </row>
    <row r="140" spans="3:11" ht="15.75" thickBot="1" x14ac:dyDescent="0.3">
      <c r="C140" s="102" t="s">
        <v>72</v>
      </c>
      <c r="D140" s="159"/>
      <c r="E140" s="104">
        <v>100000</v>
      </c>
      <c r="F140" s="105">
        <f t="shared" si="12"/>
        <v>0</v>
      </c>
      <c r="G140" s="162"/>
      <c r="H140" s="106" t="s">
        <v>987</v>
      </c>
      <c r="I140" s="106" t="str">
        <f>VLOOKUP(H140,Presupuesto!$B$11:$C$565,2,0)</f>
        <v>EQUIPOS VARIOS DE OFICINA</v>
      </c>
      <c r="J140" s="106" t="str">
        <f t="shared" si="13"/>
        <v>Posgrado</v>
      </c>
      <c r="K140" s="124" t="s">
        <v>393</v>
      </c>
    </row>
    <row r="142" spans="3:11" ht="15.75" thickBot="1" x14ac:dyDescent="0.3">
      <c r="C142" s="335"/>
      <c r="D142" s="336"/>
      <c r="E142" s="337"/>
      <c r="F142" s="337"/>
      <c r="G142" s="338"/>
      <c r="H142" s="337"/>
      <c r="I142" s="337"/>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391</v>
      </c>
      <c r="D146" s="365"/>
      <c r="E146" s="93"/>
      <c r="F146" s="93"/>
      <c r="G146" s="93"/>
      <c r="H146" s="76"/>
      <c r="I146" s="76"/>
      <c r="J146" s="76"/>
      <c r="K146" s="112"/>
    </row>
    <row r="147" spans="3:11"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130</v>
      </c>
      <c r="H149" s="128" t="s">
        <v>46</v>
      </c>
      <c r="I149" s="128" t="s">
        <v>131</v>
      </c>
      <c r="J149" s="128" t="s">
        <v>409</v>
      </c>
      <c r="K149" s="128" t="s">
        <v>410</v>
      </c>
    </row>
    <row r="150" spans="3:11" x14ac:dyDescent="0.25">
      <c r="C150" s="95" t="s">
        <v>63</v>
      </c>
      <c r="D150" s="158"/>
      <c r="E150" s="96">
        <v>2800</v>
      </c>
      <c r="F150" s="97">
        <f>D150*E150</f>
        <v>0</v>
      </c>
      <c r="G150" s="161"/>
      <c r="H150" s="98" t="s">
        <v>984</v>
      </c>
      <c r="I150" s="98" t="str">
        <f>VLOOKUP(H150,Presupuesto!$B$11:$C$565,2,0)</f>
        <v>MUEBLES VARIOS DE OFICINA</v>
      </c>
      <c r="J150" s="218" t="s">
        <v>1453</v>
      </c>
      <c r="K150" s="98" t="s">
        <v>403</v>
      </c>
    </row>
    <row r="151" spans="3:11" x14ac:dyDescent="0.25">
      <c r="C151" s="99" t="s">
        <v>64</v>
      </c>
      <c r="D151" s="151"/>
      <c r="E151" s="100">
        <v>2400</v>
      </c>
      <c r="F151" s="97">
        <f>D151*E151</f>
        <v>0</v>
      </c>
      <c r="G151" s="161"/>
      <c r="H151" s="101" t="s">
        <v>984</v>
      </c>
      <c r="I151" s="98" t="str">
        <f>VLOOKUP(H151,Presupuesto!$B$11:$C$565,2,0)</f>
        <v>MUEBLES VARIOS DE OFICINA</v>
      </c>
      <c r="J151" s="98" t="str">
        <f>$J$150</f>
        <v>Posgrado</v>
      </c>
      <c r="K151" s="98" t="s">
        <v>411</v>
      </c>
    </row>
    <row r="152" spans="3:11" x14ac:dyDescent="0.25">
      <c r="C152" s="99" t="s">
        <v>65</v>
      </c>
      <c r="D152" s="151"/>
      <c r="E152" s="100">
        <v>1000</v>
      </c>
      <c r="F152" s="97">
        <f t="shared" ref="F152:F159" si="14">D152*E152</f>
        <v>0</v>
      </c>
      <c r="G152" s="161"/>
      <c r="H152" s="101" t="s">
        <v>984</v>
      </c>
      <c r="I152" s="98" t="str">
        <f>VLOOKUP(H152,Presupuesto!$B$11:$C$565,2,0)</f>
        <v>MUEBLES VARIOS DE OFICINA</v>
      </c>
      <c r="J152" s="98" t="str">
        <f t="shared" ref="J152:J159" si="15">$J$150</f>
        <v>Posgrado</v>
      </c>
      <c r="K152" s="98" t="s">
        <v>394</v>
      </c>
    </row>
    <row r="153" spans="3:11" x14ac:dyDescent="0.25">
      <c r="C153" s="99" t="s">
        <v>66</v>
      </c>
      <c r="D153" s="151"/>
      <c r="E153" s="100">
        <v>6000</v>
      </c>
      <c r="F153" s="97">
        <f t="shared" si="14"/>
        <v>0</v>
      </c>
      <c r="G153" s="161"/>
      <c r="H153" s="101" t="s">
        <v>984</v>
      </c>
      <c r="I153" s="98" t="str">
        <f>VLOOKUP(H153,Presupuesto!$B$11:$C$565,2,0)</f>
        <v>MUEBLES VARIOS DE OFICINA</v>
      </c>
      <c r="J153" s="98" t="str">
        <f t="shared" si="15"/>
        <v>Posgrado</v>
      </c>
      <c r="K153" s="98" t="s">
        <v>394</v>
      </c>
    </row>
    <row r="154" spans="3:11" x14ac:dyDescent="0.25">
      <c r="C154" s="99" t="s">
        <v>67</v>
      </c>
      <c r="D154" s="151"/>
      <c r="E154" s="100">
        <v>3000</v>
      </c>
      <c r="F154" s="97">
        <f t="shared" si="14"/>
        <v>0</v>
      </c>
      <c r="G154" s="161"/>
      <c r="H154" s="101" t="s">
        <v>984</v>
      </c>
      <c r="I154" s="98" t="str">
        <f>VLOOKUP(H154,Presupuesto!$B$11:$C$565,2,0)</f>
        <v>MUEBLES VARIOS DE OFICINA</v>
      </c>
      <c r="J154" s="98" t="str">
        <f t="shared" si="15"/>
        <v>Posgrado</v>
      </c>
      <c r="K154" s="98" t="s">
        <v>394</v>
      </c>
    </row>
    <row r="155" spans="3:11" x14ac:dyDescent="0.25">
      <c r="C155" s="99" t="s">
        <v>68</v>
      </c>
      <c r="D155" s="151"/>
      <c r="E155" s="100">
        <v>10000</v>
      </c>
      <c r="F155" s="97">
        <f t="shared" si="14"/>
        <v>0</v>
      </c>
      <c r="G155" s="161"/>
      <c r="H155" s="101" t="s">
        <v>984</v>
      </c>
      <c r="I155" s="98" t="str">
        <f>VLOOKUP(H155,Presupuesto!$B$11:$C$565,2,0)</f>
        <v>MUEBLES VARIOS DE OFICINA</v>
      </c>
      <c r="J155" s="98" t="str">
        <f t="shared" si="15"/>
        <v>Posgrado</v>
      </c>
      <c r="K155" s="98" t="s">
        <v>394</v>
      </c>
    </row>
    <row r="156" spans="3:11" x14ac:dyDescent="0.25">
      <c r="C156" s="99" t="s">
        <v>69</v>
      </c>
      <c r="D156" s="151"/>
      <c r="E156" s="100">
        <v>8000</v>
      </c>
      <c r="F156" s="97">
        <f t="shared" si="14"/>
        <v>0</v>
      </c>
      <c r="G156" s="161"/>
      <c r="H156" s="101" t="s">
        <v>987</v>
      </c>
      <c r="I156" s="98" t="str">
        <f>VLOOKUP(H156,Presupuesto!$B$11:$C$565,2,0)</f>
        <v>EQUIPOS VARIOS DE OFICINA</v>
      </c>
      <c r="J156" s="98" t="str">
        <f t="shared" si="15"/>
        <v>Posgrado</v>
      </c>
      <c r="K156" s="98" t="s">
        <v>394</v>
      </c>
    </row>
    <row r="157" spans="3:11" x14ac:dyDescent="0.25">
      <c r="C157" s="99" t="s">
        <v>70</v>
      </c>
      <c r="D157" s="151"/>
      <c r="E157" s="100">
        <v>2000</v>
      </c>
      <c r="F157" s="97">
        <f t="shared" si="14"/>
        <v>0</v>
      </c>
      <c r="G157" s="161"/>
      <c r="H157" s="101" t="s">
        <v>987</v>
      </c>
      <c r="I157" s="98" t="str">
        <f>VLOOKUP(H157,Presupuesto!$B$11:$C$565,2,0)</f>
        <v>EQUIPOS VARIOS DE OFICINA</v>
      </c>
      <c r="J157" s="98" t="str">
        <f t="shared" si="15"/>
        <v>Posgrado</v>
      </c>
      <c r="K157" s="98" t="s">
        <v>402</v>
      </c>
    </row>
    <row r="158" spans="3:11" x14ac:dyDescent="0.25">
      <c r="C158" s="99" t="s">
        <v>71</v>
      </c>
      <c r="D158" s="151"/>
      <c r="E158" s="100">
        <v>5000</v>
      </c>
      <c r="F158" s="97">
        <f t="shared" si="14"/>
        <v>0</v>
      </c>
      <c r="G158" s="161"/>
      <c r="H158" s="101" t="s">
        <v>987</v>
      </c>
      <c r="I158" s="98" t="str">
        <f>VLOOKUP(H158,Presupuesto!$B$11:$C$565,2,0)</f>
        <v>EQUIPOS VARIOS DE OFICINA</v>
      </c>
      <c r="J158" s="98" t="str">
        <f t="shared" si="15"/>
        <v>Posgrado</v>
      </c>
      <c r="K158" s="98" t="s">
        <v>398</v>
      </c>
    </row>
    <row r="159" spans="3:11" ht="15.75" thickBot="1" x14ac:dyDescent="0.3">
      <c r="C159" s="102" t="s">
        <v>72</v>
      </c>
      <c r="D159" s="159"/>
      <c r="E159" s="104">
        <v>100000</v>
      </c>
      <c r="F159" s="105">
        <f t="shared" si="14"/>
        <v>0</v>
      </c>
      <c r="G159" s="162"/>
      <c r="H159" s="106" t="s">
        <v>987</v>
      </c>
      <c r="I159" s="106" t="str">
        <f>VLOOKUP(H159,Presupuesto!$B$11:$C$565,2,0)</f>
        <v>EQUIPOS VARIOS DE OFICINA</v>
      </c>
      <c r="J159" s="106" t="str">
        <f t="shared" si="15"/>
        <v>Posgrado</v>
      </c>
      <c r="K159" s="124" t="s">
        <v>393</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391</v>
      </c>
      <c r="D165" s="365"/>
      <c r="E165" s="93"/>
      <c r="F165" s="93"/>
      <c r="G165" s="93"/>
      <c r="H165" s="76"/>
      <c r="I165" s="76"/>
      <c r="J165" s="76"/>
      <c r="K165" s="112"/>
    </row>
    <row r="166" spans="3:11"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130</v>
      </c>
      <c r="H168" s="128" t="s">
        <v>46</v>
      </c>
      <c r="I168" s="128" t="s">
        <v>131</v>
      </c>
      <c r="J168" s="128" t="s">
        <v>409</v>
      </c>
      <c r="K168" s="128" t="s">
        <v>410</v>
      </c>
    </row>
    <row r="169" spans="3:11" x14ac:dyDescent="0.25">
      <c r="C169" s="95" t="s">
        <v>63</v>
      </c>
      <c r="D169" s="158"/>
      <c r="E169" s="96">
        <v>2800</v>
      </c>
      <c r="F169" s="97">
        <f>D169*E169</f>
        <v>0</v>
      </c>
      <c r="G169" s="161"/>
      <c r="H169" s="98" t="s">
        <v>984</v>
      </c>
      <c r="I169" s="98" t="str">
        <f>VLOOKUP(H169,Presupuesto!$B$11:$C$565,2,0)</f>
        <v>MUEBLES VARIOS DE OFICINA</v>
      </c>
      <c r="J169" s="218" t="s">
        <v>1453</v>
      </c>
      <c r="K169" s="98" t="s">
        <v>403</v>
      </c>
    </row>
    <row r="170" spans="3:11" x14ac:dyDescent="0.25">
      <c r="C170" s="99" t="s">
        <v>64</v>
      </c>
      <c r="D170" s="151"/>
      <c r="E170" s="100">
        <v>2400</v>
      </c>
      <c r="F170" s="97">
        <f>D170*E170</f>
        <v>0</v>
      </c>
      <c r="G170" s="161"/>
      <c r="H170" s="101" t="s">
        <v>984</v>
      </c>
      <c r="I170" s="98" t="str">
        <f>VLOOKUP(H170,Presupuesto!$B$11:$C$565,2,0)</f>
        <v>MUEBLES VARIOS DE OFICINA</v>
      </c>
      <c r="J170" s="98" t="str">
        <f>$J$169</f>
        <v>Posgrado</v>
      </c>
      <c r="K170" s="98" t="s">
        <v>411</v>
      </c>
    </row>
    <row r="171" spans="3:11" x14ac:dyDescent="0.25">
      <c r="C171" s="99" t="s">
        <v>65</v>
      </c>
      <c r="D171" s="151"/>
      <c r="E171" s="100">
        <v>1000</v>
      </c>
      <c r="F171" s="97">
        <f t="shared" ref="F171:F178" si="16">D171*E171</f>
        <v>0</v>
      </c>
      <c r="G171" s="161"/>
      <c r="H171" s="101" t="s">
        <v>984</v>
      </c>
      <c r="I171" s="98" t="str">
        <f>VLOOKUP(H171,Presupuesto!$B$11:$C$565,2,0)</f>
        <v>MUEBLES VARIOS DE OFICINA</v>
      </c>
      <c r="J171" s="98" t="str">
        <f t="shared" ref="J171:J178" si="17">$J$169</f>
        <v>Posgrado</v>
      </c>
      <c r="K171" s="98" t="s">
        <v>394</v>
      </c>
    </row>
    <row r="172" spans="3:11" x14ac:dyDescent="0.25">
      <c r="C172" s="99" t="s">
        <v>66</v>
      </c>
      <c r="D172" s="151"/>
      <c r="E172" s="100">
        <v>6000</v>
      </c>
      <c r="F172" s="97">
        <f t="shared" si="16"/>
        <v>0</v>
      </c>
      <c r="G172" s="161"/>
      <c r="H172" s="101" t="s">
        <v>984</v>
      </c>
      <c r="I172" s="98" t="str">
        <f>VLOOKUP(H172,Presupuesto!$B$11:$C$565,2,0)</f>
        <v>MUEBLES VARIOS DE OFICINA</v>
      </c>
      <c r="J172" s="98" t="str">
        <f t="shared" si="17"/>
        <v>Posgrado</v>
      </c>
      <c r="K172" s="98" t="s">
        <v>394</v>
      </c>
    </row>
    <row r="173" spans="3:11" x14ac:dyDescent="0.25">
      <c r="C173" s="99" t="s">
        <v>67</v>
      </c>
      <c r="D173" s="151"/>
      <c r="E173" s="100">
        <v>3000</v>
      </c>
      <c r="F173" s="97">
        <f t="shared" si="16"/>
        <v>0</v>
      </c>
      <c r="G173" s="161"/>
      <c r="H173" s="101" t="s">
        <v>984</v>
      </c>
      <c r="I173" s="98" t="str">
        <f>VLOOKUP(H173,Presupuesto!$B$11:$C$565,2,0)</f>
        <v>MUEBLES VARIOS DE OFICINA</v>
      </c>
      <c r="J173" s="98" t="str">
        <f t="shared" si="17"/>
        <v>Posgrado</v>
      </c>
      <c r="K173" s="98" t="s">
        <v>394</v>
      </c>
    </row>
    <row r="174" spans="3:11" x14ac:dyDescent="0.25">
      <c r="C174" s="99" t="s">
        <v>68</v>
      </c>
      <c r="D174" s="151"/>
      <c r="E174" s="100">
        <v>10000</v>
      </c>
      <c r="F174" s="97">
        <f t="shared" si="16"/>
        <v>0</v>
      </c>
      <c r="G174" s="161"/>
      <c r="H174" s="101" t="s">
        <v>984</v>
      </c>
      <c r="I174" s="98" t="str">
        <f>VLOOKUP(H174,Presupuesto!$B$11:$C$565,2,0)</f>
        <v>MUEBLES VARIOS DE OFICINA</v>
      </c>
      <c r="J174" s="98" t="str">
        <f t="shared" si="17"/>
        <v>Posgrado</v>
      </c>
      <c r="K174" s="98" t="s">
        <v>394</v>
      </c>
    </row>
    <row r="175" spans="3:11" x14ac:dyDescent="0.25">
      <c r="C175" s="99" t="s">
        <v>69</v>
      </c>
      <c r="D175" s="151"/>
      <c r="E175" s="100">
        <v>8000</v>
      </c>
      <c r="F175" s="97">
        <f t="shared" si="16"/>
        <v>0</v>
      </c>
      <c r="G175" s="161"/>
      <c r="H175" s="101" t="s">
        <v>987</v>
      </c>
      <c r="I175" s="98" t="str">
        <f>VLOOKUP(H175,Presupuesto!$B$11:$C$565,2,0)</f>
        <v>EQUIPOS VARIOS DE OFICINA</v>
      </c>
      <c r="J175" s="98" t="str">
        <f t="shared" si="17"/>
        <v>Posgrado</v>
      </c>
      <c r="K175" s="98" t="s">
        <v>394</v>
      </c>
    </row>
    <row r="176" spans="3:11" x14ac:dyDescent="0.25">
      <c r="C176" s="99" t="s">
        <v>70</v>
      </c>
      <c r="D176" s="151"/>
      <c r="E176" s="100">
        <v>2000</v>
      </c>
      <c r="F176" s="97">
        <f t="shared" si="16"/>
        <v>0</v>
      </c>
      <c r="G176" s="161"/>
      <c r="H176" s="101" t="s">
        <v>987</v>
      </c>
      <c r="I176" s="98" t="str">
        <f>VLOOKUP(H176,Presupuesto!$B$11:$C$565,2,0)</f>
        <v>EQUIPOS VARIOS DE OFICINA</v>
      </c>
      <c r="J176" s="98" t="str">
        <f t="shared" si="17"/>
        <v>Posgrado</v>
      </c>
      <c r="K176" s="98" t="s">
        <v>402</v>
      </c>
    </row>
    <row r="177" spans="3:11" x14ac:dyDescent="0.25">
      <c r="C177" s="99" t="s">
        <v>71</v>
      </c>
      <c r="D177" s="151"/>
      <c r="E177" s="100">
        <v>5000</v>
      </c>
      <c r="F177" s="97">
        <f t="shared" si="16"/>
        <v>0</v>
      </c>
      <c r="G177" s="161"/>
      <c r="H177" s="101" t="s">
        <v>987</v>
      </c>
      <c r="I177" s="98" t="str">
        <f>VLOOKUP(H177,Presupuesto!$B$11:$C$565,2,0)</f>
        <v>EQUIPOS VARIOS DE OFICINA</v>
      </c>
      <c r="J177" s="98" t="str">
        <f t="shared" si="17"/>
        <v>Posgrado</v>
      </c>
      <c r="K177" s="98" t="s">
        <v>398</v>
      </c>
    </row>
    <row r="178" spans="3:11" ht="15.75" thickBot="1" x14ac:dyDescent="0.3">
      <c r="C178" s="102" t="s">
        <v>72</v>
      </c>
      <c r="D178" s="159"/>
      <c r="E178" s="104">
        <v>100000</v>
      </c>
      <c r="F178" s="105">
        <f t="shared" si="16"/>
        <v>0</v>
      </c>
      <c r="G178" s="162"/>
      <c r="H178" s="106" t="s">
        <v>987</v>
      </c>
      <c r="I178" s="106" t="str">
        <f>VLOOKUP(H178,Presupuesto!$B$11:$C$565,2,0)</f>
        <v>EQUIPOS VARIOS DE OFICINA</v>
      </c>
      <c r="J178" s="106" t="str">
        <f t="shared" si="17"/>
        <v>Posgrado</v>
      </c>
      <c r="K178" s="124" t="s">
        <v>393</v>
      </c>
    </row>
    <row r="180" spans="3:11" ht="15.75" thickBot="1" x14ac:dyDescent="0.3">
      <c r="C180" s="335"/>
      <c r="D180" s="336"/>
      <c r="E180" s="337"/>
      <c r="F180" s="337"/>
      <c r="G180" s="338"/>
      <c r="H180" s="337"/>
      <c r="I180" s="337"/>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391</v>
      </c>
      <c r="D184" s="365"/>
      <c r="E184" s="93"/>
      <c r="F184" s="93"/>
      <c r="G184" s="93"/>
      <c r="H184" s="76"/>
      <c r="I184" s="76"/>
      <c r="J184" s="76"/>
      <c r="K184" s="112"/>
    </row>
    <row r="185" spans="3:11"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130</v>
      </c>
      <c r="H187" s="128" t="s">
        <v>46</v>
      </c>
      <c r="I187" s="128" t="s">
        <v>131</v>
      </c>
      <c r="J187" s="128" t="s">
        <v>409</v>
      </c>
      <c r="K187" s="128" t="s">
        <v>410</v>
      </c>
    </row>
    <row r="188" spans="3:11" x14ac:dyDescent="0.25">
      <c r="C188" s="95" t="s">
        <v>63</v>
      </c>
      <c r="D188" s="158"/>
      <c r="E188" s="96">
        <v>2800</v>
      </c>
      <c r="F188" s="97">
        <f>D188*E188</f>
        <v>0</v>
      </c>
      <c r="G188" s="161"/>
      <c r="H188" s="98" t="s">
        <v>984</v>
      </c>
      <c r="I188" s="98" t="str">
        <f>VLOOKUP(H188,Presupuesto!$B$11:$C$565,2,0)</f>
        <v>MUEBLES VARIOS DE OFICINA</v>
      </c>
      <c r="J188" s="218" t="s">
        <v>1453</v>
      </c>
      <c r="K188" s="98" t="s">
        <v>403</v>
      </c>
    </row>
    <row r="189" spans="3:11" x14ac:dyDescent="0.25">
      <c r="C189" s="99" t="s">
        <v>64</v>
      </c>
      <c r="D189" s="151"/>
      <c r="E189" s="100">
        <v>2400</v>
      </c>
      <c r="F189" s="97">
        <f>D189*E189</f>
        <v>0</v>
      </c>
      <c r="G189" s="161"/>
      <c r="H189" s="101" t="s">
        <v>984</v>
      </c>
      <c r="I189" s="98" t="str">
        <f>VLOOKUP(H189,Presupuesto!$B$11:$C$565,2,0)</f>
        <v>MUEBLES VARIOS DE OFICINA</v>
      </c>
      <c r="J189" s="98" t="str">
        <f>$J$188</f>
        <v>Posgrado</v>
      </c>
      <c r="K189" s="98" t="s">
        <v>411</v>
      </c>
    </row>
    <row r="190" spans="3:11" x14ac:dyDescent="0.25">
      <c r="C190" s="99" t="s">
        <v>65</v>
      </c>
      <c r="D190" s="151"/>
      <c r="E190" s="100">
        <v>1000</v>
      </c>
      <c r="F190" s="97">
        <f t="shared" ref="F190:F197" si="18">D190*E190</f>
        <v>0</v>
      </c>
      <c r="G190" s="161"/>
      <c r="H190" s="101" t="s">
        <v>984</v>
      </c>
      <c r="I190" s="98" t="str">
        <f>VLOOKUP(H190,Presupuesto!$B$11:$C$565,2,0)</f>
        <v>MUEBLES VARIOS DE OFICINA</v>
      </c>
      <c r="J190" s="98" t="str">
        <f t="shared" ref="J190:J197" si="19">$J$188</f>
        <v>Posgrado</v>
      </c>
      <c r="K190" s="98" t="s">
        <v>394</v>
      </c>
    </row>
    <row r="191" spans="3:11" x14ac:dyDescent="0.25">
      <c r="C191" s="99" t="s">
        <v>66</v>
      </c>
      <c r="D191" s="151"/>
      <c r="E191" s="100">
        <v>6000</v>
      </c>
      <c r="F191" s="97">
        <f t="shared" si="18"/>
        <v>0</v>
      </c>
      <c r="G191" s="161"/>
      <c r="H191" s="101" t="s">
        <v>984</v>
      </c>
      <c r="I191" s="98" t="str">
        <f>VLOOKUP(H191,Presupuesto!$B$11:$C$565,2,0)</f>
        <v>MUEBLES VARIOS DE OFICINA</v>
      </c>
      <c r="J191" s="98" t="str">
        <f t="shared" si="19"/>
        <v>Posgrado</v>
      </c>
      <c r="K191" s="98" t="s">
        <v>394</v>
      </c>
    </row>
    <row r="192" spans="3:11" x14ac:dyDescent="0.25">
      <c r="C192" s="99" t="s">
        <v>67</v>
      </c>
      <c r="D192" s="151"/>
      <c r="E192" s="100">
        <v>3000</v>
      </c>
      <c r="F192" s="97">
        <f t="shared" si="18"/>
        <v>0</v>
      </c>
      <c r="G192" s="161"/>
      <c r="H192" s="101" t="s">
        <v>984</v>
      </c>
      <c r="I192" s="98" t="str">
        <f>VLOOKUP(H192,Presupuesto!$B$11:$C$565,2,0)</f>
        <v>MUEBLES VARIOS DE OFICINA</v>
      </c>
      <c r="J192" s="98" t="str">
        <f t="shared" si="19"/>
        <v>Posgrado</v>
      </c>
      <c r="K192" s="98" t="s">
        <v>394</v>
      </c>
    </row>
    <row r="193" spans="3:11" x14ac:dyDescent="0.25">
      <c r="C193" s="99" t="s">
        <v>68</v>
      </c>
      <c r="D193" s="151"/>
      <c r="E193" s="100">
        <v>10000</v>
      </c>
      <c r="F193" s="97">
        <f t="shared" si="18"/>
        <v>0</v>
      </c>
      <c r="G193" s="161"/>
      <c r="H193" s="101" t="s">
        <v>984</v>
      </c>
      <c r="I193" s="98" t="str">
        <f>VLOOKUP(H193,Presupuesto!$B$11:$C$565,2,0)</f>
        <v>MUEBLES VARIOS DE OFICINA</v>
      </c>
      <c r="J193" s="98" t="str">
        <f t="shared" si="19"/>
        <v>Posgrado</v>
      </c>
      <c r="K193" s="98" t="s">
        <v>394</v>
      </c>
    </row>
    <row r="194" spans="3:11" x14ac:dyDescent="0.25">
      <c r="C194" s="99" t="s">
        <v>69</v>
      </c>
      <c r="D194" s="151"/>
      <c r="E194" s="100">
        <v>8000</v>
      </c>
      <c r="F194" s="97">
        <f t="shared" si="18"/>
        <v>0</v>
      </c>
      <c r="G194" s="161"/>
      <c r="H194" s="101" t="s">
        <v>987</v>
      </c>
      <c r="I194" s="98" t="str">
        <f>VLOOKUP(H194,Presupuesto!$B$11:$C$565,2,0)</f>
        <v>EQUIPOS VARIOS DE OFICINA</v>
      </c>
      <c r="J194" s="98" t="str">
        <f t="shared" si="19"/>
        <v>Posgrado</v>
      </c>
      <c r="K194" s="98" t="s">
        <v>394</v>
      </c>
    </row>
    <row r="195" spans="3:11" x14ac:dyDescent="0.25">
      <c r="C195" s="99" t="s">
        <v>70</v>
      </c>
      <c r="D195" s="151"/>
      <c r="E195" s="100">
        <v>2000</v>
      </c>
      <c r="F195" s="97">
        <f t="shared" si="18"/>
        <v>0</v>
      </c>
      <c r="G195" s="161"/>
      <c r="H195" s="101" t="s">
        <v>987</v>
      </c>
      <c r="I195" s="98" t="str">
        <f>VLOOKUP(H195,Presupuesto!$B$11:$C$565,2,0)</f>
        <v>EQUIPOS VARIOS DE OFICINA</v>
      </c>
      <c r="J195" s="98" t="str">
        <f t="shared" si="19"/>
        <v>Posgrado</v>
      </c>
      <c r="K195" s="98" t="s">
        <v>402</v>
      </c>
    </row>
    <row r="196" spans="3:11" x14ac:dyDescent="0.25">
      <c r="C196" s="99" t="s">
        <v>71</v>
      </c>
      <c r="D196" s="151"/>
      <c r="E196" s="100">
        <v>5000</v>
      </c>
      <c r="F196" s="97">
        <f t="shared" si="18"/>
        <v>0</v>
      </c>
      <c r="G196" s="161"/>
      <c r="H196" s="101" t="s">
        <v>987</v>
      </c>
      <c r="I196" s="98" t="str">
        <f>VLOOKUP(H196,Presupuesto!$B$11:$C$565,2,0)</f>
        <v>EQUIPOS VARIOS DE OFICINA</v>
      </c>
      <c r="J196" s="98" t="str">
        <f t="shared" si="19"/>
        <v>Posgrado</v>
      </c>
      <c r="K196" s="98" t="s">
        <v>398</v>
      </c>
    </row>
    <row r="197" spans="3:11" ht="15.75" thickBot="1" x14ac:dyDescent="0.3">
      <c r="C197" s="102" t="s">
        <v>72</v>
      </c>
      <c r="D197" s="159"/>
      <c r="E197" s="104">
        <v>100000</v>
      </c>
      <c r="F197" s="105">
        <f t="shared" si="18"/>
        <v>0</v>
      </c>
      <c r="G197" s="162"/>
      <c r="H197" s="106" t="s">
        <v>987</v>
      </c>
      <c r="I197" s="106" t="str">
        <f>VLOOKUP(H197,Presupuesto!$B$11:$C$565,2,0)</f>
        <v>EQUIPOS VARIOS DE OFICINA</v>
      </c>
      <c r="J197" s="106" t="str">
        <f t="shared" si="19"/>
        <v>Posgrado</v>
      </c>
      <c r="K197" s="124" t="s">
        <v>393</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391</v>
      </c>
      <c r="D203" s="365"/>
      <c r="E203" s="93"/>
      <c r="F203" s="93"/>
      <c r="G203" s="93"/>
      <c r="H203" s="76"/>
      <c r="I203" s="76"/>
      <c r="J203" s="76"/>
      <c r="K203" s="112"/>
    </row>
    <row r="204" spans="3:11"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130</v>
      </c>
      <c r="H206" s="128" t="s">
        <v>46</v>
      </c>
      <c r="I206" s="128" t="s">
        <v>131</v>
      </c>
      <c r="J206" s="128" t="s">
        <v>409</v>
      </c>
      <c r="K206" s="128" t="s">
        <v>410</v>
      </c>
    </row>
    <row r="207" spans="3:11" x14ac:dyDescent="0.25">
      <c r="C207" s="95" t="s">
        <v>63</v>
      </c>
      <c r="D207" s="158"/>
      <c r="E207" s="96">
        <v>2800</v>
      </c>
      <c r="F207" s="97">
        <f>D207*E207</f>
        <v>0</v>
      </c>
      <c r="G207" s="161"/>
      <c r="H207" s="98" t="s">
        <v>984</v>
      </c>
      <c r="I207" s="98" t="str">
        <f>VLOOKUP(H207,Presupuesto!$B$11:$C$565,2,0)</f>
        <v>MUEBLES VARIOS DE OFICINA</v>
      </c>
      <c r="J207" s="218" t="s">
        <v>1453</v>
      </c>
      <c r="K207" s="98" t="s">
        <v>403</v>
      </c>
    </row>
    <row r="208" spans="3:11" x14ac:dyDescent="0.25">
      <c r="C208" s="99" t="s">
        <v>64</v>
      </c>
      <c r="D208" s="151"/>
      <c r="E208" s="100">
        <v>2400</v>
      </c>
      <c r="F208" s="97">
        <f>D208*E208</f>
        <v>0</v>
      </c>
      <c r="G208" s="161"/>
      <c r="H208" s="101" t="s">
        <v>984</v>
      </c>
      <c r="I208" s="98" t="str">
        <f>VLOOKUP(H208,Presupuesto!$B$11:$C$565,2,0)</f>
        <v>MUEBLES VARIOS DE OFICINA</v>
      </c>
      <c r="J208" s="98" t="str">
        <f>$J$207</f>
        <v>Posgrado</v>
      </c>
      <c r="K208" s="98" t="s">
        <v>411</v>
      </c>
    </row>
    <row r="209" spans="3:11" x14ac:dyDescent="0.25">
      <c r="C209" s="99" t="s">
        <v>65</v>
      </c>
      <c r="D209" s="151"/>
      <c r="E209" s="100">
        <v>1000</v>
      </c>
      <c r="F209" s="97">
        <f t="shared" ref="F209:F216" si="20">D209*E209</f>
        <v>0</v>
      </c>
      <c r="G209" s="161"/>
      <c r="H209" s="101" t="s">
        <v>984</v>
      </c>
      <c r="I209" s="98" t="str">
        <f>VLOOKUP(H209,Presupuesto!$B$11:$C$565,2,0)</f>
        <v>MUEBLES VARIOS DE OFICINA</v>
      </c>
      <c r="J209" s="98" t="str">
        <f t="shared" ref="J209:J216" si="21">$J$207</f>
        <v>Posgrado</v>
      </c>
      <c r="K209" s="98" t="s">
        <v>394</v>
      </c>
    </row>
    <row r="210" spans="3:11" x14ac:dyDescent="0.25">
      <c r="C210" s="99" t="s">
        <v>66</v>
      </c>
      <c r="D210" s="151"/>
      <c r="E210" s="100">
        <v>6000</v>
      </c>
      <c r="F210" s="97">
        <f t="shared" si="20"/>
        <v>0</v>
      </c>
      <c r="G210" s="161"/>
      <c r="H210" s="101" t="s">
        <v>984</v>
      </c>
      <c r="I210" s="98" t="str">
        <f>VLOOKUP(H210,Presupuesto!$B$11:$C$565,2,0)</f>
        <v>MUEBLES VARIOS DE OFICINA</v>
      </c>
      <c r="J210" s="98" t="str">
        <f t="shared" si="21"/>
        <v>Posgrado</v>
      </c>
      <c r="K210" s="98" t="s">
        <v>394</v>
      </c>
    </row>
    <row r="211" spans="3:11" x14ac:dyDescent="0.25">
      <c r="C211" s="99" t="s">
        <v>67</v>
      </c>
      <c r="D211" s="151"/>
      <c r="E211" s="100">
        <v>3000</v>
      </c>
      <c r="F211" s="97">
        <f t="shared" si="20"/>
        <v>0</v>
      </c>
      <c r="G211" s="161"/>
      <c r="H211" s="101" t="s">
        <v>984</v>
      </c>
      <c r="I211" s="98" t="str">
        <f>VLOOKUP(H211,Presupuesto!$B$11:$C$565,2,0)</f>
        <v>MUEBLES VARIOS DE OFICINA</v>
      </c>
      <c r="J211" s="98" t="str">
        <f t="shared" si="21"/>
        <v>Posgrado</v>
      </c>
      <c r="K211" s="98" t="s">
        <v>394</v>
      </c>
    </row>
    <row r="212" spans="3:11" x14ac:dyDescent="0.25">
      <c r="C212" s="99" t="s">
        <v>68</v>
      </c>
      <c r="D212" s="151"/>
      <c r="E212" s="100">
        <v>10000</v>
      </c>
      <c r="F212" s="97">
        <f t="shared" si="20"/>
        <v>0</v>
      </c>
      <c r="G212" s="161"/>
      <c r="H212" s="101" t="s">
        <v>984</v>
      </c>
      <c r="I212" s="98" t="str">
        <f>VLOOKUP(H212,Presupuesto!$B$11:$C$565,2,0)</f>
        <v>MUEBLES VARIOS DE OFICINA</v>
      </c>
      <c r="J212" s="98" t="str">
        <f t="shared" si="21"/>
        <v>Posgrado</v>
      </c>
      <c r="K212" s="98" t="s">
        <v>394</v>
      </c>
    </row>
    <row r="213" spans="3:11" x14ac:dyDescent="0.25">
      <c r="C213" s="99" t="s">
        <v>69</v>
      </c>
      <c r="D213" s="151"/>
      <c r="E213" s="100">
        <v>8000</v>
      </c>
      <c r="F213" s="97">
        <f t="shared" si="20"/>
        <v>0</v>
      </c>
      <c r="G213" s="161"/>
      <c r="H213" s="101" t="s">
        <v>987</v>
      </c>
      <c r="I213" s="98" t="str">
        <f>VLOOKUP(H213,Presupuesto!$B$11:$C$565,2,0)</f>
        <v>EQUIPOS VARIOS DE OFICINA</v>
      </c>
      <c r="J213" s="98" t="str">
        <f t="shared" si="21"/>
        <v>Posgrado</v>
      </c>
      <c r="K213" s="98" t="s">
        <v>394</v>
      </c>
    </row>
    <row r="214" spans="3:11" x14ac:dyDescent="0.25">
      <c r="C214" s="99" t="s">
        <v>70</v>
      </c>
      <c r="D214" s="151"/>
      <c r="E214" s="100">
        <v>2000</v>
      </c>
      <c r="F214" s="97">
        <f t="shared" si="20"/>
        <v>0</v>
      </c>
      <c r="G214" s="161"/>
      <c r="H214" s="101" t="s">
        <v>987</v>
      </c>
      <c r="I214" s="98" t="str">
        <f>VLOOKUP(H214,Presupuesto!$B$11:$C$565,2,0)</f>
        <v>EQUIPOS VARIOS DE OFICINA</v>
      </c>
      <c r="J214" s="98" t="str">
        <f t="shared" si="21"/>
        <v>Posgrado</v>
      </c>
      <c r="K214" s="98" t="s">
        <v>402</v>
      </c>
    </row>
    <row r="215" spans="3:11" x14ac:dyDescent="0.25">
      <c r="C215" s="99" t="s">
        <v>71</v>
      </c>
      <c r="D215" s="151"/>
      <c r="E215" s="100">
        <v>5000</v>
      </c>
      <c r="F215" s="97">
        <f t="shared" si="20"/>
        <v>0</v>
      </c>
      <c r="G215" s="161"/>
      <c r="H215" s="101" t="s">
        <v>987</v>
      </c>
      <c r="I215" s="98" t="str">
        <f>VLOOKUP(H215,Presupuesto!$B$11:$C$565,2,0)</f>
        <v>EQUIPOS VARIOS DE OFICINA</v>
      </c>
      <c r="J215" s="98" t="str">
        <f t="shared" si="21"/>
        <v>Posgrado</v>
      </c>
      <c r="K215" s="98" t="s">
        <v>398</v>
      </c>
    </row>
    <row r="216" spans="3:11" ht="15.75" thickBot="1" x14ac:dyDescent="0.3">
      <c r="C216" s="102" t="s">
        <v>72</v>
      </c>
      <c r="D216" s="159"/>
      <c r="E216" s="104">
        <v>100000</v>
      </c>
      <c r="F216" s="105">
        <f t="shared" si="20"/>
        <v>0</v>
      </c>
      <c r="G216" s="162"/>
      <c r="H216" s="106" t="s">
        <v>987</v>
      </c>
      <c r="I216" s="106" t="str">
        <f>VLOOKUP(H216,Presupuesto!$B$11:$C$565,2,0)</f>
        <v>EQUIPOS VARIOS DE OFICINA</v>
      </c>
      <c r="J216" s="106" t="str">
        <f t="shared" si="21"/>
        <v>Posgrado</v>
      </c>
      <c r="K216" s="124" t="s">
        <v>393</v>
      </c>
    </row>
    <row r="218" spans="3:11" ht="15.75" thickBot="1" x14ac:dyDescent="0.3">
      <c r="C218" s="335"/>
      <c r="D218" s="336"/>
      <c r="E218" s="337"/>
      <c r="F218" s="337"/>
      <c r="G218" s="338"/>
      <c r="H218" s="337"/>
      <c r="I218" s="337"/>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391</v>
      </c>
      <c r="D222" s="365"/>
      <c r="E222" s="93"/>
      <c r="F222" s="93"/>
      <c r="G222" s="93"/>
      <c r="H222" s="76"/>
      <c r="I222" s="76"/>
      <c r="J222" s="76"/>
      <c r="K222" s="112"/>
    </row>
    <row r="223" spans="3:11"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130</v>
      </c>
      <c r="H225" s="128" t="s">
        <v>46</v>
      </c>
      <c r="I225" s="128" t="s">
        <v>131</v>
      </c>
      <c r="J225" s="128" t="s">
        <v>409</v>
      </c>
      <c r="K225" s="128" t="s">
        <v>410</v>
      </c>
    </row>
    <row r="226" spans="3:11" x14ac:dyDescent="0.25">
      <c r="C226" s="95" t="s">
        <v>63</v>
      </c>
      <c r="D226" s="158"/>
      <c r="E226" s="96">
        <v>2800</v>
      </c>
      <c r="F226" s="97">
        <f>D226*E226</f>
        <v>0</v>
      </c>
      <c r="G226" s="161"/>
      <c r="H226" s="98" t="s">
        <v>984</v>
      </c>
      <c r="I226" s="98" t="str">
        <f>VLOOKUP(H226,Presupuesto!$B$11:$C$565,2,0)</f>
        <v>MUEBLES VARIOS DE OFICINA</v>
      </c>
      <c r="J226" s="218" t="s">
        <v>1475</v>
      </c>
      <c r="K226" s="98" t="s">
        <v>403</v>
      </c>
    </row>
    <row r="227" spans="3:11" x14ac:dyDescent="0.25">
      <c r="C227" s="99" t="s">
        <v>64</v>
      </c>
      <c r="D227" s="151"/>
      <c r="E227" s="100">
        <v>2400</v>
      </c>
      <c r="F227" s="97">
        <f>D227*E227</f>
        <v>0</v>
      </c>
      <c r="G227" s="161"/>
      <c r="H227" s="101" t="s">
        <v>984</v>
      </c>
      <c r="I227" s="98" t="str">
        <f>VLOOKUP(H227,Presupuesto!$B$11:$C$565,2,0)</f>
        <v>MUEBLES VARIOS DE OFICINA</v>
      </c>
      <c r="J227" s="98" t="str">
        <f>$J$226</f>
        <v>Desarrollo del Sistema de Educación Superior</v>
      </c>
      <c r="K227" s="98" t="s">
        <v>411</v>
      </c>
    </row>
    <row r="228" spans="3:11" x14ac:dyDescent="0.25">
      <c r="C228" s="99" t="s">
        <v>65</v>
      </c>
      <c r="D228" s="151"/>
      <c r="E228" s="100">
        <v>1000</v>
      </c>
      <c r="F228" s="97">
        <f t="shared" ref="F228:F235" si="22">D228*E228</f>
        <v>0</v>
      </c>
      <c r="G228" s="161"/>
      <c r="H228" s="101" t="s">
        <v>984</v>
      </c>
      <c r="I228" s="98" t="str">
        <f>VLOOKUP(H228,Presupuesto!$B$11:$C$565,2,0)</f>
        <v>MUEBLES VARIOS DE OFICINA</v>
      </c>
      <c r="J228" s="98" t="str">
        <f t="shared" ref="J228:J235" si="23">$J$226</f>
        <v>Desarrollo del Sistema de Educación Superior</v>
      </c>
      <c r="K228" s="98" t="s">
        <v>394</v>
      </c>
    </row>
    <row r="229" spans="3:11" x14ac:dyDescent="0.25">
      <c r="C229" s="99" t="s">
        <v>66</v>
      </c>
      <c r="D229" s="151"/>
      <c r="E229" s="100">
        <v>6000</v>
      </c>
      <c r="F229" s="97">
        <f t="shared" si="22"/>
        <v>0</v>
      </c>
      <c r="G229" s="161"/>
      <c r="H229" s="101" t="s">
        <v>984</v>
      </c>
      <c r="I229" s="98" t="str">
        <f>VLOOKUP(H229,Presupuesto!$B$11:$C$565,2,0)</f>
        <v>MUEBLES VARIOS DE OFICINA</v>
      </c>
      <c r="J229" s="98" t="str">
        <f t="shared" si="23"/>
        <v>Desarrollo del Sistema de Educación Superior</v>
      </c>
      <c r="K229" s="98" t="s">
        <v>394</v>
      </c>
    </row>
    <row r="230" spans="3:11" x14ac:dyDescent="0.25">
      <c r="C230" s="99" t="s">
        <v>67</v>
      </c>
      <c r="D230" s="151"/>
      <c r="E230" s="100">
        <v>3000</v>
      </c>
      <c r="F230" s="97">
        <f t="shared" si="22"/>
        <v>0</v>
      </c>
      <c r="G230" s="161"/>
      <c r="H230" s="101" t="s">
        <v>984</v>
      </c>
      <c r="I230" s="98" t="str">
        <f>VLOOKUP(H230,Presupuesto!$B$11:$C$565,2,0)</f>
        <v>MUEBLES VARIOS DE OFICINA</v>
      </c>
      <c r="J230" s="98" t="str">
        <f t="shared" si="23"/>
        <v>Desarrollo del Sistema de Educación Superior</v>
      </c>
      <c r="K230" s="98" t="s">
        <v>394</v>
      </c>
    </row>
    <row r="231" spans="3:11" x14ac:dyDescent="0.25">
      <c r="C231" s="99" t="s">
        <v>68</v>
      </c>
      <c r="D231" s="151"/>
      <c r="E231" s="100">
        <v>10000</v>
      </c>
      <c r="F231" s="97">
        <f t="shared" si="22"/>
        <v>0</v>
      </c>
      <c r="G231" s="161"/>
      <c r="H231" s="101" t="s">
        <v>984</v>
      </c>
      <c r="I231" s="98" t="str">
        <f>VLOOKUP(H231,Presupuesto!$B$11:$C$565,2,0)</f>
        <v>MUEBLES VARIOS DE OFICINA</v>
      </c>
      <c r="J231" s="98" t="str">
        <f t="shared" si="23"/>
        <v>Desarrollo del Sistema de Educación Superior</v>
      </c>
      <c r="K231" s="98" t="s">
        <v>394</v>
      </c>
    </row>
    <row r="232" spans="3:11" x14ac:dyDescent="0.25">
      <c r="C232" s="99" t="s">
        <v>69</v>
      </c>
      <c r="D232" s="151"/>
      <c r="E232" s="100">
        <v>8000</v>
      </c>
      <c r="F232" s="97">
        <f t="shared" si="22"/>
        <v>0</v>
      </c>
      <c r="G232" s="161"/>
      <c r="H232" s="101" t="s">
        <v>987</v>
      </c>
      <c r="I232" s="98" t="str">
        <f>VLOOKUP(H232,Presupuesto!$B$11:$C$565,2,0)</f>
        <v>EQUIPOS VARIOS DE OFICINA</v>
      </c>
      <c r="J232" s="98" t="str">
        <f t="shared" si="23"/>
        <v>Desarrollo del Sistema de Educación Superior</v>
      </c>
      <c r="K232" s="98" t="s">
        <v>394</v>
      </c>
    </row>
    <row r="233" spans="3:11" x14ac:dyDescent="0.25">
      <c r="C233" s="99" t="s">
        <v>70</v>
      </c>
      <c r="D233" s="151"/>
      <c r="E233" s="100">
        <v>2000</v>
      </c>
      <c r="F233" s="97">
        <f t="shared" si="22"/>
        <v>0</v>
      </c>
      <c r="G233" s="161"/>
      <c r="H233" s="101" t="s">
        <v>987</v>
      </c>
      <c r="I233" s="98" t="str">
        <f>VLOOKUP(H233,Presupuesto!$B$11:$C$565,2,0)</f>
        <v>EQUIPOS VARIOS DE OFICINA</v>
      </c>
      <c r="J233" s="98" t="str">
        <f t="shared" si="23"/>
        <v>Desarrollo del Sistema de Educación Superior</v>
      </c>
      <c r="K233" s="98" t="s">
        <v>402</v>
      </c>
    </row>
    <row r="234" spans="3:11" x14ac:dyDescent="0.25">
      <c r="C234" s="99" t="s">
        <v>71</v>
      </c>
      <c r="D234" s="151"/>
      <c r="E234" s="100">
        <v>5000</v>
      </c>
      <c r="F234" s="97">
        <f t="shared" si="22"/>
        <v>0</v>
      </c>
      <c r="G234" s="161"/>
      <c r="H234" s="101" t="s">
        <v>987</v>
      </c>
      <c r="I234" s="98" t="str">
        <f>VLOOKUP(H234,Presupuesto!$B$11:$C$565,2,0)</f>
        <v>EQUIPOS VARIOS DE OFICINA</v>
      </c>
      <c r="J234" s="98" t="str">
        <f t="shared" si="23"/>
        <v>Desarrollo del Sistema de Educación Superior</v>
      </c>
      <c r="K234" s="98" t="s">
        <v>398</v>
      </c>
    </row>
    <row r="235" spans="3:11" ht="15.75" thickBot="1" x14ac:dyDescent="0.3">
      <c r="C235" s="102" t="s">
        <v>72</v>
      </c>
      <c r="D235" s="159"/>
      <c r="E235" s="104">
        <v>100000</v>
      </c>
      <c r="F235" s="105">
        <f t="shared" si="22"/>
        <v>0</v>
      </c>
      <c r="G235" s="162"/>
      <c r="H235" s="106" t="s">
        <v>987</v>
      </c>
      <c r="I235" s="106" t="str">
        <f>VLOOKUP(H235,Presupuesto!$B$11:$C$565,2,0)</f>
        <v>EQUIPOS VARIOS DE OFICINA</v>
      </c>
      <c r="J235" s="106" t="str">
        <f t="shared" si="23"/>
        <v>Desarrollo del Sistema de Educación Superior</v>
      </c>
      <c r="K235" s="124"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C4" workbookViewId="0">
      <selection activeCell="H12" sqref="H12"/>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1475</v>
      </c>
      <c r="Q2" s="122" t="s">
        <v>1510</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0" t="s">
        <v>419</v>
      </c>
      <c r="AI2" s="450" t="s">
        <v>420</v>
      </c>
      <c r="AJ2" s="450" t="s">
        <v>421</v>
      </c>
      <c r="AK2" s="450" t="s">
        <v>422</v>
      </c>
      <c r="AL2" s="450" t="s">
        <v>423</v>
      </c>
      <c r="AM2" s="450" t="s">
        <v>426</v>
      </c>
      <c r="AN2" s="450" t="s">
        <v>424</v>
      </c>
      <c r="AO2" s="450" t="s">
        <v>425</v>
      </c>
      <c r="AP2" s="450" t="s">
        <v>427</v>
      </c>
      <c r="AQ2" s="450" t="s">
        <v>428</v>
      </c>
      <c r="AR2" s="450" t="s">
        <v>429</v>
      </c>
      <c r="AS2" s="450" t="s">
        <v>430</v>
      </c>
      <c r="AT2" s="450" t="s">
        <v>431</v>
      </c>
      <c r="AU2" s="450" t="s">
        <v>432</v>
      </c>
      <c r="AV2" s="450" t="s">
        <v>433</v>
      </c>
      <c r="AW2" s="450" t="s">
        <v>434</v>
      </c>
      <c r="AX2" s="450" t="s">
        <v>435</v>
      </c>
      <c r="AY2" s="450" t="s">
        <v>436</v>
      </c>
      <c r="AZ2" s="450" t="s">
        <v>437</v>
      </c>
      <c r="BA2" s="450" t="s">
        <v>438</v>
      </c>
      <c r="BB2" s="450" t="s">
        <v>439</v>
      </c>
      <c r="BC2" s="450" t="s">
        <v>440</v>
      </c>
      <c r="BD2" s="450" t="s">
        <v>441</v>
      </c>
      <c r="BE2" s="450" t="s">
        <v>442</v>
      </c>
      <c r="BF2" s="450" t="s">
        <v>443</v>
      </c>
      <c r="BG2" s="450" t="s">
        <v>444</v>
      </c>
      <c r="BH2" s="450" t="s">
        <v>445</v>
      </c>
      <c r="BI2" s="450" t="s">
        <v>446</v>
      </c>
      <c r="BJ2" s="450" t="s">
        <v>447</v>
      </c>
      <c r="BK2" s="450" t="s">
        <v>448</v>
      </c>
      <c r="BL2" s="450" t="s">
        <v>449</v>
      </c>
      <c r="BM2" s="450" t="s">
        <v>450</v>
      </c>
      <c r="BN2" s="450" t="s">
        <v>451</v>
      </c>
      <c r="BO2" s="450" t="s">
        <v>452</v>
      </c>
      <c r="BP2" s="450" t="s">
        <v>453</v>
      </c>
      <c r="BQ2" s="450" t="s">
        <v>454</v>
      </c>
      <c r="BR2" s="450" t="s">
        <v>455</v>
      </c>
      <c r="BS2" s="450" t="s">
        <v>456</v>
      </c>
      <c r="BT2" s="450" t="s">
        <v>457</v>
      </c>
      <c r="BU2" s="450" t="s">
        <v>458</v>
      </c>
      <c r="CB2" s="122" t="s">
        <v>1336</v>
      </c>
      <c r="CC2" s="122" t="s">
        <v>1337</v>
      </c>
      <c r="CD2" s="122" t="s">
        <v>1335</v>
      </c>
      <c r="CE2" s="122" t="s">
        <v>1338</v>
      </c>
    </row>
    <row r="3" spans="1:555" hidden="1" x14ac:dyDescent="0.25">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5759.1495000000004</v>
      </c>
      <c r="BC3" s="451">
        <f>+'Cuadro Resumen'!D213</f>
        <v>5307.4515000000001</v>
      </c>
      <c r="BD3" s="451">
        <f>+'Cuadro Resumen'!E213</f>
        <v>6775.47</v>
      </c>
      <c r="BE3" s="451">
        <f>+'Cuadro Resumen'!F213</f>
        <v>6323.7719999999999</v>
      </c>
      <c r="BF3" s="451">
        <f>+'Cuadro Resumen'!C214</f>
        <v>5081.6025</v>
      </c>
      <c r="BG3" s="451">
        <f>+'Cuadro Resumen'!D214</f>
        <v>4629.9045000000006</v>
      </c>
      <c r="BH3" s="451">
        <f>+'Cuadro Resumen'!E214</f>
        <v>6097.9230000000007</v>
      </c>
      <c r="BI3" s="451">
        <f>+'Cuadro Resumen'!F214</f>
        <v>5646.2250000000004</v>
      </c>
      <c r="BJ3" s="452">
        <f>+'Cuadro Resumen'!C215</f>
        <v>4404.0555000000004</v>
      </c>
      <c r="BK3" s="452">
        <f>+'Cuadro Resumen'!D215</f>
        <v>4065.2820000000002</v>
      </c>
      <c r="BL3" s="452">
        <f>+'Cuadro Resumen'!E215</f>
        <v>5420.3760000000002</v>
      </c>
      <c r="BM3" s="452">
        <f>+'Cuadro Resumen'!F215</f>
        <v>4968.6779999999999</v>
      </c>
      <c r="BN3" s="452">
        <f>+'Cuadro Resumen'!C216</f>
        <v>3726.5085000000004</v>
      </c>
      <c r="BO3" s="452">
        <f>+'Cuadro Resumen'!D216</f>
        <v>3387.7350000000001</v>
      </c>
      <c r="BP3" s="452">
        <f>+'Cuadro Resumen'!E216</f>
        <v>4742.8290000000006</v>
      </c>
      <c r="BQ3" s="452">
        <f>+'Cuadro Resumen'!F216</f>
        <v>4404.0555000000004</v>
      </c>
      <c r="BR3" s="452">
        <f>+'Cuadro Resumen'!C217</f>
        <v>3274.8105</v>
      </c>
      <c r="BS3" s="452">
        <f>+'Cuadro Resumen'!D217</f>
        <v>3048.9615000000003</v>
      </c>
      <c r="BT3" s="452">
        <f>+'Cuadro Resumen'!E217</f>
        <v>4178.2065000000002</v>
      </c>
      <c r="BU3" s="452">
        <f>+'Cuadro Resumen'!F217</f>
        <v>3839.433</v>
      </c>
      <c r="CB3" s="86">
        <v>35000</v>
      </c>
      <c r="CC3" s="86">
        <v>15000</v>
      </c>
      <c r="CD3" s="86">
        <v>35000</v>
      </c>
      <c r="CE3" s="86">
        <v>15000</v>
      </c>
    </row>
    <row r="4" spans="1:555" ht="15.75" thickBot="1" x14ac:dyDescent="0.3"/>
    <row r="5" spans="1:555" ht="53.25" thickBot="1" x14ac:dyDescent="0.3">
      <c r="C5" s="87" t="s">
        <v>382</v>
      </c>
      <c r="D5" s="198">
        <f>SUMIF(C:C,$C$10,D:D)</f>
        <v>42000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42000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5" t="str">
        <f>'11. Gestion Administrativa'!F9</f>
        <v>11.1.1.1</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Gestionar la adquisicion de Material  Publicitario</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463</v>
      </c>
    </row>
    <row r="17" spans="2:12" ht="15.75" thickBot="1" x14ac:dyDescent="0.3">
      <c r="B17" s="93"/>
      <c r="C17" s="305" t="s">
        <v>1338</v>
      </c>
      <c r="D17" s="158"/>
      <c r="E17" s="96">
        <f>HLOOKUP($C17,$CB$2:$CE$3,2,0)</f>
        <v>15000</v>
      </c>
      <c r="F17" s="97">
        <f>D17*E17</f>
        <v>0</v>
      </c>
      <c r="G17" s="165" t="s">
        <v>128</v>
      </c>
      <c r="H17" s="98" t="s">
        <v>1013</v>
      </c>
      <c r="I17" s="98" t="str">
        <f>VLOOKUP(H17,Presupuesto!$B$11:$C$565,2,0)</f>
        <v>EQUIPO DE COMPUTACION</v>
      </c>
      <c r="J17" s="218" t="s">
        <v>1453</v>
      </c>
      <c r="K17" s="98" t="s">
        <v>393</v>
      </c>
      <c r="L17" s="98"/>
    </row>
    <row r="18" spans="2:12" x14ac:dyDescent="0.25">
      <c r="B18" s="93"/>
      <c r="C18" s="305" t="s">
        <v>1336</v>
      </c>
      <c r="D18" s="151"/>
      <c r="E18" s="96">
        <f>HLOOKUP($C18,$CB$2:$CE$3,2,0)</f>
        <v>35000</v>
      </c>
      <c r="F18" s="97">
        <f>D18*E18</f>
        <v>0</v>
      </c>
      <c r="G18" s="165" t="s">
        <v>128</v>
      </c>
      <c r="H18" s="101" t="s">
        <v>1013</v>
      </c>
      <c r="I18" s="101" t="str">
        <f>VLOOKUP(H18,Presupuesto!$B$11:$C$565,2,0)</f>
        <v>EQUIPO DE COMPUTACION</v>
      </c>
      <c r="J18" s="98" t="str">
        <f t="shared" ref="J18:J29" si="0">$J$17</f>
        <v>Posgrado</v>
      </c>
      <c r="K18" s="98" t="s">
        <v>411</v>
      </c>
      <c r="L18" s="98"/>
    </row>
    <row r="19" spans="2:12" x14ac:dyDescent="0.25">
      <c r="B19" s="93"/>
      <c r="C19" s="99" t="s">
        <v>73</v>
      </c>
      <c r="D19" s="151">
        <v>2</v>
      </c>
      <c r="E19" s="100">
        <v>4000</v>
      </c>
      <c r="F19" s="97">
        <f t="shared" ref="F19:F30" si="1">D19*E19</f>
        <v>8000</v>
      </c>
      <c r="G19" s="165" t="s">
        <v>128</v>
      </c>
      <c r="H19" s="101" t="s">
        <v>985</v>
      </c>
      <c r="I19" s="101" t="str">
        <f>VLOOKUP(H19,Presupuesto!$B$11:$C$565,2,0)</f>
        <v>EQUIPOS VARIOS DE OFICINA</v>
      </c>
      <c r="J19" s="98" t="str">
        <f t="shared" si="0"/>
        <v>Posgrado</v>
      </c>
      <c r="K19" s="98" t="s">
        <v>394</v>
      </c>
      <c r="L19" s="98"/>
    </row>
    <row r="20" spans="2:12" x14ac:dyDescent="0.25">
      <c r="B20" s="93"/>
      <c r="C20" s="99" t="s">
        <v>74</v>
      </c>
      <c r="D20" s="151"/>
      <c r="E20" s="100">
        <v>8000</v>
      </c>
      <c r="F20" s="97">
        <f t="shared" si="1"/>
        <v>0</v>
      </c>
      <c r="G20" s="165" t="s">
        <v>128</v>
      </c>
      <c r="H20" s="101" t="s">
        <v>1013</v>
      </c>
      <c r="I20" s="101" t="str">
        <f>VLOOKUP(H20,Presupuesto!$B$11:$C$565,2,0)</f>
        <v>EQUIPO DE COMPUTACION</v>
      </c>
      <c r="J20" s="98" t="str">
        <f t="shared" si="0"/>
        <v>Posgrado</v>
      </c>
      <c r="K20" s="98" t="s">
        <v>394</v>
      </c>
      <c r="L20" s="98"/>
    </row>
    <row r="21" spans="2:12" x14ac:dyDescent="0.25">
      <c r="B21" s="93"/>
      <c r="C21" s="99" t="s">
        <v>75</v>
      </c>
      <c r="D21" s="151">
        <v>2</v>
      </c>
      <c r="E21" s="100">
        <v>5000</v>
      </c>
      <c r="F21" s="97">
        <f t="shared" si="1"/>
        <v>10000</v>
      </c>
      <c r="G21" s="165" t="s">
        <v>128</v>
      </c>
      <c r="H21" s="101" t="s">
        <v>1013</v>
      </c>
      <c r="I21" s="101" t="str">
        <f>VLOOKUP(H21,Presupuesto!$B$11:$C$565,2,0)</f>
        <v>EQUIPO DE COMPUTACION</v>
      </c>
      <c r="J21" s="98" t="str">
        <f t="shared" si="0"/>
        <v>Posgrado</v>
      </c>
      <c r="K21" s="98" t="s">
        <v>394</v>
      </c>
      <c r="L21" s="98"/>
    </row>
    <row r="22" spans="2:12" x14ac:dyDescent="0.25">
      <c r="B22" s="93"/>
      <c r="C22" s="99" t="s">
        <v>35</v>
      </c>
      <c r="D22" s="151"/>
      <c r="E22" s="100">
        <v>13000</v>
      </c>
      <c r="F22" s="97">
        <f t="shared" si="1"/>
        <v>0</v>
      </c>
      <c r="G22" s="165" t="s">
        <v>128</v>
      </c>
      <c r="H22" s="101" t="s">
        <v>999</v>
      </c>
      <c r="I22" s="101" t="str">
        <f>VLOOKUP(H22,Presupuesto!$B$11:$C$565,2,0)</f>
        <v>EQUIPO DE TRANSPORTE TRACCION Y ELEVACION</v>
      </c>
      <c r="J22" s="98" t="str">
        <f t="shared" si="0"/>
        <v>Posgrado</v>
      </c>
      <c r="K22" s="98" t="s">
        <v>394</v>
      </c>
      <c r="L22" s="98"/>
    </row>
    <row r="23" spans="2:12" x14ac:dyDescent="0.25">
      <c r="B23" s="93"/>
      <c r="C23" s="99" t="s">
        <v>76</v>
      </c>
      <c r="D23" s="151">
        <v>1</v>
      </c>
      <c r="E23" s="100">
        <v>15000</v>
      </c>
      <c r="F23" s="97">
        <f t="shared" si="1"/>
        <v>15000</v>
      </c>
      <c r="G23" s="165" t="s">
        <v>128</v>
      </c>
      <c r="H23" s="101" t="s">
        <v>999</v>
      </c>
      <c r="I23" s="101" t="str">
        <f>VLOOKUP(H23,Presupuesto!$B$11:$C$565,2,0)</f>
        <v>EQUIPO DE TRANSPORTE TRACCION Y ELEVACION</v>
      </c>
      <c r="J23" s="98" t="str">
        <f t="shared" si="0"/>
        <v>Posgrado</v>
      </c>
      <c r="K23" s="98" t="s">
        <v>394</v>
      </c>
      <c r="L23" s="98"/>
    </row>
    <row r="24" spans="2:12" x14ac:dyDescent="0.25">
      <c r="B24" s="93"/>
      <c r="C24" s="99" t="s">
        <v>77</v>
      </c>
      <c r="D24" s="151"/>
      <c r="E24" s="100">
        <v>10000</v>
      </c>
      <c r="F24" s="97">
        <f t="shared" si="1"/>
        <v>0</v>
      </c>
      <c r="G24" s="165" t="s">
        <v>128</v>
      </c>
      <c r="H24" s="101" t="s">
        <v>999</v>
      </c>
      <c r="I24" s="101" t="str">
        <f>VLOOKUP(H24,Presupuesto!$B$11:$C$565,2,0)</f>
        <v>EQUIPO DE TRANSPORTE TRACCION Y ELEVACION</v>
      </c>
      <c r="J24" s="98" t="str">
        <f t="shared" si="0"/>
        <v>Posgrado</v>
      </c>
      <c r="K24" s="98" t="s">
        <v>402</v>
      </c>
      <c r="L24" s="98"/>
    </row>
    <row r="25" spans="2:12" x14ac:dyDescent="0.25">
      <c r="C25" s="99" t="s">
        <v>78</v>
      </c>
      <c r="D25" s="151"/>
      <c r="E25" s="100">
        <v>10000</v>
      </c>
      <c r="F25" s="97">
        <f t="shared" si="1"/>
        <v>0</v>
      </c>
      <c r="G25" s="165" t="s">
        <v>128</v>
      </c>
      <c r="H25" s="101" t="s">
        <v>1045</v>
      </c>
      <c r="I25" s="101" t="str">
        <f>VLOOKUP(H25,Presupuesto!$B$11:$C$565,2,0)</f>
        <v>APLICACIONES INFORMATICAS</v>
      </c>
      <c r="J25" s="98" t="str">
        <f t="shared" si="0"/>
        <v>Posgrado</v>
      </c>
      <c r="K25" s="98" t="s">
        <v>398</v>
      </c>
      <c r="L25" s="98"/>
    </row>
    <row r="26" spans="2:12" x14ac:dyDescent="0.25">
      <c r="C26" s="109" t="s">
        <v>79</v>
      </c>
      <c r="D26" s="151">
        <v>2</v>
      </c>
      <c r="E26" s="100">
        <v>2000</v>
      </c>
      <c r="F26" s="97">
        <f t="shared" si="1"/>
        <v>4000</v>
      </c>
      <c r="G26" s="165" t="s">
        <v>128</v>
      </c>
      <c r="H26" s="110" t="s">
        <v>1013</v>
      </c>
      <c r="I26" s="110" t="str">
        <f>VLOOKUP(H26,Presupuesto!$B$11:$C$565,2,0)</f>
        <v>EQUIPO DE COMPUTACION</v>
      </c>
      <c r="J26" s="98" t="str">
        <f t="shared" si="0"/>
        <v>Posgrado</v>
      </c>
      <c r="K26" s="98" t="s">
        <v>394</v>
      </c>
      <c r="L26" s="98"/>
    </row>
    <row r="27" spans="2:12" x14ac:dyDescent="0.25">
      <c r="C27" s="109" t="s">
        <v>1478</v>
      </c>
      <c r="D27" s="151"/>
      <c r="E27" s="100">
        <v>1500</v>
      </c>
      <c r="F27" s="97">
        <f t="shared" si="1"/>
        <v>0</v>
      </c>
      <c r="G27" s="165" t="s">
        <v>128</v>
      </c>
      <c r="H27" s="110" t="s">
        <v>945</v>
      </c>
      <c r="I27" s="110" t="str">
        <f>VLOOKUP(H27,Presupuesto!$B$11:$C$565,2,0)</f>
        <v>UTILES Y MATERIALES ELECTRICOS</v>
      </c>
      <c r="J27" s="98" t="str">
        <f t="shared" si="0"/>
        <v>Posgrado</v>
      </c>
      <c r="K27" s="98" t="s">
        <v>394</v>
      </c>
      <c r="L27" s="98"/>
    </row>
    <row r="28" spans="2:12" x14ac:dyDescent="0.25">
      <c r="C28" s="109" t="s">
        <v>80</v>
      </c>
      <c r="D28" s="151"/>
      <c r="E28" s="100">
        <v>1500</v>
      </c>
      <c r="F28" s="97">
        <f t="shared" si="1"/>
        <v>0</v>
      </c>
      <c r="G28" s="165" t="s">
        <v>128</v>
      </c>
      <c r="H28" s="110" t="s">
        <v>1013</v>
      </c>
      <c r="I28" s="110" t="str">
        <f>VLOOKUP(H28,Presupuesto!$B$11:$C$565,2,0)</f>
        <v>EQUIPO DE COMPUTACION</v>
      </c>
      <c r="J28" s="98" t="str">
        <f t="shared" si="0"/>
        <v>Posgrado</v>
      </c>
      <c r="K28" s="98" t="s">
        <v>394</v>
      </c>
      <c r="L28" s="98"/>
    </row>
    <row r="29" spans="2:12" x14ac:dyDescent="0.25">
      <c r="C29" s="109" t="s">
        <v>81</v>
      </c>
      <c r="D29" s="151">
        <v>10</v>
      </c>
      <c r="E29" s="100">
        <v>500</v>
      </c>
      <c r="F29" s="97">
        <f t="shared" si="1"/>
        <v>5000</v>
      </c>
      <c r="G29" s="165" t="s">
        <v>128</v>
      </c>
      <c r="H29" s="110" t="s">
        <v>954</v>
      </c>
      <c r="I29" s="110" t="str">
        <f>VLOOKUP(H29,Presupuesto!$B$11:$C$565,2,0)</f>
        <v>OTROS RESPUESTOS Y ACCESORIOS MENORES</v>
      </c>
      <c r="J29" s="98" t="str">
        <f t="shared" si="0"/>
        <v>Posgrado</v>
      </c>
      <c r="K29" s="98" t="s">
        <v>394</v>
      </c>
      <c r="L29" s="98"/>
    </row>
    <row r="30" spans="2:12" ht="15.75" thickBot="1" x14ac:dyDescent="0.3">
      <c r="B30" s="93"/>
      <c r="C30" s="102" t="s">
        <v>82</v>
      </c>
      <c r="D30" s="159"/>
      <c r="E30" s="104">
        <v>20</v>
      </c>
      <c r="F30" s="105">
        <f t="shared" si="1"/>
        <v>0</v>
      </c>
      <c r="G30" s="165" t="s">
        <v>128</v>
      </c>
      <c r="H30" s="106" t="s">
        <v>954</v>
      </c>
      <c r="I30" s="106" t="str">
        <f>VLOOKUP(H30,Presupuesto!$B$11:$C$565,2,0)</f>
        <v>OTROS RESPUESTOS Y ACCESORIOS MENORES</v>
      </c>
      <c r="J30" s="106" t="str">
        <f t="shared" ref="J30" si="2">$J$17</f>
        <v>Posgrado</v>
      </c>
      <c r="K30" s="124" t="s">
        <v>393</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391</v>
      </c>
      <c r="D36" s="365"/>
      <c r="E36" s="93"/>
      <c r="F36" s="93"/>
      <c r="G36" s="93"/>
      <c r="H36" s="76"/>
      <c r="I36" s="76"/>
      <c r="J36" s="76"/>
      <c r="K36" s="112"/>
    </row>
    <row r="37" spans="3:12" ht="18.75" x14ac:dyDescent="0.25">
      <c r="C37" s="210"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130</v>
      </c>
      <c r="H39" s="149" t="s">
        <v>46</v>
      </c>
      <c r="I39" s="149" t="s">
        <v>131</v>
      </c>
      <c r="J39" s="149" t="s">
        <v>409</v>
      </c>
      <c r="K39" s="149" t="s">
        <v>410</v>
      </c>
      <c r="L39" s="149" t="s">
        <v>463</v>
      </c>
    </row>
    <row r="40" spans="3:12" ht="15.75" thickBot="1" x14ac:dyDescent="0.3">
      <c r="C40" s="305" t="s">
        <v>1338</v>
      </c>
      <c r="D40" s="158"/>
      <c r="E40" s="96">
        <f>HLOOKUP($C40,$CB$2:$CE$3,2,0)</f>
        <v>15000</v>
      </c>
      <c r="F40" s="97">
        <f>D40*E40</f>
        <v>0</v>
      </c>
      <c r="G40" s="165"/>
      <c r="H40" s="98" t="s">
        <v>1013</v>
      </c>
      <c r="I40" s="98" t="str">
        <f>VLOOKUP(H40,Presupuesto!$B$11:$C$565,2,0)</f>
        <v>EQUIPO DE COMPUTACION</v>
      </c>
      <c r="J40" s="218" t="s">
        <v>1453</v>
      </c>
      <c r="K40" s="98" t="s">
        <v>393</v>
      </c>
      <c r="L40" s="98"/>
    </row>
    <row r="41" spans="3:12" x14ac:dyDescent="0.25">
      <c r="C41" s="305" t="s">
        <v>1336</v>
      </c>
      <c r="D41" s="151"/>
      <c r="E41" s="96">
        <f>HLOOKUP($C41,$CB$2:$CE$3,2,0)</f>
        <v>35000</v>
      </c>
      <c r="F41" s="97">
        <f>D41*E41</f>
        <v>0</v>
      </c>
      <c r="G41" s="165"/>
      <c r="H41" s="101" t="s">
        <v>1013</v>
      </c>
      <c r="I41" s="101" t="str">
        <f>VLOOKUP(H41,Presupuesto!$B$11:$C$565,2,0)</f>
        <v>EQUIPO DE COMPUTACION</v>
      </c>
      <c r="J41" s="98" t="str">
        <f>$J$40</f>
        <v>Posgrado</v>
      </c>
      <c r="K41" s="98" t="s">
        <v>411</v>
      </c>
      <c r="L41" s="98"/>
    </row>
    <row r="42" spans="3:12" x14ac:dyDescent="0.25">
      <c r="C42" s="99" t="s">
        <v>73</v>
      </c>
      <c r="D42" s="151"/>
      <c r="E42" s="100">
        <v>4000</v>
      </c>
      <c r="F42" s="97">
        <f t="shared" ref="F42:F53" si="3">D42*E42</f>
        <v>0</v>
      </c>
      <c r="G42" s="165"/>
      <c r="H42" s="101" t="s">
        <v>985</v>
      </c>
      <c r="I42" s="101" t="str">
        <f>VLOOKUP(H42,Presupuesto!$B$11:$C$565,2,0)</f>
        <v>EQUIPOS VARIOS DE OFICINA</v>
      </c>
      <c r="J42" s="98" t="str">
        <f t="shared" ref="J42:J53" si="4">$J$40</f>
        <v>Posgrado</v>
      </c>
      <c r="K42" s="98" t="s">
        <v>394</v>
      </c>
      <c r="L42" s="98"/>
    </row>
    <row r="43" spans="3:12" x14ac:dyDescent="0.25">
      <c r="C43" s="99" t="s">
        <v>74</v>
      </c>
      <c r="D43" s="151"/>
      <c r="E43" s="100">
        <v>8000</v>
      </c>
      <c r="F43" s="97">
        <f t="shared" si="3"/>
        <v>0</v>
      </c>
      <c r="G43" s="165"/>
      <c r="H43" s="101" t="s">
        <v>1013</v>
      </c>
      <c r="I43" s="101" t="str">
        <f>VLOOKUP(H43,Presupuesto!$B$11:$C$565,2,0)</f>
        <v>EQUIPO DE COMPUTACION</v>
      </c>
      <c r="J43" s="98" t="str">
        <f t="shared" si="4"/>
        <v>Posgrado</v>
      </c>
      <c r="K43" s="98" t="s">
        <v>394</v>
      </c>
      <c r="L43" s="98"/>
    </row>
    <row r="44" spans="3:12" x14ac:dyDescent="0.25">
      <c r="C44" s="99" t="s">
        <v>75</v>
      </c>
      <c r="D44" s="151"/>
      <c r="E44" s="100">
        <v>5000</v>
      </c>
      <c r="F44" s="97">
        <f t="shared" si="3"/>
        <v>0</v>
      </c>
      <c r="G44" s="165"/>
      <c r="H44" s="101" t="s">
        <v>1013</v>
      </c>
      <c r="I44" s="101" t="str">
        <f>VLOOKUP(H44,Presupuesto!$B$11:$C$565,2,0)</f>
        <v>EQUIPO DE COMPUTACION</v>
      </c>
      <c r="J44" s="98" t="str">
        <f t="shared" si="4"/>
        <v>Posgrado</v>
      </c>
      <c r="K44" s="98" t="s">
        <v>394</v>
      </c>
      <c r="L44" s="98"/>
    </row>
    <row r="45" spans="3:12" x14ac:dyDescent="0.25">
      <c r="C45" s="99" t="s">
        <v>35</v>
      </c>
      <c r="D45" s="151"/>
      <c r="E45" s="100">
        <v>13000</v>
      </c>
      <c r="F45" s="97">
        <f t="shared" si="3"/>
        <v>0</v>
      </c>
      <c r="G45" s="165"/>
      <c r="H45" s="101" t="s">
        <v>999</v>
      </c>
      <c r="I45" s="101" t="str">
        <f>VLOOKUP(H45,Presupuesto!$B$11:$C$565,2,0)</f>
        <v>EQUIPO DE TRANSPORTE TRACCION Y ELEVACION</v>
      </c>
      <c r="J45" s="98" t="str">
        <f t="shared" si="4"/>
        <v>Posgrado</v>
      </c>
      <c r="K45" s="98" t="s">
        <v>394</v>
      </c>
      <c r="L45" s="98"/>
    </row>
    <row r="46" spans="3:12" x14ac:dyDescent="0.25">
      <c r="C46" s="99" t="s">
        <v>76</v>
      </c>
      <c r="D46" s="151"/>
      <c r="E46" s="100">
        <v>15000</v>
      </c>
      <c r="F46" s="97">
        <f t="shared" si="3"/>
        <v>0</v>
      </c>
      <c r="G46" s="165"/>
      <c r="H46" s="101" t="s">
        <v>999</v>
      </c>
      <c r="I46" s="101" t="str">
        <f>VLOOKUP(H46,Presupuesto!$B$11:$C$565,2,0)</f>
        <v>EQUIPO DE TRANSPORTE TRACCION Y ELEVACION</v>
      </c>
      <c r="J46" s="98" t="str">
        <f t="shared" si="4"/>
        <v>Posgrado</v>
      </c>
      <c r="K46" s="98" t="s">
        <v>394</v>
      </c>
      <c r="L46" s="98"/>
    </row>
    <row r="47" spans="3:12" x14ac:dyDescent="0.25">
      <c r="C47" s="99" t="s">
        <v>77</v>
      </c>
      <c r="D47" s="151"/>
      <c r="E47" s="100">
        <v>10000</v>
      </c>
      <c r="F47" s="97">
        <f t="shared" si="3"/>
        <v>0</v>
      </c>
      <c r="G47" s="165"/>
      <c r="H47" s="101" t="s">
        <v>999</v>
      </c>
      <c r="I47" s="101" t="str">
        <f>VLOOKUP(H47,Presupuesto!$B$11:$C$565,2,0)</f>
        <v>EQUIPO DE TRANSPORTE TRACCION Y ELEVACION</v>
      </c>
      <c r="J47" s="98" t="str">
        <f t="shared" si="4"/>
        <v>Posgrado</v>
      </c>
      <c r="K47" s="98" t="s">
        <v>402</v>
      </c>
      <c r="L47" s="98"/>
    </row>
    <row r="48" spans="3:12" x14ac:dyDescent="0.25">
      <c r="C48" s="99" t="s">
        <v>78</v>
      </c>
      <c r="D48" s="151"/>
      <c r="E48" s="100">
        <v>10000</v>
      </c>
      <c r="F48" s="97">
        <f t="shared" si="3"/>
        <v>0</v>
      </c>
      <c r="G48" s="165"/>
      <c r="H48" s="101" t="s">
        <v>1045</v>
      </c>
      <c r="I48" s="101" t="str">
        <f>VLOOKUP(H48,Presupuesto!$B$11:$C$565,2,0)</f>
        <v>APLICACIONES INFORMATICAS</v>
      </c>
      <c r="J48" s="98" t="str">
        <f t="shared" si="4"/>
        <v>Posgrado</v>
      </c>
      <c r="K48" s="98" t="s">
        <v>398</v>
      </c>
      <c r="L48" s="98"/>
    </row>
    <row r="49" spans="3:12" x14ac:dyDescent="0.25">
      <c r="C49" s="109" t="s">
        <v>79</v>
      </c>
      <c r="D49" s="151"/>
      <c r="E49" s="100">
        <v>2000</v>
      </c>
      <c r="F49" s="97">
        <f t="shared" si="3"/>
        <v>0</v>
      </c>
      <c r="G49" s="165"/>
      <c r="H49" s="110" t="s">
        <v>1013</v>
      </c>
      <c r="I49" s="110" t="str">
        <f>VLOOKUP(H49,Presupuesto!$B$11:$C$565,2,0)</f>
        <v>EQUIPO DE COMPUTACION</v>
      </c>
      <c r="J49" s="98" t="str">
        <f t="shared" si="4"/>
        <v>Posgrado</v>
      </c>
      <c r="K49" s="98" t="s">
        <v>394</v>
      </c>
      <c r="L49" s="98"/>
    </row>
    <row r="50" spans="3:12" x14ac:dyDescent="0.25">
      <c r="C50" s="109" t="s">
        <v>1478</v>
      </c>
      <c r="D50" s="151"/>
      <c r="E50" s="100">
        <v>1500</v>
      </c>
      <c r="F50" s="97">
        <f t="shared" si="3"/>
        <v>0</v>
      </c>
      <c r="G50" s="165"/>
      <c r="H50" s="110" t="s">
        <v>945</v>
      </c>
      <c r="I50" s="110" t="str">
        <f>VLOOKUP(H50,Presupuesto!$B$11:$C$565,2,0)</f>
        <v>UTILES Y MATERIALES ELECTRICOS</v>
      </c>
      <c r="J50" s="98" t="str">
        <f t="shared" si="4"/>
        <v>Posgrado</v>
      </c>
      <c r="K50" s="98" t="s">
        <v>394</v>
      </c>
      <c r="L50" s="98"/>
    </row>
    <row r="51" spans="3:12" x14ac:dyDescent="0.25">
      <c r="C51" s="109" t="s">
        <v>80</v>
      </c>
      <c r="D51" s="151"/>
      <c r="E51" s="100">
        <v>1500</v>
      </c>
      <c r="F51" s="97">
        <f t="shared" si="3"/>
        <v>0</v>
      </c>
      <c r="G51" s="165"/>
      <c r="H51" s="110" t="s">
        <v>1013</v>
      </c>
      <c r="I51" s="110" t="str">
        <f>VLOOKUP(H51,Presupuesto!$B$11:$C$565,2,0)</f>
        <v>EQUIPO DE COMPUTACION</v>
      </c>
      <c r="J51" s="98" t="str">
        <f t="shared" si="4"/>
        <v>Posgrado</v>
      </c>
      <c r="K51" s="98" t="s">
        <v>394</v>
      </c>
      <c r="L51" s="98"/>
    </row>
    <row r="52" spans="3:12" x14ac:dyDescent="0.25">
      <c r="C52" s="109" t="s">
        <v>81</v>
      </c>
      <c r="D52" s="151"/>
      <c r="E52" s="100">
        <v>500</v>
      </c>
      <c r="F52" s="97">
        <f t="shared" si="3"/>
        <v>0</v>
      </c>
      <c r="G52" s="165"/>
      <c r="H52" s="110" t="s">
        <v>954</v>
      </c>
      <c r="I52" s="110" t="str">
        <f>VLOOKUP(H52,Presupuesto!$B$11:$C$565,2,0)</f>
        <v>OTROS RESPUESTOS Y ACCESORIOS MENORES</v>
      </c>
      <c r="J52" s="98" t="str">
        <f t="shared" si="4"/>
        <v>Posgrado</v>
      </c>
      <c r="K52" s="98" t="s">
        <v>394</v>
      </c>
      <c r="L52" s="98"/>
    </row>
    <row r="53" spans="3:12" ht="15.75" thickBot="1" x14ac:dyDescent="0.3">
      <c r="C53" s="102" t="s">
        <v>82</v>
      </c>
      <c r="D53" s="159"/>
      <c r="E53" s="104">
        <v>20</v>
      </c>
      <c r="F53" s="105">
        <f t="shared" si="3"/>
        <v>0</v>
      </c>
      <c r="G53" s="162"/>
      <c r="H53" s="106" t="s">
        <v>954</v>
      </c>
      <c r="I53" s="106" t="str">
        <f>VLOOKUP(H53,Presupuesto!$B$11:$C$565,2,0)</f>
        <v>OTROS RESPUESTOS Y ACCESORIOS MENORES</v>
      </c>
      <c r="J53" s="106" t="str">
        <f t="shared" si="4"/>
        <v>Posgrado</v>
      </c>
      <c r="K53" s="124" t="s">
        <v>393</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391</v>
      </c>
      <c r="D59" s="365"/>
      <c r="E59" s="93"/>
      <c r="F59" s="93"/>
      <c r="G59" s="93"/>
      <c r="H59" s="76"/>
      <c r="I59" s="76"/>
      <c r="J59" s="76"/>
      <c r="K59" s="112"/>
    </row>
    <row r="60" spans="3:12" ht="18.75" x14ac:dyDescent="0.25">
      <c r="C60" s="210"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130</v>
      </c>
      <c r="H62" s="149" t="s">
        <v>46</v>
      </c>
      <c r="I62" s="149" t="s">
        <v>131</v>
      </c>
      <c r="J62" s="149" t="s">
        <v>409</v>
      </c>
      <c r="K62" s="149" t="s">
        <v>410</v>
      </c>
      <c r="L62" s="149" t="s">
        <v>463</v>
      </c>
    </row>
    <row r="63" spans="3:12" ht="15.75" thickBot="1" x14ac:dyDescent="0.3">
      <c r="C63" s="305" t="s">
        <v>1338</v>
      </c>
      <c r="D63" s="158"/>
      <c r="E63" s="96">
        <f>HLOOKUP($C63,$CB$2:$CE$3,2,0)</f>
        <v>15000</v>
      </c>
      <c r="F63" s="97">
        <f>D63*E63</f>
        <v>0</v>
      </c>
      <c r="G63" s="165"/>
      <c r="H63" s="98" t="s">
        <v>1013</v>
      </c>
      <c r="I63" s="98" t="str">
        <f>VLOOKUP(H63,Presupuesto!$B$11:$C$565,2,0)</f>
        <v>EQUIPO DE COMPUTACION</v>
      </c>
      <c r="J63" s="218" t="s">
        <v>1453</v>
      </c>
      <c r="K63" s="98" t="s">
        <v>393</v>
      </c>
      <c r="L63" s="98"/>
    </row>
    <row r="64" spans="3:12" x14ac:dyDescent="0.25">
      <c r="C64" s="305" t="s">
        <v>1336</v>
      </c>
      <c r="D64" s="151"/>
      <c r="E64" s="96">
        <f>HLOOKUP($C64,$CB$2:$CE$3,2,0)</f>
        <v>35000</v>
      </c>
      <c r="F64" s="97">
        <f>D64*E64</f>
        <v>0</v>
      </c>
      <c r="G64" s="165"/>
      <c r="H64" s="101" t="s">
        <v>1013</v>
      </c>
      <c r="I64" s="101" t="str">
        <f>VLOOKUP(H64,Presupuesto!$B$11:$C$565,2,0)</f>
        <v>EQUIPO DE COMPUTACION</v>
      </c>
      <c r="J64" s="98" t="str">
        <f>$J$63</f>
        <v>Posgrado</v>
      </c>
      <c r="K64" s="98" t="s">
        <v>411</v>
      </c>
      <c r="L64" s="98"/>
    </row>
    <row r="65" spans="3:12" x14ac:dyDescent="0.25">
      <c r="C65" s="99" t="s">
        <v>73</v>
      </c>
      <c r="D65" s="151"/>
      <c r="E65" s="100">
        <v>4000</v>
      </c>
      <c r="F65" s="97">
        <f t="shared" ref="F65:F76" si="5">D65*E65</f>
        <v>0</v>
      </c>
      <c r="G65" s="165"/>
      <c r="H65" s="101" t="s">
        <v>985</v>
      </c>
      <c r="I65" s="101" t="str">
        <f>VLOOKUP(H65,Presupuesto!$B$11:$C$565,2,0)</f>
        <v>EQUIPOS VARIOS DE OFICINA</v>
      </c>
      <c r="J65" s="98" t="str">
        <f t="shared" ref="J65:J76" si="6">$J$63</f>
        <v>Posgrado</v>
      </c>
      <c r="K65" s="98" t="s">
        <v>394</v>
      </c>
      <c r="L65" s="98"/>
    </row>
    <row r="66" spans="3:12" x14ac:dyDescent="0.25">
      <c r="C66" s="99" t="s">
        <v>74</v>
      </c>
      <c r="D66" s="151"/>
      <c r="E66" s="100">
        <v>8000</v>
      </c>
      <c r="F66" s="97">
        <f t="shared" si="5"/>
        <v>0</v>
      </c>
      <c r="G66" s="165"/>
      <c r="H66" s="101" t="s">
        <v>1013</v>
      </c>
      <c r="I66" s="101" t="str">
        <f>VLOOKUP(H66,Presupuesto!$B$11:$C$565,2,0)</f>
        <v>EQUIPO DE COMPUTACION</v>
      </c>
      <c r="J66" s="98" t="str">
        <f t="shared" si="6"/>
        <v>Posgrado</v>
      </c>
      <c r="K66" s="98" t="s">
        <v>394</v>
      </c>
      <c r="L66" s="98"/>
    </row>
    <row r="67" spans="3:12" x14ac:dyDescent="0.25">
      <c r="C67" s="99" t="s">
        <v>75</v>
      </c>
      <c r="D67" s="151"/>
      <c r="E67" s="100">
        <v>5000</v>
      </c>
      <c r="F67" s="97">
        <f t="shared" si="5"/>
        <v>0</v>
      </c>
      <c r="G67" s="165"/>
      <c r="H67" s="101" t="s">
        <v>1013</v>
      </c>
      <c r="I67" s="101" t="str">
        <f>VLOOKUP(H67,Presupuesto!$B$11:$C$565,2,0)</f>
        <v>EQUIPO DE COMPUTACION</v>
      </c>
      <c r="J67" s="98" t="str">
        <f t="shared" si="6"/>
        <v>Posgrado</v>
      </c>
      <c r="K67" s="98" t="s">
        <v>394</v>
      </c>
      <c r="L67" s="98"/>
    </row>
    <row r="68" spans="3:12" x14ac:dyDescent="0.25">
      <c r="C68" s="99" t="s">
        <v>35</v>
      </c>
      <c r="D68" s="151"/>
      <c r="E68" s="100">
        <v>13000</v>
      </c>
      <c r="F68" s="97">
        <f t="shared" si="5"/>
        <v>0</v>
      </c>
      <c r="G68" s="165"/>
      <c r="H68" s="101" t="s">
        <v>999</v>
      </c>
      <c r="I68" s="101" t="str">
        <f>VLOOKUP(H68,Presupuesto!$B$11:$C$565,2,0)</f>
        <v>EQUIPO DE TRANSPORTE TRACCION Y ELEVACION</v>
      </c>
      <c r="J68" s="98" t="str">
        <f t="shared" si="6"/>
        <v>Posgrado</v>
      </c>
      <c r="K68" s="98" t="s">
        <v>394</v>
      </c>
      <c r="L68" s="98"/>
    </row>
    <row r="69" spans="3:12" x14ac:dyDescent="0.25">
      <c r="C69" s="99" t="s">
        <v>76</v>
      </c>
      <c r="D69" s="151"/>
      <c r="E69" s="100">
        <v>15000</v>
      </c>
      <c r="F69" s="97">
        <f t="shared" si="5"/>
        <v>0</v>
      </c>
      <c r="G69" s="165"/>
      <c r="H69" s="101" t="s">
        <v>999</v>
      </c>
      <c r="I69" s="101" t="str">
        <f>VLOOKUP(H69,Presupuesto!$B$11:$C$565,2,0)</f>
        <v>EQUIPO DE TRANSPORTE TRACCION Y ELEVACION</v>
      </c>
      <c r="J69" s="98" t="str">
        <f t="shared" si="6"/>
        <v>Posgrado</v>
      </c>
      <c r="K69" s="98" t="s">
        <v>394</v>
      </c>
      <c r="L69" s="98"/>
    </row>
    <row r="70" spans="3:12" x14ac:dyDescent="0.25">
      <c r="C70" s="99" t="s">
        <v>77</v>
      </c>
      <c r="D70" s="151"/>
      <c r="E70" s="100">
        <v>10000</v>
      </c>
      <c r="F70" s="97">
        <f t="shared" si="5"/>
        <v>0</v>
      </c>
      <c r="G70" s="165"/>
      <c r="H70" s="101" t="s">
        <v>999</v>
      </c>
      <c r="I70" s="101" t="str">
        <f>VLOOKUP(H70,Presupuesto!$B$11:$C$565,2,0)</f>
        <v>EQUIPO DE TRANSPORTE TRACCION Y ELEVACION</v>
      </c>
      <c r="J70" s="98" t="str">
        <f t="shared" si="6"/>
        <v>Posgrado</v>
      </c>
      <c r="K70" s="98" t="s">
        <v>402</v>
      </c>
      <c r="L70" s="98"/>
    </row>
    <row r="71" spans="3:12" x14ac:dyDescent="0.25">
      <c r="C71" s="99" t="s">
        <v>78</v>
      </c>
      <c r="D71" s="151"/>
      <c r="E71" s="100">
        <v>10000</v>
      </c>
      <c r="F71" s="97">
        <f t="shared" si="5"/>
        <v>0</v>
      </c>
      <c r="G71" s="165"/>
      <c r="H71" s="101" t="s">
        <v>1045</v>
      </c>
      <c r="I71" s="101" t="str">
        <f>VLOOKUP(H71,Presupuesto!$B$11:$C$565,2,0)</f>
        <v>APLICACIONES INFORMATICAS</v>
      </c>
      <c r="J71" s="98" t="str">
        <f t="shared" si="6"/>
        <v>Posgrado</v>
      </c>
      <c r="K71" s="98" t="s">
        <v>398</v>
      </c>
      <c r="L71" s="98"/>
    </row>
    <row r="72" spans="3:12" x14ac:dyDescent="0.25">
      <c r="C72" s="109" t="s">
        <v>79</v>
      </c>
      <c r="D72" s="151"/>
      <c r="E72" s="100">
        <v>2000</v>
      </c>
      <c r="F72" s="97">
        <f t="shared" si="5"/>
        <v>0</v>
      </c>
      <c r="G72" s="165"/>
      <c r="H72" s="110" t="s">
        <v>1013</v>
      </c>
      <c r="I72" s="110" t="str">
        <f>VLOOKUP(H72,Presupuesto!$B$11:$C$565,2,0)</f>
        <v>EQUIPO DE COMPUTACION</v>
      </c>
      <c r="J72" s="98" t="str">
        <f t="shared" si="6"/>
        <v>Posgrado</v>
      </c>
      <c r="K72" s="98" t="s">
        <v>394</v>
      </c>
      <c r="L72" s="98"/>
    </row>
    <row r="73" spans="3:12" x14ac:dyDescent="0.25">
      <c r="C73" s="109" t="s">
        <v>1478</v>
      </c>
      <c r="D73" s="151"/>
      <c r="E73" s="100">
        <v>1500</v>
      </c>
      <c r="F73" s="97">
        <f t="shared" si="5"/>
        <v>0</v>
      </c>
      <c r="G73" s="165"/>
      <c r="H73" s="110" t="s">
        <v>945</v>
      </c>
      <c r="I73" s="110" t="str">
        <f>VLOOKUP(H73,Presupuesto!$B$11:$C$565,2,0)</f>
        <v>UTILES Y MATERIALES ELECTRICOS</v>
      </c>
      <c r="J73" s="98" t="str">
        <f t="shared" si="6"/>
        <v>Posgrado</v>
      </c>
      <c r="K73" s="98" t="s">
        <v>394</v>
      </c>
      <c r="L73" s="98"/>
    </row>
    <row r="74" spans="3:12" x14ac:dyDescent="0.25">
      <c r="C74" s="109" t="s">
        <v>80</v>
      </c>
      <c r="D74" s="151"/>
      <c r="E74" s="100">
        <v>1500</v>
      </c>
      <c r="F74" s="97">
        <f t="shared" si="5"/>
        <v>0</v>
      </c>
      <c r="G74" s="165"/>
      <c r="H74" s="110" t="s">
        <v>1013</v>
      </c>
      <c r="I74" s="110" t="str">
        <f>VLOOKUP(H74,Presupuesto!$B$11:$C$565,2,0)</f>
        <v>EQUIPO DE COMPUTACION</v>
      </c>
      <c r="J74" s="98" t="str">
        <f t="shared" si="6"/>
        <v>Posgrado</v>
      </c>
      <c r="K74" s="98" t="s">
        <v>394</v>
      </c>
      <c r="L74" s="98"/>
    </row>
    <row r="75" spans="3:12" x14ac:dyDescent="0.25">
      <c r="C75" s="109" t="s">
        <v>81</v>
      </c>
      <c r="D75" s="151"/>
      <c r="E75" s="100">
        <v>500</v>
      </c>
      <c r="F75" s="97">
        <f t="shared" si="5"/>
        <v>0</v>
      </c>
      <c r="G75" s="165"/>
      <c r="H75" s="110" t="s">
        <v>954</v>
      </c>
      <c r="I75" s="110" t="str">
        <f>VLOOKUP(H75,Presupuesto!$B$11:$C$565,2,0)</f>
        <v>OTROS RESPUESTOS Y ACCESORIOS MENORES</v>
      </c>
      <c r="J75" s="98" t="str">
        <f t="shared" si="6"/>
        <v>Posgrado</v>
      </c>
      <c r="K75" s="98" t="s">
        <v>394</v>
      </c>
      <c r="L75" s="98"/>
    </row>
    <row r="76" spans="3:12" ht="15.75" thickBot="1" x14ac:dyDescent="0.3">
      <c r="C76" s="102" t="s">
        <v>82</v>
      </c>
      <c r="D76" s="159"/>
      <c r="E76" s="104">
        <v>20</v>
      </c>
      <c r="F76" s="105">
        <f t="shared" si="5"/>
        <v>0</v>
      </c>
      <c r="G76" s="162"/>
      <c r="H76" s="106" t="s">
        <v>954</v>
      </c>
      <c r="I76" s="106" t="str">
        <f>VLOOKUP(H76,Presupuesto!$B$11:$C$565,2,0)</f>
        <v>OTROS RESPUESTOS Y ACCESORIOS MENORES</v>
      </c>
      <c r="J76" s="106" t="str">
        <f t="shared" si="6"/>
        <v>Posgrado</v>
      </c>
      <c r="K76" s="124" t="s">
        <v>393</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391</v>
      </c>
      <c r="D82" s="365"/>
      <c r="E82" s="93"/>
      <c r="F82" s="93"/>
      <c r="G82" s="93"/>
      <c r="H82" s="76"/>
      <c r="I82" s="76"/>
      <c r="J82" s="76"/>
      <c r="K82" s="112"/>
    </row>
    <row r="83" spans="3:12" ht="18.75" x14ac:dyDescent="0.25">
      <c r="C83" s="210"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130</v>
      </c>
      <c r="H85" s="149" t="s">
        <v>46</v>
      </c>
      <c r="I85" s="149" t="s">
        <v>131</v>
      </c>
      <c r="J85" s="149" t="s">
        <v>409</v>
      </c>
      <c r="K85" s="149" t="s">
        <v>410</v>
      </c>
      <c r="L85" s="149" t="s">
        <v>463</v>
      </c>
    </row>
    <row r="86" spans="3:12" ht="15.75" thickBot="1" x14ac:dyDescent="0.3">
      <c r="C86" s="305" t="s">
        <v>1338</v>
      </c>
      <c r="D86" s="158"/>
      <c r="E86" s="96">
        <f>HLOOKUP($C86,$CB$2:$CE$3,2,0)</f>
        <v>15000</v>
      </c>
      <c r="F86" s="97">
        <f>D86*E86</f>
        <v>0</v>
      </c>
      <c r="G86" s="165"/>
      <c r="H86" s="98" t="s">
        <v>1013</v>
      </c>
      <c r="I86" s="98" t="str">
        <f>VLOOKUP(H86,Presupuesto!$B$11:$C$565,2,0)</f>
        <v>EQUIPO DE COMPUTACION</v>
      </c>
      <c r="J86" s="218" t="s">
        <v>1453</v>
      </c>
      <c r="K86" s="98" t="s">
        <v>393</v>
      </c>
      <c r="L86" s="98"/>
    </row>
    <row r="87" spans="3:12" x14ac:dyDescent="0.25">
      <c r="C87" s="305" t="s">
        <v>1336</v>
      </c>
      <c r="D87" s="151"/>
      <c r="E87" s="96">
        <f>HLOOKUP($C87,$CB$2:$CE$3,2,0)</f>
        <v>35000</v>
      </c>
      <c r="F87" s="97">
        <f>D87*E87</f>
        <v>0</v>
      </c>
      <c r="G87" s="165"/>
      <c r="H87" s="101" t="s">
        <v>1013</v>
      </c>
      <c r="I87" s="101" t="str">
        <f>VLOOKUP(H87,Presupuesto!$B$11:$C$565,2,0)</f>
        <v>EQUIPO DE COMPUTACION</v>
      </c>
      <c r="J87" s="98" t="str">
        <f>$J$86</f>
        <v>Posgrado</v>
      </c>
      <c r="K87" s="98" t="s">
        <v>411</v>
      </c>
      <c r="L87" s="98"/>
    </row>
    <row r="88" spans="3:12" x14ac:dyDescent="0.25">
      <c r="C88" s="99" t="s">
        <v>73</v>
      </c>
      <c r="D88" s="151"/>
      <c r="E88" s="100">
        <v>4000</v>
      </c>
      <c r="F88" s="97">
        <f t="shared" ref="F88:F99" si="7">D88*E88</f>
        <v>0</v>
      </c>
      <c r="G88" s="165"/>
      <c r="H88" s="101" t="s">
        <v>985</v>
      </c>
      <c r="I88" s="101" t="str">
        <f>VLOOKUP(H88,Presupuesto!$B$11:$C$565,2,0)</f>
        <v>EQUIPOS VARIOS DE OFICINA</v>
      </c>
      <c r="J88" s="98" t="str">
        <f t="shared" ref="J88:J99" si="8">$J$86</f>
        <v>Posgrado</v>
      </c>
      <c r="K88" s="98" t="s">
        <v>394</v>
      </c>
      <c r="L88" s="98"/>
    </row>
    <row r="89" spans="3:12" x14ac:dyDescent="0.25">
      <c r="C89" s="99" t="s">
        <v>74</v>
      </c>
      <c r="D89" s="151"/>
      <c r="E89" s="100">
        <v>8000</v>
      </c>
      <c r="F89" s="97">
        <f t="shared" si="7"/>
        <v>0</v>
      </c>
      <c r="G89" s="165"/>
      <c r="H89" s="101" t="s">
        <v>1013</v>
      </c>
      <c r="I89" s="101" t="str">
        <f>VLOOKUP(H89,Presupuesto!$B$11:$C$565,2,0)</f>
        <v>EQUIPO DE COMPUTACION</v>
      </c>
      <c r="J89" s="98" t="str">
        <f t="shared" si="8"/>
        <v>Posgrado</v>
      </c>
      <c r="K89" s="98" t="s">
        <v>394</v>
      </c>
      <c r="L89" s="98"/>
    </row>
    <row r="90" spans="3:12" x14ac:dyDescent="0.25">
      <c r="C90" s="99" t="s">
        <v>75</v>
      </c>
      <c r="D90" s="151"/>
      <c r="E90" s="100">
        <v>5000</v>
      </c>
      <c r="F90" s="97">
        <f t="shared" si="7"/>
        <v>0</v>
      </c>
      <c r="G90" s="165"/>
      <c r="H90" s="101" t="s">
        <v>1013</v>
      </c>
      <c r="I90" s="101" t="str">
        <f>VLOOKUP(H90,Presupuesto!$B$11:$C$565,2,0)</f>
        <v>EQUIPO DE COMPUTACION</v>
      </c>
      <c r="J90" s="98" t="str">
        <f t="shared" si="8"/>
        <v>Posgrado</v>
      </c>
      <c r="K90" s="98" t="s">
        <v>394</v>
      </c>
      <c r="L90" s="98"/>
    </row>
    <row r="91" spans="3:12" x14ac:dyDescent="0.25">
      <c r="C91" s="99" t="s">
        <v>35</v>
      </c>
      <c r="D91" s="151"/>
      <c r="E91" s="100">
        <v>13000</v>
      </c>
      <c r="F91" s="97">
        <f t="shared" si="7"/>
        <v>0</v>
      </c>
      <c r="G91" s="165"/>
      <c r="H91" s="101" t="s">
        <v>999</v>
      </c>
      <c r="I91" s="101" t="str">
        <f>VLOOKUP(H91,Presupuesto!$B$11:$C$565,2,0)</f>
        <v>EQUIPO DE TRANSPORTE TRACCION Y ELEVACION</v>
      </c>
      <c r="J91" s="98" t="str">
        <f t="shared" si="8"/>
        <v>Posgrado</v>
      </c>
      <c r="K91" s="98" t="s">
        <v>394</v>
      </c>
      <c r="L91" s="98"/>
    </row>
    <row r="92" spans="3:12" x14ac:dyDescent="0.25">
      <c r="C92" s="99" t="s">
        <v>76</v>
      </c>
      <c r="D92" s="151"/>
      <c r="E92" s="100">
        <v>15000</v>
      </c>
      <c r="F92" s="97">
        <f t="shared" si="7"/>
        <v>0</v>
      </c>
      <c r="G92" s="165"/>
      <c r="H92" s="101" t="s">
        <v>999</v>
      </c>
      <c r="I92" s="101" t="str">
        <f>VLOOKUP(H92,Presupuesto!$B$11:$C$565,2,0)</f>
        <v>EQUIPO DE TRANSPORTE TRACCION Y ELEVACION</v>
      </c>
      <c r="J92" s="98" t="str">
        <f t="shared" si="8"/>
        <v>Posgrado</v>
      </c>
      <c r="K92" s="98" t="s">
        <v>394</v>
      </c>
      <c r="L92" s="98"/>
    </row>
    <row r="93" spans="3:12" x14ac:dyDescent="0.25">
      <c r="C93" s="99" t="s">
        <v>77</v>
      </c>
      <c r="D93" s="151"/>
      <c r="E93" s="100">
        <v>10000</v>
      </c>
      <c r="F93" s="97">
        <f t="shared" si="7"/>
        <v>0</v>
      </c>
      <c r="G93" s="165"/>
      <c r="H93" s="101" t="s">
        <v>999</v>
      </c>
      <c r="I93" s="101" t="str">
        <f>VLOOKUP(H93,Presupuesto!$B$11:$C$565,2,0)</f>
        <v>EQUIPO DE TRANSPORTE TRACCION Y ELEVACION</v>
      </c>
      <c r="J93" s="98" t="str">
        <f t="shared" si="8"/>
        <v>Posgrado</v>
      </c>
      <c r="K93" s="98" t="s">
        <v>402</v>
      </c>
      <c r="L93" s="98"/>
    </row>
    <row r="94" spans="3:12" x14ac:dyDescent="0.25">
      <c r="C94" s="99" t="s">
        <v>78</v>
      </c>
      <c r="D94" s="151"/>
      <c r="E94" s="100">
        <v>10000</v>
      </c>
      <c r="F94" s="97">
        <f t="shared" si="7"/>
        <v>0</v>
      </c>
      <c r="G94" s="165"/>
      <c r="H94" s="101" t="s">
        <v>1045</v>
      </c>
      <c r="I94" s="101" t="str">
        <f>VLOOKUP(H94,Presupuesto!$B$11:$C$565,2,0)</f>
        <v>APLICACIONES INFORMATICAS</v>
      </c>
      <c r="J94" s="98" t="str">
        <f t="shared" si="8"/>
        <v>Posgrado</v>
      </c>
      <c r="K94" s="98" t="s">
        <v>398</v>
      </c>
      <c r="L94" s="98"/>
    </row>
    <row r="95" spans="3:12" x14ac:dyDescent="0.25">
      <c r="C95" s="109" t="s">
        <v>79</v>
      </c>
      <c r="D95" s="151"/>
      <c r="E95" s="100">
        <v>2000</v>
      </c>
      <c r="F95" s="97">
        <f t="shared" si="7"/>
        <v>0</v>
      </c>
      <c r="G95" s="165"/>
      <c r="H95" s="110" t="s">
        <v>1013</v>
      </c>
      <c r="I95" s="110" t="str">
        <f>VLOOKUP(H95,Presupuesto!$B$11:$C$565,2,0)</f>
        <v>EQUIPO DE COMPUTACION</v>
      </c>
      <c r="J95" s="98" t="str">
        <f t="shared" si="8"/>
        <v>Posgrado</v>
      </c>
      <c r="K95" s="98" t="s">
        <v>394</v>
      </c>
      <c r="L95" s="98"/>
    </row>
    <row r="96" spans="3:12" x14ac:dyDescent="0.25">
      <c r="C96" s="109" t="s">
        <v>1478</v>
      </c>
      <c r="D96" s="151"/>
      <c r="E96" s="100">
        <v>1500</v>
      </c>
      <c r="F96" s="97">
        <f t="shared" si="7"/>
        <v>0</v>
      </c>
      <c r="G96" s="165"/>
      <c r="H96" s="110" t="s">
        <v>945</v>
      </c>
      <c r="I96" s="110" t="str">
        <f>VLOOKUP(H96,Presupuesto!$B$11:$C$565,2,0)</f>
        <v>UTILES Y MATERIALES ELECTRICOS</v>
      </c>
      <c r="J96" s="98" t="str">
        <f t="shared" si="8"/>
        <v>Posgrado</v>
      </c>
      <c r="K96" s="98" t="s">
        <v>394</v>
      </c>
      <c r="L96" s="98"/>
    </row>
    <row r="97" spans="3:12" x14ac:dyDescent="0.25">
      <c r="C97" s="109" t="s">
        <v>80</v>
      </c>
      <c r="D97" s="151"/>
      <c r="E97" s="100">
        <v>1500</v>
      </c>
      <c r="F97" s="97">
        <f t="shared" si="7"/>
        <v>0</v>
      </c>
      <c r="G97" s="165"/>
      <c r="H97" s="110" t="s">
        <v>1013</v>
      </c>
      <c r="I97" s="110" t="str">
        <f>VLOOKUP(H97,Presupuesto!$B$11:$C$565,2,0)</f>
        <v>EQUIPO DE COMPUTACION</v>
      </c>
      <c r="J97" s="98" t="str">
        <f t="shared" si="8"/>
        <v>Posgrado</v>
      </c>
      <c r="K97" s="98" t="s">
        <v>394</v>
      </c>
      <c r="L97" s="98"/>
    </row>
    <row r="98" spans="3:12" x14ac:dyDescent="0.25">
      <c r="C98" s="109" t="s">
        <v>81</v>
      </c>
      <c r="D98" s="151"/>
      <c r="E98" s="100">
        <v>500</v>
      </c>
      <c r="F98" s="97">
        <f t="shared" si="7"/>
        <v>0</v>
      </c>
      <c r="G98" s="165"/>
      <c r="H98" s="110" t="s">
        <v>954</v>
      </c>
      <c r="I98" s="110" t="str">
        <f>VLOOKUP(H98,Presupuesto!$B$11:$C$565,2,0)</f>
        <v>OTROS RESPUESTOS Y ACCESORIOS MENORES</v>
      </c>
      <c r="J98" s="98" t="str">
        <f t="shared" si="8"/>
        <v>Posgrado</v>
      </c>
      <c r="K98" s="98" t="s">
        <v>394</v>
      </c>
      <c r="L98" s="98"/>
    </row>
    <row r="99" spans="3:12" ht="15.75" thickBot="1" x14ac:dyDescent="0.3">
      <c r="C99" s="102" t="s">
        <v>82</v>
      </c>
      <c r="D99" s="159"/>
      <c r="E99" s="104">
        <v>20</v>
      </c>
      <c r="F99" s="105">
        <f t="shared" si="7"/>
        <v>0</v>
      </c>
      <c r="G99" s="162"/>
      <c r="H99" s="106" t="s">
        <v>954</v>
      </c>
      <c r="I99" s="106" t="str">
        <f>VLOOKUP(H99,Presupuesto!$B$11:$C$565,2,0)</f>
        <v>OTROS RESPUESTOS Y ACCESORIOS MENORES</v>
      </c>
      <c r="J99" s="106" t="str">
        <f t="shared" si="8"/>
        <v>Posgrado</v>
      </c>
      <c r="K99" s="124" t="s">
        <v>393</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391</v>
      </c>
      <c r="D105" s="365"/>
      <c r="E105" s="93"/>
      <c r="F105" s="93"/>
      <c r="G105" s="93"/>
      <c r="H105" s="76"/>
      <c r="I105" s="76"/>
      <c r="J105" s="76"/>
      <c r="K105" s="112"/>
    </row>
    <row r="106" spans="3:12" ht="18.75" x14ac:dyDescent="0.25">
      <c r="C106" s="210"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130</v>
      </c>
      <c r="H108" s="149" t="s">
        <v>46</v>
      </c>
      <c r="I108" s="149" t="s">
        <v>131</v>
      </c>
      <c r="J108" s="149" t="s">
        <v>409</v>
      </c>
      <c r="K108" s="149" t="s">
        <v>410</v>
      </c>
      <c r="L108" s="149" t="s">
        <v>463</v>
      </c>
    </row>
    <row r="109" spans="3:12" ht="15.75" thickBot="1" x14ac:dyDescent="0.3">
      <c r="C109" s="305" t="s">
        <v>1338</v>
      </c>
      <c r="D109" s="158"/>
      <c r="E109" s="96">
        <f>HLOOKUP($C109,$CB$2:$CE$3,2,0)</f>
        <v>15000</v>
      </c>
      <c r="F109" s="97">
        <f>D109*E109</f>
        <v>0</v>
      </c>
      <c r="G109" s="165"/>
      <c r="H109" s="98" t="s">
        <v>1013</v>
      </c>
      <c r="I109" s="98" t="str">
        <f>VLOOKUP(H109,Presupuesto!$B$11:$C$565,2,0)</f>
        <v>EQUIPO DE COMPUTACION</v>
      </c>
      <c r="J109" s="218" t="s">
        <v>1510</v>
      </c>
      <c r="K109" s="98" t="s">
        <v>393</v>
      </c>
      <c r="L109" s="98"/>
    </row>
    <row r="110" spans="3:12" x14ac:dyDescent="0.25">
      <c r="C110" s="305" t="s">
        <v>1336</v>
      </c>
      <c r="D110" s="151"/>
      <c r="E110" s="96">
        <f>HLOOKUP($C110,$CB$2:$CE$3,2,0)</f>
        <v>35000</v>
      </c>
      <c r="F110" s="97">
        <f>D110*E110</f>
        <v>0</v>
      </c>
      <c r="G110" s="165"/>
      <c r="H110" s="101" t="s">
        <v>1013</v>
      </c>
      <c r="I110" s="101" t="str">
        <f>VLOOKUP(H110,Presupuesto!$B$11:$C$565,2,0)</f>
        <v>EQUIPO DE COMPUTACION</v>
      </c>
      <c r="J110" s="98" t="str">
        <f>$J$109</f>
        <v>Gestión Tecnologías de Información y Comunicación</v>
      </c>
      <c r="K110" s="98" t="s">
        <v>411</v>
      </c>
      <c r="L110" s="98"/>
    </row>
    <row r="111" spans="3:12" x14ac:dyDescent="0.25">
      <c r="C111" s="99" t="s">
        <v>73</v>
      </c>
      <c r="D111" s="151"/>
      <c r="E111" s="100">
        <v>4000</v>
      </c>
      <c r="F111" s="97">
        <f t="shared" ref="F111:F122" si="9">D111*E111</f>
        <v>0</v>
      </c>
      <c r="G111" s="165"/>
      <c r="H111" s="101" t="s">
        <v>985</v>
      </c>
      <c r="I111" s="101" t="str">
        <f>VLOOKUP(H111,Presupuesto!$B$11:$C$565,2,0)</f>
        <v>EQUIPOS VARIOS DE OFICINA</v>
      </c>
      <c r="J111" s="98" t="str">
        <f t="shared" ref="J111:J122" si="10">$J$109</f>
        <v>Gestión Tecnologías de Información y Comunicación</v>
      </c>
      <c r="K111" s="98" t="s">
        <v>394</v>
      </c>
      <c r="L111" s="98"/>
    </row>
    <row r="112" spans="3:12" x14ac:dyDescent="0.25">
      <c r="C112" s="99" t="s">
        <v>74</v>
      </c>
      <c r="D112" s="151"/>
      <c r="E112" s="100">
        <v>8000</v>
      </c>
      <c r="F112" s="97">
        <f t="shared" si="9"/>
        <v>0</v>
      </c>
      <c r="G112" s="165"/>
      <c r="H112" s="101" t="s">
        <v>1013</v>
      </c>
      <c r="I112" s="101" t="str">
        <f>VLOOKUP(H112,Presupuesto!$B$11:$C$565,2,0)</f>
        <v>EQUIPO DE COMPUTACION</v>
      </c>
      <c r="J112" s="98" t="str">
        <f t="shared" si="10"/>
        <v>Gestión Tecnologías de Información y Comunicación</v>
      </c>
      <c r="K112" s="98" t="s">
        <v>394</v>
      </c>
      <c r="L112" s="98"/>
    </row>
    <row r="113" spans="3:12" x14ac:dyDescent="0.25">
      <c r="C113" s="99" t="s">
        <v>75</v>
      </c>
      <c r="D113" s="151"/>
      <c r="E113" s="100">
        <v>5000</v>
      </c>
      <c r="F113" s="97">
        <f t="shared" si="9"/>
        <v>0</v>
      </c>
      <c r="G113" s="165"/>
      <c r="H113" s="101" t="s">
        <v>1013</v>
      </c>
      <c r="I113" s="101" t="str">
        <f>VLOOKUP(H113,Presupuesto!$B$11:$C$565,2,0)</f>
        <v>EQUIPO DE COMPUTACION</v>
      </c>
      <c r="J113" s="98" t="str">
        <f t="shared" si="10"/>
        <v>Gestión Tecnologías de Información y Comunicación</v>
      </c>
      <c r="K113" s="98" t="s">
        <v>394</v>
      </c>
      <c r="L113" s="98"/>
    </row>
    <row r="114" spans="3:12" x14ac:dyDescent="0.25">
      <c r="C114" s="99" t="s">
        <v>35</v>
      </c>
      <c r="D114" s="151"/>
      <c r="E114" s="100">
        <v>13000</v>
      </c>
      <c r="F114" s="97">
        <f t="shared" si="9"/>
        <v>0</v>
      </c>
      <c r="G114" s="165"/>
      <c r="H114" s="101" t="s">
        <v>999</v>
      </c>
      <c r="I114" s="101" t="str">
        <f>VLOOKUP(H114,Presupuesto!$B$11:$C$565,2,0)</f>
        <v>EQUIPO DE TRANSPORTE TRACCION Y ELEVACION</v>
      </c>
      <c r="J114" s="98" t="str">
        <f t="shared" si="10"/>
        <v>Gestión Tecnologías de Información y Comunicación</v>
      </c>
      <c r="K114" s="98" t="s">
        <v>394</v>
      </c>
      <c r="L114" s="98"/>
    </row>
    <row r="115" spans="3:12" x14ac:dyDescent="0.25">
      <c r="C115" s="99" t="s">
        <v>76</v>
      </c>
      <c r="D115" s="151"/>
      <c r="E115" s="100">
        <v>15000</v>
      </c>
      <c r="F115" s="97">
        <f t="shared" si="9"/>
        <v>0</v>
      </c>
      <c r="G115" s="165"/>
      <c r="H115" s="101" t="s">
        <v>999</v>
      </c>
      <c r="I115" s="101" t="str">
        <f>VLOOKUP(H115,Presupuesto!$B$11:$C$565,2,0)</f>
        <v>EQUIPO DE TRANSPORTE TRACCION Y ELEVACION</v>
      </c>
      <c r="J115" s="98" t="str">
        <f t="shared" si="10"/>
        <v>Gestión Tecnologías de Información y Comunicación</v>
      </c>
      <c r="K115" s="98" t="s">
        <v>394</v>
      </c>
      <c r="L115" s="98"/>
    </row>
    <row r="116" spans="3:12" x14ac:dyDescent="0.25">
      <c r="C116" s="99" t="s">
        <v>77</v>
      </c>
      <c r="D116" s="151"/>
      <c r="E116" s="100">
        <v>10000</v>
      </c>
      <c r="F116" s="97">
        <f t="shared" si="9"/>
        <v>0</v>
      </c>
      <c r="G116" s="165"/>
      <c r="H116" s="101" t="s">
        <v>999</v>
      </c>
      <c r="I116" s="101" t="str">
        <f>VLOOKUP(H116,Presupuesto!$B$11:$C$565,2,0)</f>
        <v>EQUIPO DE TRANSPORTE TRACCION Y ELEVACION</v>
      </c>
      <c r="J116" s="98" t="str">
        <f t="shared" si="10"/>
        <v>Gestión Tecnologías de Información y Comunicación</v>
      </c>
      <c r="K116" s="98" t="s">
        <v>402</v>
      </c>
      <c r="L116" s="98"/>
    </row>
    <row r="117" spans="3:12" x14ac:dyDescent="0.25">
      <c r="C117" s="99" t="s">
        <v>78</v>
      </c>
      <c r="D117" s="151"/>
      <c r="E117" s="100">
        <v>10000</v>
      </c>
      <c r="F117" s="97">
        <f t="shared" si="9"/>
        <v>0</v>
      </c>
      <c r="G117" s="165"/>
      <c r="H117" s="101" t="s">
        <v>1045</v>
      </c>
      <c r="I117" s="101" t="str">
        <f>VLOOKUP(H117,Presupuesto!$B$11:$C$565,2,0)</f>
        <v>APLICACIONES INFORMATICAS</v>
      </c>
      <c r="J117" s="98" t="str">
        <f t="shared" si="10"/>
        <v>Gestión Tecnologías de Información y Comunicación</v>
      </c>
      <c r="K117" s="98" t="s">
        <v>398</v>
      </c>
      <c r="L117" s="98"/>
    </row>
    <row r="118" spans="3:12" x14ac:dyDescent="0.25">
      <c r="C118" s="109" t="s">
        <v>79</v>
      </c>
      <c r="D118" s="151"/>
      <c r="E118" s="100">
        <v>2000</v>
      </c>
      <c r="F118" s="97">
        <f t="shared" si="9"/>
        <v>0</v>
      </c>
      <c r="G118" s="165"/>
      <c r="H118" s="110" t="s">
        <v>1013</v>
      </c>
      <c r="I118" s="110" t="str">
        <f>VLOOKUP(H118,Presupuesto!$B$11:$C$565,2,0)</f>
        <v>EQUIPO DE COMPUTACION</v>
      </c>
      <c r="J118" s="98" t="str">
        <f t="shared" si="10"/>
        <v>Gestión Tecnologías de Información y Comunicación</v>
      </c>
      <c r="K118" s="98" t="s">
        <v>394</v>
      </c>
      <c r="L118" s="98"/>
    </row>
    <row r="119" spans="3:12" x14ac:dyDescent="0.25">
      <c r="C119" s="109" t="s">
        <v>1478</v>
      </c>
      <c r="D119" s="151"/>
      <c r="E119" s="100">
        <v>1500</v>
      </c>
      <c r="F119" s="97">
        <f t="shared" si="9"/>
        <v>0</v>
      </c>
      <c r="G119" s="165"/>
      <c r="H119" s="110" t="s">
        <v>945</v>
      </c>
      <c r="I119" s="110" t="str">
        <f>VLOOKUP(H119,Presupuesto!$B$11:$C$565,2,0)</f>
        <v>UTILES Y MATERIALES ELECTRICOS</v>
      </c>
      <c r="J119" s="98" t="str">
        <f t="shared" si="10"/>
        <v>Gestión Tecnologías de Información y Comunicación</v>
      </c>
      <c r="K119" s="98" t="s">
        <v>394</v>
      </c>
      <c r="L119" s="98"/>
    </row>
    <row r="120" spans="3:12" x14ac:dyDescent="0.25">
      <c r="C120" s="109" t="s">
        <v>80</v>
      </c>
      <c r="D120" s="151"/>
      <c r="E120" s="100">
        <v>1500</v>
      </c>
      <c r="F120" s="97">
        <f t="shared" si="9"/>
        <v>0</v>
      </c>
      <c r="G120" s="165"/>
      <c r="H120" s="110" t="s">
        <v>1013</v>
      </c>
      <c r="I120" s="110" t="str">
        <f>VLOOKUP(H120,Presupuesto!$B$11:$C$565,2,0)</f>
        <v>EQUIPO DE COMPUTACION</v>
      </c>
      <c r="J120" s="98" t="str">
        <f t="shared" si="10"/>
        <v>Gestión Tecnologías de Información y Comunicación</v>
      </c>
      <c r="K120" s="98" t="s">
        <v>394</v>
      </c>
      <c r="L120" s="98"/>
    </row>
    <row r="121" spans="3:12" x14ac:dyDescent="0.25">
      <c r="C121" s="109" t="s">
        <v>81</v>
      </c>
      <c r="D121" s="151"/>
      <c r="E121" s="100">
        <v>500</v>
      </c>
      <c r="F121" s="97">
        <f t="shared" si="9"/>
        <v>0</v>
      </c>
      <c r="G121" s="165"/>
      <c r="H121" s="110" t="s">
        <v>954</v>
      </c>
      <c r="I121" s="110" t="str">
        <f>VLOOKUP(H121,Presupuesto!$B$11:$C$565,2,0)</f>
        <v>OTROS RESPUESTOS Y ACCESORIOS MENORES</v>
      </c>
      <c r="J121" s="98" t="str">
        <f t="shared" si="10"/>
        <v>Gestión Tecnologías de Información y Comunicación</v>
      </c>
      <c r="K121" s="98" t="s">
        <v>394</v>
      </c>
      <c r="L121" s="98"/>
    </row>
    <row r="122" spans="3:12" ht="15.75" thickBot="1" x14ac:dyDescent="0.3">
      <c r="C122" s="102" t="s">
        <v>82</v>
      </c>
      <c r="D122" s="159"/>
      <c r="E122" s="104">
        <v>20</v>
      </c>
      <c r="F122" s="105">
        <f t="shared" si="9"/>
        <v>0</v>
      </c>
      <c r="G122" s="162"/>
      <c r="H122" s="106" t="s">
        <v>954</v>
      </c>
      <c r="I122" s="106" t="str">
        <f>VLOOKUP(H122,Presupuesto!$B$11:$C$565,2,0)</f>
        <v>OTROS RESPUESTOS Y ACCESORIOS MENORES</v>
      </c>
      <c r="J122" s="106" t="str">
        <f t="shared" si="10"/>
        <v>Gestión Tecnologías de Información y Comunicación</v>
      </c>
      <c r="K122" s="124" t="s">
        <v>393</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391</v>
      </c>
      <c r="D128" s="365"/>
      <c r="E128" s="93"/>
      <c r="F128" s="93"/>
      <c r="G128" s="93"/>
      <c r="H128" s="76"/>
      <c r="I128" s="76"/>
      <c r="J128" s="76"/>
      <c r="K128" s="112"/>
    </row>
    <row r="129" spans="3:12" ht="18.75" x14ac:dyDescent="0.25">
      <c r="C129" s="210"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130</v>
      </c>
      <c r="H131" s="149" t="s">
        <v>46</v>
      </c>
      <c r="I131" s="149" t="s">
        <v>131</v>
      </c>
      <c r="J131" s="149" t="s">
        <v>409</v>
      </c>
      <c r="K131" s="149" t="s">
        <v>410</v>
      </c>
      <c r="L131" s="149" t="s">
        <v>463</v>
      </c>
    </row>
    <row r="132" spans="3:12" ht="15.75" thickBot="1" x14ac:dyDescent="0.3">
      <c r="C132" s="305" t="s">
        <v>1338</v>
      </c>
      <c r="D132" s="158"/>
      <c r="E132" s="96">
        <f>HLOOKUP($C132,$CB$2:$CE$3,2,0)</f>
        <v>15000</v>
      </c>
      <c r="F132" s="97">
        <f>D132*E132</f>
        <v>0</v>
      </c>
      <c r="G132" s="165"/>
      <c r="H132" s="98" t="s">
        <v>1013</v>
      </c>
      <c r="I132" s="98" t="str">
        <f>VLOOKUP(H132,Presupuesto!$B$11:$C$565,2,0)</f>
        <v>EQUIPO DE COMPUTACION</v>
      </c>
      <c r="J132" s="218" t="s">
        <v>1453</v>
      </c>
      <c r="K132" s="98" t="s">
        <v>393</v>
      </c>
      <c r="L132" s="98"/>
    </row>
    <row r="133" spans="3:12" x14ac:dyDescent="0.25">
      <c r="C133" s="305" t="s">
        <v>1336</v>
      </c>
      <c r="D133" s="151"/>
      <c r="E133" s="96">
        <f>HLOOKUP($C133,$CB$2:$CE$3,2,0)</f>
        <v>35000</v>
      </c>
      <c r="F133" s="97">
        <f>D133*E133</f>
        <v>0</v>
      </c>
      <c r="G133" s="165"/>
      <c r="H133" s="101" t="s">
        <v>1013</v>
      </c>
      <c r="I133" s="101" t="str">
        <f>VLOOKUP(H133,Presupuesto!$B$11:$C$565,2,0)</f>
        <v>EQUIPO DE COMPUTACION</v>
      </c>
      <c r="J133" s="98" t="str">
        <f>$J$132</f>
        <v>Posgrado</v>
      </c>
      <c r="K133" s="98" t="s">
        <v>411</v>
      </c>
      <c r="L133" s="98"/>
    </row>
    <row r="134" spans="3:12" x14ac:dyDescent="0.25">
      <c r="C134" s="99" t="s">
        <v>73</v>
      </c>
      <c r="D134" s="151"/>
      <c r="E134" s="100">
        <v>4000</v>
      </c>
      <c r="F134" s="97">
        <f t="shared" ref="F134:F145" si="11">D134*E134</f>
        <v>0</v>
      </c>
      <c r="G134" s="165"/>
      <c r="H134" s="101" t="s">
        <v>985</v>
      </c>
      <c r="I134" s="101" t="str">
        <f>VLOOKUP(H134,Presupuesto!$B$11:$C$565,2,0)</f>
        <v>EQUIPOS VARIOS DE OFICINA</v>
      </c>
      <c r="J134" s="98" t="str">
        <f t="shared" ref="J134:J144" si="12">$J$132</f>
        <v>Posgrado</v>
      </c>
      <c r="K134" s="98" t="s">
        <v>394</v>
      </c>
      <c r="L134" s="98"/>
    </row>
    <row r="135" spans="3:12" x14ac:dyDescent="0.25">
      <c r="C135" s="99" t="s">
        <v>74</v>
      </c>
      <c r="D135" s="151"/>
      <c r="E135" s="100">
        <v>8000</v>
      </c>
      <c r="F135" s="97">
        <f t="shared" si="11"/>
        <v>0</v>
      </c>
      <c r="G135" s="165"/>
      <c r="H135" s="101" t="s">
        <v>1013</v>
      </c>
      <c r="I135" s="101" t="str">
        <f>VLOOKUP(H135,Presupuesto!$B$11:$C$565,2,0)</f>
        <v>EQUIPO DE COMPUTACION</v>
      </c>
      <c r="J135" s="98" t="str">
        <f t="shared" si="12"/>
        <v>Posgrado</v>
      </c>
      <c r="K135" s="98" t="s">
        <v>394</v>
      </c>
      <c r="L135" s="98"/>
    </row>
    <row r="136" spans="3:12" x14ac:dyDescent="0.25">
      <c r="C136" s="99" t="s">
        <v>75</v>
      </c>
      <c r="D136" s="151"/>
      <c r="E136" s="100">
        <v>5000</v>
      </c>
      <c r="F136" s="97">
        <f t="shared" si="11"/>
        <v>0</v>
      </c>
      <c r="G136" s="165"/>
      <c r="H136" s="101" t="s">
        <v>1013</v>
      </c>
      <c r="I136" s="101" t="str">
        <f>VLOOKUP(H136,Presupuesto!$B$11:$C$565,2,0)</f>
        <v>EQUIPO DE COMPUTACION</v>
      </c>
      <c r="J136" s="98" t="str">
        <f t="shared" si="12"/>
        <v>Posgrado</v>
      </c>
      <c r="K136" s="98" t="s">
        <v>394</v>
      </c>
      <c r="L136" s="98"/>
    </row>
    <row r="137" spans="3:12" x14ac:dyDescent="0.25">
      <c r="C137" s="99" t="s">
        <v>35</v>
      </c>
      <c r="D137" s="151"/>
      <c r="E137" s="100">
        <v>13000</v>
      </c>
      <c r="F137" s="97">
        <f t="shared" si="11"/>
        <v>0</v>
      </c>
      <c r="G137" s="165"/>
      <c r="H137" s="101" t="s">
        <v>999</v>
      </c>
      <c r="I137" s="101" t="str">
        <f>VLOOKUP(H137,Presupuesto!$B$11:$C$565,2,0)</f>
        <v>EQUIPO DE TRANSPORTE TRACCION Y ELEVACION</v>
      </c>
      <c r="J137" s="98" t="str">
        <f t="shared" si="12"/>
        <v>Posgrado</v>
      </c>
      <c r="K137" s="98" t="s">
        <v>394</v>
      </c>
      <c r="L137" s="98"/>
    </row>
    <row r="138" spans="3:12" x14ac:dyDescent="0.25">
      <c r="C138" s="99" t="s">
        <v>76</v>
      </c>
      <c r="D138" s="151"/>
      <c r="E138" s="100">
        <v>15000</v>
      </c>
      <c r="F138" s="97">
        <f t="shared" si="11"/>
        <v>0</v>
      </c>
      <c r="G138" s="165"/>
      <c r="H138" s="101" t="s">
        <v>999</v>
      </c>
      <c r="I138" s="101" t="str">
        <f>VLOOKUP(H138,Presupuesto!$B$11:$C$565,2,0)</f>
        <v>EQUIPO DE TRANSPORTE TRACCION Y ELEVACION</v>
      </c>
      <c r="J138" s="98" t="str">
        <f t="shared" si="12"/>
        <v>Posgrado</v>
      </c>
      <c r="K138" s="98" t="s">
        <v>394</v>
      </c>
      <c r="L138" s="98"/>
    </row>
    <row r="139" spans="3:12" x14ac:dyDescent="0.25">
      <c r="C139" s="99" t="s">
        <v>77</v>
      </c>
      <c r="D139" s="151"/>
      <c r="E139" s="100">
        <v>10000</v>
      </c>
      <c r="F139" s="97">
        <f t="shared" si="11"/>
        <v>0</v>
      </c>
      <c r="G139" s="165"/>
      <c r="H139" s="101" t="s">
        <v>999</v>
      </c>
      <c r="I139" s="101" t="str">
        <f>VLOOKUP(H139,Presupuesto!$B$11:$C$565,2,0)</f>
        <v>EQUIPO DE TRANSPORTE TRACCION Y ELEVACION</v>
      </c>
      <c r="J139" s="98" t="str">
        <f t="shared" si="12"/>
        <v>Posgrado</v>
      </c>
      <c r="K139" s="98" t="s">
        <v>402</v>
      </c>
      <c r="L139" s="98"/>
    </row>
    <row r="140" spans="3:12" x14ac:dyDescent="0.25">
      <c r="C140" s="99" t="s">
        <v>78</v>
      </c>
      <c r="D140" s="151"/>
      <c r="E140" s="100">
        <v>10000</v>
      </c>
      <c r="F140" s="97">
        <f t="shared" si="11"/>
        <v>0</v>
      </c>
      <c r="G140" s="165"/>
      <c r="H140" s="101" t="s">
        <v>1045</v>
      </c>
      <c r="I140" s="101" t="str">
        <f>VLOOKUP(H140,Presupuesto!$B$11:$C$565,2,0)</f>
        <v>APLICACIONES INFORMATICAS</v>
      </c>
      <c r="J140" s="98" t="str">
        <f t="shared" si="12"/>
        <v>Posgrado</v>
      </c>
      <c r="K140" s="98" t="s">
        <v>398</v>
      </c>
      <c r="L140" s="98"/>
    </row>
    <row r="141" spans="3:12" x14ac:dyDescent="0.25">
      <c r="C141" s="109" t="s">
        <v>79</v>
      </c>
      <c r="D141" s="151"/>
      <c r="E141" s="100">
        <v>2000</v>
      </c>
      <c r="F141" s="97">
        <f t="shared" si="11"/>
        <v>0</v>
      </c>
      <c r="G141" s="165"/>
      <c r="H141" s="110" t="s">
        <v>1013</v>
      </c>
      <c r="I141" s="110" t="str">
        <f>VLOOKUP(H141,Presupuesto!$B$11:$C$565,2,0)</f>
        <v>EQUIPO DE COMPUTACION</v>
      </c>
      <c r="J141" s="98" t="str">
        <f t="shared" si="12"/>
        <v>Posgrado</v>
      </c>
      <c r="K141" s="98" t="s">
        <v>394</v>
      </c>
      <c r="L141" s="98"/>
    </row>
    <row r="142" spans="3:12" x14ac:dyDescent="0.25">
      <c r="C142" s="109" t="s">
        <v>1478</v>
      </c>
      <c r="D142" s="151"/>
      <c r="E142" s="100">
        <v>1500</v>
      </c>
      <c r="F142" s="97">
        <f t="shared" si="11"/>
        <v>0</v>
      </c>
      <c r="G142" s="165"/>
      <c r="H142" s="110" t="s">
        <v>945</v>
      </c>
      <c r="I142" s="110" t="str">
        <f>VLOOKUP(H142,Presupuesto!$B$11:$C$565,2,0)</f>
        <v>UTILES Y MATERIALES ELECTRICOS</v>
      </c>
      <c r="J142" s="98" t="str">
        <f t="shared" si="12"/>
        <v>Posgrado</v>
      </c>
      <c r="K142" s="98" t="s">
        <v>394</v>
      </c>
      <c r="L142" s="98"/>
    </row>
    <row r="143" spans="3:12" x14ac:dyDescent="0.25">
      <c r="C143" s="109" t="s">
        <v>80</v>
      </c>
      <c r="D143" s="151"/>
      <c r="E143" s="100">
        <v>1500</v>
      </c>
      <c r="F143" s="97">
        <f t="shared" si="11"/>
        <v>0</v>
      </c>
      <c r="G143" s="165"/>
      <c r="H143" s="110" t="s">
        <v>1013</v>
      </c>
      <c r="I143" s="110" t="str">
        <f>VLOOKUP(H143,Presupuesto!$B$11:$C$565,2,0)</f>
        <v>EQUIPO DE COMPUTACION</v>
      </c>
      <c r="J143" s="98" t="str">
        <f t="shared" si="12"/>
        <v>Posgrado</v>
      </c>
      <c r="K143" s="98" t="s">
        <v>394</v>
      </c>
      <c r="L143" s="98"/>
    </row>
    <row r="144" spans="3:12" x14ac:dyDescent="0.25">
      <c r="C144" s="109" t="s">
        <v>81</v>
      </c>
      <c r="D144" s="151"/>
      <c r="E144" s="100">
        <v>500</v>
      </c>
      <c r="F144" s="97">
        <f t="shared" si="11"/>
        <v>0</v>
      </c>
      <c r="G144" s="165"/>
      <c r="H144" s="110" t="s">
        <v>954</v>
      </c>
      <c r="I144" s="110" t="str">
        <f>VLOOKUP(H144,Presupuesto!$B$11:$C$565,2,0)</f>
        <v>OTROS RESPUESTOS Y ACCESORIOS MENORES</v>
      </c>
      <c r="J144" s="98" t="str">
        <f t="shared" si="12"/>
        <v>Posgrado</v>
      </c>
      <c r="K144" s="98" t="s">
        <v>394</v>
      </c>
      <c r="L144" s="98"/>
    </row>
    <row r="145" spans="3:12" ht="15.75" thickBot="1" x14ac:dyDescent="0.3">
      <c r="C145" s="102" t="s">
        <v>82</v>
      </c>
      <c r="D145" s="159"/>
      <c r="E145" s="104">
        <v>20</v>
      </c>
      <c r="F145" s="105">
        <f t="shared" si="11"/>
        <v>0</v>
      </c>
      <c r="G145" s="162"/>
      <c r="H145" s="106" t="s">
        <v>954</v>
      </c>
      <c r="I145" s="106" t="str">
        <f>VLOOKUP(H145,Presupuesto!$B$11:$C$565,2,0)</f>
        <v>OTROS RESPUESTOS Y ACCESORIOS MENORES</v>
      </c>
      <c r="J145" s="106" t="str">
        <f>$J$132</f>
        <v>Posgrado</v>
      </c>
      <c r="K145" s="124" t="s">
        <v>393</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391</v>
      </c>
      <c r="D151" s="365"/>
      <c r="E151" s="93"/>
      <c r="F151" s="93"/>
      <c r="G151" s="93"/>
      <c r="H151" s="76"/>
      <c r="I151" s="76"/>
      <c r="J151" s="76"/>
      <c r="K151" s="112"/>
    </row>
    <row r="152" spans="3:12" ht="18.75" x14ac:dyDescent="0.25">
      <c r="C152" s="210"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130</v>
      </c>
      <c r="H154" s="149" t="s">
        <v>46</v>
      </c>
      <c r="I154" s="149" t="s">
        <v>131</v>
      </c>
      <c r="J154" s="149" t="s">
        <v>409</v>
      </c>
      <c r="K154" s="149" t="s">
        <v>410</v>
      </c>
      <c r="L154" s="149" t="s">
        <v>463</v>
      </c>
    </row>
    <row r="155" spans="3:12" ht="15.75" thickBot="1" x14ac:dyDescent="0.3">
      <c r="C155" s="305" t="s">
        <v>1338</v>
      </c>
      <c r="D155" s="158"/>
      <c r="E155" s="96">
        <f>HLOOKUP($C155,$CB$2:$CE$3,2,0)</f>
        <v>15000</v>
      </c>
      <c r="F155" s="97">
        <f>D155*E155</f>
        <v>0</v>
      </c>
      <c r="G155" s="165"/>
      <c r="H155" s="98" t="s">
        <v>1013</v>
      </c>
      <c r="I155" s="98" t="str">
        <f>VLOOKUP(H155,Presupuesto!$B$11:$C$565,2,0)</f>
        <v>EQUIPO DE COMPUTACION</v>
      </c>
      <c r="J155" s="218" t="s">
        <v>1453</v>
      </c>
      <c r="K155" s="98" t="s">
        <v>393</v>
      </c>
      <c r="L155" s="98"/>
    </row>
    <row r="156" spans="3:12" x14ac:dyDescent="0.25">
      <c r="C156" s="305" t="s">
        <v>1336</v>
      </c>
      <c r="D156" s="151"/>
      <c r="E156" s="96">
        <f>HLOOKUP($C156,$CB$2:$CE$3,2,0)</f>
        <v>35000</v>
      </c>
      <c r="F156" s="97">
        <f>D156*E156</f>
        <v>0</v>
      </c>
      <c r="G156" s="165"/>
      <c r="H156" s="101" t="s">
        <v>1013</v>
      </c>
      <c r="I156" s="101" t="str">
        <f>VLOOKUP(H156,Presupuesto!$B$11:$C$565,2,0)</f>
        <v>EQUIPO DE COMPUTACION</v>
      </c>
      <c r="J156" s="98" t="str">
        <f>$J$155</f>
        <v>Posgrado</v>
      </c>
      <c r="K156" s="98" t="s">
        <v>411</v>
      </c>
      <c r="L156" s="98"/>
    </row>
    <row r="157" spans="3:12" x14ac:dyDescent="0.25">
      <c r="C157" s="99" t="s">
        <v>73</v>
      </c>
      <c r="D157" s="151"/>
      <c r="E157" s="100">
        <v>4000</v>
      </c>
      <c r="F157" s="97">
        <f t="shared" ref="F157:F168" si="13">D157*E157</f>
        <v>0</v>
      </c>
      <c r="G157" s="165"/>
      <c r="H157" s="101" t="s">
        <v>985</v>
      </c>
      <c r="I157" s="101" t="str">
        <f>VLOOKUP(H157,Presupuesto!$B$11:$C$565,2,0)</f>
        <v>EQUIPOS VARIOS DE OFICINA</v>
      </c>
      <c r="J157" s="98" t="str">
        <f t="shared" ref="J157:J168" si="14">$J$155</f>
        <v>Posgrado</v>
      </c>
      <c r="K157" s="98" t="s">
        <v>394</v>
      </c>
      <c r="L157" s="98"/>
    </row>
    <row r="158" spans="3:12" x14ac:dyDescent="0.25">
      <c r="C158" s="99" t="s">
        <v>74</v>
      </c>
      <c r="D158" s="151"/>
      <c r="E158" s="100">
        <v>8000</v>
      </c>
      <c r="F158" s="97">
        <f t="shared" si="13"/>
        <v>0</v>
      </c>
      <c r="G158" s="165"/>
      <c r="H158" s="101" t="s">
        <v>1013</v>
      </c>
      <c r="I158" s="101" t="str">
        <f>VLOOKUP(H158,Presupuesto!$B$11:$C$565,2,0)</f>
        <v>EQUIPO DE COMPUTACION</v>
      </c>
      <c r="J158" s="98" t="str">
        <f t="shared" si="14"/>
        <v>Posgrado</v>
      </c>
      <c r="K158" s="98" t="s">
        <v>394</v>
      </c>
      <c r="L158" s="98"/>
    </row>
    <row r="159" spans="3:12" x14ac:dyDescent="0.25">
      <c r="C159" s="99" t="s">
        <v>75</v>
      </c>
      <c r="D159" s="151"/>
      <c r="E159" s="100">
        <v>5000</v>
      </c>
      <c r="F159" s="97">
        <f t="shared" si="13"/>
        <v>0</v>
      </c>
      <c r="G159" s="165"/>
      <c r="H159" s="101" t="s">
        <v>1013</v>
      </c>
      <c r="I159" s="101" t="str">
        <f>VLOOKUP(H159,Presupuesto!$B$11:$C$565,2,0)</f>
        <v>EQUIPO DE COMPUTACION</v>
      </c>
      <c r="J159" s="98" t="str">
        <f t="shared" si="14"/>
        <v>Posgrado</v>
      </c>
      <c r="K159" s="98" t="s">
        <v>394</v>
      </c>
      <c r="L159" s="98"/>
    </row>
    <row r="160" spans="3:12" x14ac:dyDescent="0.25">
      <c r="C160" s="99" t="s">
        <v>35</v>
      </c>
      <c r="D160" s="151"/>
      <c r="E160" s="100">
        <v>13000</v>
      </c>
      <c r="F160" s="97">
        <f t="shared" si="13"/>
        <v>0</v>
      </c>
      <c r="G160" s="165"/>
      <c r="H160" s="101" t="s">
        <v>999</v>
      </c>
      <c r="I160" s="101" t="str">
        <f>VLOOKUP(H160,Presupuesto!$B$11:$C$565,2,0)</f>
        <v>EQUIPO DE TRANSPORTE TRACCION Y ELEVACION</v>
      </c>
      <c r="J160" s="98" t="str">
        <f t="shared" si="14"/>
        <v>Posgrado</v>
      </c>
      <c r="K160" s="98" t="s">
        <v>394</v>
      </c>
      <c r="L160" s="98"/>
    </row>
    <row r="161" spans="3:12" x14ac:dyDescent="0.25">
      <c r="C161" s="99" t="s">
        <v>76</v>
      </c>
      <c r="D161" s="151"/>
      <c r="E161" s="100">
        <v>15000</v>
      </c>
      <c r="F161" s="97">
        <f t="shared" si="13"/>
        <v>0</v>
      </c>
      <c r="G161" s="165"/>
      <c r="H161" s="101" t="s">
        <v>999</v>
      </c>
      <c r="I161" s="101" t="str">
        <f>VLOOKUP(H161,Presupuesto!$B$11:$C$565,2,0)</f>
        <v>EQUIPO DE TRANSPORTE TRACCION Y ELEVACION</v>
      </c>
      <c r="J161" s="98" t="str">
        <f t="shared" si="14"/>
        <v>Posgrado</v>
      </c>
      <c r="K161" s="98" t="s">
        <v>394</v>
      </c>
      <c r="L161" s="98"/>
    </row>
    <row r="162" spans="3:12" x14ac:dyDescent="0.25">
      <c r="C162" s="99" t="s">
        <v>77</v>
      </c>
      <c r="D162" s="151"/>
      <c r="E162" s="100">
        <v>10000</v>
      </c>
      <c r="F162" s="97">
        <f t="shared" si="13"/>
        <v>0</v>
      </c>
      <c r="G162" s="165"/>
      <c r="H162" s="101" t="s">
        <v>999</v>
      </c>
      <c r="I162" s="101" t="str">
        <f>VLOOKUP(H162,Presupuesto!$B$11:$C$565,2,0)</f>
        <v>EQUIPO DE TRANSPORTE TRACCION Y ELEVACION</v>
      </c>
      <c r="J162" s="98" t="str">
        <f t="shared" si="14"/>
        <v>Posgrado</v>
      </c>
      <c r="K162" s="98" t="s">
        <v>402</v>
      </c>
      <c r="L162" s="98"/>
    </row>
    <row r="163" spans="3:12" x14ac:dyDescent="0.25">
      <c r="C163" s="99" t="s">
        <v>78</v>
      </c>
      <c r="D163" s="151"/>
      <c r="E163" s="100">
        <v>10000</v>
      </c>
      <c r="F163" s="97">
        <f t="shared" si="13"/>
        <v>0</v>
      </c>
      <c r="G163" s="165"/>
      <c r="H163" s="101" t="s">
        <v>1045</v>
      </c>
      <c r="I163" s="101" t="str">
        <f>VLOOKUP(H163,Presupuesto!$B$11:$C$565,2,0)</f>
        <v>APLICACIONES INFORMATICAS</v>
      </c>
      <c r="J163" s="98" t="str">
        <f t="shared" si="14"/>
        <v>Posgrado</v>
      </c>
      <c r="K163" s="98" t="s">
        <v>398</v>
      </c>
      <c r="L163" s="98"/>
    </row>
    <row r="164" spans="3:12" x14ac:dyDescent="0.25">
      <c r="C164" s="109" t="s">
        <v>79</v>
      </c>
      <c r="D164" s="151"/>
      <c r="E164" s="100">
        <v>2000</v>
      </c>
      <c r="F164" s="97">
        <f t="shared" si="13"/>
        <v>0</v>
      </c>
      <c r="G164" s="165"/>
      <c r="H164" s="110" t="s">
        <v>1013</v>
      </c>
      <c r="I164" s="110" t="str">
        <f>VLOOKUP(H164,Presupuesto!$B$11:$C$565,2,0)</f>
        <v>EQUIPO DE COMPUTACION</v>
      </c>
      <c r="J164" s="98" t="str">
        <f t="shared" si="14"/>
        <v>Posgrado</v>
      </c>
      <c r="K164" s="98" t="s">
        <v>394</v>
      </c>
      <c r="L164" s="98"/>
    </row>
    <row r="165" spans="3:12" x14ac:dyDescent="0.25">
      <c r="C165" s="109" t="s">
        <v>1478</v>
      </c>
      <c r="D165" s="151"/>
      <c r="E165" s="100">
        <v>1500</v>
      </c>
      <c r="F165" s="97">
        <f t="shared" si="13"/>
        <v>0</v>
      </c>
      <c r="G165" s="165"/>
      <c r="H165" s="110" t="s">
        <v>945</v>
      </c>
      <c r="I165" s="110" t="str">
        <f>VLOOKUP(H165,Presupuesto!$B$11:$C$565,2,0)</f>
        <v>UTILES Y MATERIALES ELECTRICOS</v>
      </c>
      <c r="J165" s="98" t="str">
        <f t="shared" si="14"/>
        <v>Posgrado</v>
      </c>
      <c r="K165" s="98" t="s">
        <v>394</v>
      </c>
      <c r="L165" s="98"/>
    </row>
    <row r="166" spans="3:12" x14ac:dyDescent="0.25">
      <c r="C166" s="109" t="s">
        <v>80</v>
      </c>
      <c r="D166" s="151"/>
      <c r="E166" s="100">
        <v>1500</v>
      </c>
      <c r="F166" s="97">
        <f t="shared" si="13"/>
        <v>0</v>
      </c>
      <c r="G166" s="165"/>
      <c r="H166" s="110" t="s">
        <v>1013</v>
      </c>
      <c r="I166" s="110" t="str">
        <f>VLOOKUP(H166,Presupuesto!$B$11:$C$565,2,0)</f>
        <v>EQUIPO DE COMPUTACION</v>
      </c>
      <c r="J166" s="98" t="str">
        <f t="shared" si="14"/>
        <v>Posgrado</v>
      </c>
      <c r="K166" s="98" t="s">
        <v>394</v>
      </c>
      <c r="L166" s="98"/>
    </row>
    <row r="167" spans="3:12" x14ac:dyDescent="0.25">
      <c r="C167" s="109" t="s">
        <v>81</v>
      </c>
      <c r="D167" s="151"/>
      <c r="E167" s="100">
        <v>500</v>
      </c>
      <c r="F167" s="97">
        <f t="shared" si="13"/>
        <v>0</v>
      </c>
      <c r="G167" s="165"/>
      <c r="H167" s="110" t="s">
        <v>954</v>
      </c>
      <c r="I167" s="110" t="str">
        <f>VLOOKUP(H167,Presupuesto!$B$11:$C$565,2,0)</f>
        <v>OTROS RESPUESTOS Y ACCESORIOS MENORES</v>
      </c>
      <c r="J167" s="98" t="str">
        <f t="shared" si="14"/>
        <v>Posgrado</v>
      </c>
      <c r="K167" s="98" t="s">
        <v>394</v>
      </c>
      <c r="L167" s="98"/>
    </row>
    <row r="168" spans="3:12" ht="15.75" thickBot="1" x14ac:dyDescent="0.3">
      <c r="C168" s="102" t="s">
        <v>82</v>
      </c>
      <c r="D168" s="159"/>
      <c r="E168" s="104">
        <v>20</v>
      </c>
      <c r="F168" s="105">
        <f t="shared" si="13"/>
        <v>0</v>
      </c>
      <c r="G168" s="162"/>
      <c r="H168" s="106" t="s">
        <v>954</v>
      </c>
      <c r="I168" s="106" t="str">
        <f>VLOOKUP(H168,Presupuesto!$B$11:$C$565,2,0)</f>
        <v>OTROS RESPUESTOS Y ACCESORIOS MENORES</v>
      </c>
      <c r="J168" s="106" t="str">
        <f t="shared" si="14"/>
        <v>Posgrado</v>
      </c>
      <c r="K168" s="124" t="s">
        <v>393</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391</v>
      </c>
      <c r="D174" s="365"/>
      <c r="E174" s="93"/>
      <c r="F174" s="93"/>
      <c r="G174" s="93"/>
      <c r="H174" s="76"/>
      <c r="I174" s="76"/>
      <c r="J174" s="76"/>
      <c r="K174" s="112"/>
    </row>
    <row r="175" spans="3:12" ht="18.75" x14ac:dyDescent="0.25">
      <c r="C175" s="210"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130</v>
      </c>
      <c r="H177" s="149" t="s">
        <v>46</v>
      </c>
      <c r="I177" s="149" t="s">
        <v>131</v>
      </c>
      <c r="J177" s="149" t="s">
        <v>409</v>
      </c>
      <c r="K177" s="149" t="s">
        <v>410</v>
      </c>
      <c r="L177" s="149" t="s">
        <v>463</v>
      </c>
    </row>
    <row r="178" spans="3:12" ht="15.75" thickBot="1" x14ac:dyDescent="0.3">
      <c r="C178" s="305" t="s">
        <v>1338</v>
      </c>
      <c r="D178" s="158"/>
      <c r="E178" s="96">
        <f>HLOOKUP($C178,$CB$2:$CE$3,2,0)</f>
        <v>15000</v>
      </c>
      <c r="F178" s="97">
        <f>D178*E178</f>
        <v>0</v>
      </c>
      <c r="G178" s="165"/>
      <c r="H178" s="98" t="s">
        <v>1013</v>
      </c>
      <c r="I178" s="98" t="str">
        <f>VLOOKUP(H178,Presupuesto!$B$11:$C$565,2,0)</f>
        <v>EQUIPO DE COMPUTACION</v>
      </c>
      <c r="J178" s="218" t="s">
        <v>1453</v>
      </c>
      <c r="K178" s="98" t="s">
        <v>393</v>
      </c>
      <c r="L178" s="98"/>
    </row>
    <row r="179" spans="3:12" x14ac:dyDescent="0.25">
      <c r="C179" s="305" t="s">
        <v>1336</v>
      </c>
      <c r="D179" s="151"/>
      <c r="E179" s="96">
        <f>HLOOKUP($C179,$CB$2:$CE$3,2,0)</f>
        <v>35000</v>
      </c>
      <c r="F179" s="97">
        <f>D179*E179</f>
        <v>0</v>
      </c>
      <c r="G179" s="165"/>
      <c r="H179" s="101" t="s">
        <v>1013</v>
      </c>
      <c r="I179" s="101" t="str">
        <f>VLOOKUP(H179,Presupuesto!$B$11:$C$565,2,0)</f>
        <v>EQUIPO DE COMPUTACION</v>
      </c>
      <c r="J179" s="98" t="str">
        <f>$J$178</f>
        <v>Posgrado</v>
      </c>
      <c r="K179" s="98" t="s">
        <v>411</v>
      </c>
      <c r="L179" s="98"/>
    </row>
    <row r="180" spans="3:12" x14ac:dyDescent="0.25">
      <c r="C180" s="99" t="s">
        <v>73</v>
      </c>
      <c r="D180" s="151"/>
      <c r="E180" s="100">
        <v>4000</v>
      </c>
      <c r="F180" s="97">
        <f t="shared" ref="F180:F191" si="15">D180*E180</f>
        <v>0</v>
      </c>
      <c r="G180" s="165"/>
      <c r="H180" s="101" t="s">
        <v>985</v>
      </c>
      <c r="I180" s="101" t="str">
        <f>VLOOKUP(H180,Presupuesto!$B$11:$C$565,2,0)</f>
        <v>EQUIPOS VARIOS DE OFICINA</v>
      </c>
      <c r="J180" s="98" t="str">
        <f t="shared" ref="J180:J191" si="16">$J$178</f>
        <v>Posgrado</v>
      </c>
      <c r="K180" s="98" t="s">
        <v>394</v>
      </c>
      <c r="L180" s="98"/>
    </row>
    <row r="181" spans="3:12" x14ac:dyDescent="0.25">
      <c r="C181" s="99" t="s">
        <v>74</v>
      </c>
      <c r="D181" s="151"/>
      <c r="E181" s="100">
        <v>8000</v>
      </c>
      <c r="F181" s="97">
        <f t="shared" si="15"/>
        <v>0</v>
      </c>
      <c r="G181" s="165"/>
      <c r="H181" s="101" t="s">
        <v>1013</v>
      </c>
      <c r="I181" s="101" t="str">
        <f>VLOOKUP(H181,Presupuesto!$B$11:$C$565,2,0)</f>
        <v>EQUIPO DE COMPUTACION</v>
      </c>
      <c r="J181" s="98" t="str">
        <f t="shared" si="16"/>
        <v>Posgrado</v>
      </c>
      <c r="K181" s="98" t="s">
        <v>394</v>
      </c>
      <c r="L181" s="98"/>
    </row>
    <row r="182" spans="3:12" x14ac:dyDescent="0.25">
      <c r="C182" s="99" t="s">
        <v>75</v>
      </c>
      <c r="D182" s="151"/>
      <c r="E182" s="100">
        <v>5000</v>
      </c>
      <c r="F182" s="97">
        <f t="shared" si="15"/>
        <v>0</v>
      </c>
      <c r="G182" s="165"/>
      <c r="H182" s="101" t="s">
        <v>1013</v>
      </c>
      <c r="I182" s="101" t="str">
        <f>VLOOKUP(H182,Presupuesto!$B$11:$C$565,2,0)</f>
        <v>EQUIPO DE COMPUTACION</v>
      </c>
      <c r="J182" s="98" t="str">
        <f t="shared" si="16"/>
        <v>Posgrado</v>
      </c>
      <c r="K182" s="98" t="s">
        <v>394</v>
      </c>
      <c r="L182" s="98"/>
    </row>
    <row r="183" spans="3:12" x14ac:dyDescent="0.25">
      <c r="C183" s="99" t="s">
        <v>35</v>
      </c>
      <c r="D183" s="151"/>
      <c r="E183" s="100">
        <v>13000</v>
      </c>
      <c r="F183" s="97">
        <f t="shared" si="15"/>
        <v>0</v>
      </c>
      <c r="G183" s="165"/>
      <c r="H183" s="101" t="s">
        <v>999</v>
      </c>
      <c r="I183" s="101" t="str">
        <f>VLOOKUP(H183,Presupuesto!$B$11:$C$565,2,0)</f>
        <v>EQUIPO DE TRANSPORTE TRACCION Y ELEVACION</v>
      </c>
      <c r="J183" s="98" t="str">
        <f t="shared" si="16"/>
        <v>Posgrado</v>
      </c>
      <c r="K183" s="98" t="s">
        <v>394</v>
      </c>
      <c r="L183" s="98"/>
    </row>
    <row r="184" spans="3:12" x14ac:dyDescent="0.25">
      <c r="C184" s="99" t="s">
        <v>76</v>
      </c>
      <c r="D184" s="151"/>
      <c r="E184" s="100">
        <v>15000</v>
      </c>
      <c r="F184" s="97">
        <f t="shared" si="15"/>
        <v>0</v>
      </c>
      <c r="G184" s="165"/>
      <c r="H184" s="101" t="s">
        <v>999</v>
      </c>
      <c r="I184" s="101" t="str">
        <f>VLOOKUP(H184,Presupuesto!$B$11:$C$565,2,0)</f>
        <v>EQUIPO DE TRANSPORTE TRACCION Y ELEVACION</v>
      </c>
      <c r="J184" s="98" t="str">
        <f t="shared" si="16"/>
        <v>Posgrado</v>
      </c>
      <c r="K184" s="98" t="s">
        <v>394</v>
      </c>
      <c r="L184" s="98"/>
    </row>
    <row r="185" spans="3:12" x14ac:dyDescent="0.25">
      <c r="C185" s="99" t="s">
        <v>77</v>
      </c>
      <c r="D185" s="151"/>
      <c r="E185" s="100">
        <v>10000</v>
      </c>
      <c r="F185" s="97">
        <f t="shared" si="15"/>
        <v>0</v>
      </c>
      <c r="G185" s="165"/>
      <c r="H185" s="101" t="s">
        <v>999</v>
      </c>
      <c r="I185" s="101" t="str">
        <f>VLOOKUP(H185,Presupuesto!$B$11:$C$565,2,0)</f>
        <v>EQUIPO DE TRANSPORTE TRACCION Y ELEVACION</v>
      </c>
      <c r="J185" s="98" t="str">
        <f t="shared" si="16"/>
        <v>Posgrado</v>
      </c>
      <c r="K185" s="98" t="s">
        <v>402</v>
      </c>
      <c r="L185" s="98"/>
    </row>
    <row r="186" spans="3:12" x14ac:dyDescent="0.25">
      <c r="C186" s="99" t="s">
        <v>78</v>
      </c>
      <c r="D186" s="151"/>
      <c r="E186" s="100">
        <v>10000</v>
      </c>
      <c r="F186" s="97">
        <f t="shared" si="15"/>
        <v>0</v>
      </c>
      <c r="G186" s="165"/>
      <c r="H186" s="101" t="s">
        <v>1045</v>
      </c>
      <c r="I186" s="101" t="str">
        <f>VLOOKUP(H186,Presupuesto!$B$11:$C$565,2,0)</f>
        <v>APLICACIONES INFORMATICAS</v>
      </c>
      <c r="J186" s="98" t="str">
        <f t="shared" si="16"/>
        <v>Posgrado</v>
      </c>
      <c r="K186" s="98" t="s">
        <v>398</v>
      </c>
      <c r="L186" s="98"/>
    </row>
    <row r="187" spans="3:12" x14ac:dyDescent="0.25">
      <c r="C187" s="109" t="s">
        <v>79</v>
      </c>
      <c r="D187" s="151"/>
      <c r="E187" s="100">
        <v>2000</v>
      </c>
      <c r="F187" s="97">
        <f t="shared" si="15"/>
        <v>0</v>
      </c>
      <c r="G187" s="165"/>
      <c r="H187" s="110" t="s">
        <v>1013</v>
      </c>
      <c r="I187" s="110" t="str">
        <f>VLOOKUP(H187,Presupuesto!$B$11:$C$565,2,0)</f>
        <v>EQUIPO DE COMPUTACION</v>
      </c>
      <c r="J187" s="98" t="str">
        <f t="shared" si="16"/>
        <v>Posgrado</v>
      </c>
      <c r="K187" s="98" t="s">
        <v>394</v>
      </c>
      <c r="L187" s="98"/>
    </row>
    <row r="188" spans="3:12" x14ac:dyDescent="0.25">
      <c r="C188" s="109" t="s">
        <v>1478</v>
      </c>
      <c r="D188" s="151"/>
      <c r="E188" s="100">
        <v>1500</v>
      </c>
      <c r="F188" s="97">
        <f t="shared" si="15"/>
        <v>0</v>
      </c>
      <c r="G188" s="165"/>
      <c r="H188" s="110" t="s">
        <v>945</v>
      </c>
      <c r="I188" s="110" t="str">
        <f>VLOOKUP(H188,Presupuesto!$B$11:$C$565,2,0)</f>
        <v>UTILES Y MATERIALES ELECTRICOS</v>
      </c>
      <c r="J188" s="98" t="str">
        <f t="shared" si="16"/>
        <v>Posgrado</v>
      </c>
      <c r="K188" s="98" t="s">
        <v>394</v>
      </c>
      <c r="L188" s="98"/>
    </row>
    <row r="189" spans="3:12" x14ac:dyDescent="0.25">
      <c r="C189" s="109" t="s">
        <v>80</v>
      </c>
      <c r="D189" s="151"/>
      <c r="E189" s="100">
        <v>1500</v>
      </c>
      <c r="F189" s="97">
        <f t="shared" si="15"/>
        <v>0</v>
      </c>
      <c r="G189" s="165"/>
      <c r="H189" s="110" t="s">
        <v>1013</v>
      </c>
      <c r="I189" s="110" t="str">
        <f>VLOOKUP(H189,Presupuesto!$B$11:$C$565,2,0)</f>
        <v>EQUIPO DE COMPUTACION</v>
      </c>
      <c r="J189" s="98" t="str">
        <f t="shared" si="16"/>
        <v>Posgrado</v>
      </c>
      <c r="K189" s="98" t="s">
        <v>394</v>
      </c>
      <c r="L189" s="98"/>
    </row>
    <row r="190" spans="3:12" x14ac:dyDescent="0.25">
      <c r="C190" s="109" t="s">
        <v>81</v>
      </c>
      <c r="D190" s="151"/>
      <c r="E190" s="100">
        <v>500</v>
      </c>
      <c r="F190" s="97">
        <f t="shared" si="15"/>
        <v>0</v>
      </c>
      <c r="G190" s="165"/>
      <c r="H190" s="110" t="s">
        <v>954</v>
      </c>
      <c r="I190" s="110" t="str">
        <f>VLOOKUP(H190,Presupuesto!$B$11:$C$565,2,0)</f>
        <v>OTROS RESPUESTOS Y ACCESORIOS MENORES</v>
      </c>
      <c r="J190" s="98" t="str">
        <f t="shared" si="16"/>
        <v>Posgrado</v>
      </c>
      <c r="K190" s="98" t="s">
        <v>394</v>
      </c>
      <c r="L190" s="98"/>
    </row>
    <row r="191" spans="3:12" ht="15.75" thickBot="1" x14ac:dyDescent="0.3">
      <c r="C191" s="102" t="s">
        <v>82</v>
      </c>
      <c r="D191" s="159"/>
      <c r="E191" s="104">
        <v>20</v>
      </c>
      <c r="F191" s="105">
        <f t="shared" si="15"/>
        <v>0</v>
      </c>
      <c r="G191" s="162"/>
      <c r="H191" s="106" t="s">
        <v>954</v>
      </c>
      <c r="I191" s="106" t="str">
        <f>VLOOKUP(H191,Presupuesto!$B$11:$C$565,2,0)</f>
        <v>OTROS RESPUESTOS Y ACCESORIOS MENORES</v>
      </c>
      <c r="J191" s="106" t="str">
        <f t="shared" si="16"/>
        <v>Posgrado</v>
      </c>
      <c r="K191" s="124" t="s">
        <v>393</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391</v>
      </c>
      <c r="D197" s="365"/>
      <c r="E197" s="93"/>
      <c r="F197" s="93"/>
      <c r="G197" s="93"/>
      <c r="H197" s="76"/>
      <c r="I197" s="76"/>
      <c r="J197" s="76"/>
      <c r="K197" s="112"/>
    </row>
    <row r="198" spans="3:12" ht="18.75" x14ac:dyDescent="0.25">
      <c r="C198" s="210"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130</v>
      </c>
      <c r="H200" s="149" t="s">
        <v>46</v>
      </c>
      <c r="I200" s="149" t="s">
        <v>131</v>
      </c>
      <c r="J200" s="149" t="s">
        <v>409</v>
      </c>
      <c r="K200" s="149" t="s">
        <v>410</v>
      </c>
      <c r="L200" s="149" t="s">
        <v>463</v>
      </c>
    </row>
    <row r="201" spans="3:12" ht="15.75" thickBot="1" x14ac:dyDescent="0.3">
      <c r="C201" s="305" t="s">
        <v>1338</v>
      </c>
      <c r="D201" s="158"/>
      <c r="E201" s="96">
        <f>HLOOKUP($C201,$CB$2:$CE$3,2,0)</f>
        <v>15000</v>
      </c>
      <c r="F201" s="97">
        <f>D201*E201</f>
        <v>0</v>
      </c>
      <c r="G201" s="165"/>
      <c r="H201" s="98" t="s">
        <v>1013</v>
      </c>
      <c r="I201" s="98" t="str">
        <f>VLOOKUP(H201,Presupuesto!$B$11:$C$565,2,0)</f>
        <v>EQUIPO DE COMPUTACION</v>
      </c>
      <c r="J201" s="218" t="s">
        <v>1453</v>
      </c>
      <c r="K201" s="98" t="s">
        <v>393</v>
      </c>
      <c r="L201" s="98"/>
    </row>
    <row r="202" spans="3:12" x14ac:dyDescent="0.25">
      <c r="C202" s="305" t="s">
        <v>1336</v>
      </c>
      <c r="D202" s="151"/>
      <c r="E202" s="96">
        <f>HLOOKUP($C202,$CB$2:$CE$3,2,0)</f>
        <v>35000</v>
      </c>
      <c r="F202" s="97">
        <f>D202*E202</f>
        <v>0</v>
      </c>
      <c r="G202" s="165"/>
      <c r="H202" s="101" t="s">
        <v>1013</v>
      </c>
      <c r="I202" s="101" t="str">
        <f>VLOOKUP(H202,Presupuesto!$B$11:$C$565,2,0)</f>
        <v>EQUIPO DE COMPUTACION</v>
      </c>
      <c r="J202" s="98" t="str">
        <f>$J$201</f>
        <v>Posgrado</v>
      </c>
      <c r="K202" s="98" t="s">
        <v>411</v>
      </c>
      <c r="L202" s="98"/>
    </row>
    <row r="203" spans="3:12" x14ac:dyDescent="0.25">
      <c r="C203" s="99" t="s">
        <v>73</v>
      </c>
      <c r="D203" s="151"/>
      <c r="E203" s="100">
        <v>4000</v>
      </c>
      <c r="F203" s="97">
        <f t="shared" ref="F203:F214" si="17">D203*E203</f>
        <v>0</v>
      </c>
      <c r="G203" s="165"/>
      <c r="H203" s="101" t="s">
        <v>985</v>
      </c>
      <c r="I203" s="101" t="str">
        <f>VLOOKUP(H203,Presupuesto!$B$11:$C$565,2,0)</f>
        <v>EQUIPOS VARIOS DE OFICINA</v>
      </c>
      <c r="J203" s="98" t="str">
        <f t="shared" ref="J203:J214" si="18">$J$201</f>
        <v>Posgrado</v>
      </c>
      <c r="K203" s="98" t="s">
        <v>394</v>
      </c>
      <c r="L203" s="98"/>
    </row>
    <row r="204" spans="3:12" x14ac:dyDescent="0.25">
      <c r="C204" s="99" t="s">
        <v>74</v>
      </c>
      <c r="D204" s="151"/>
      <c r="E204" s="100">
        <v>8000</v>
      </c>
      <c r="F204" s="97">
        <f t="shared" si="17"/>
        <v>0</v>
      </c>
      <c r="G204" s="165"/>
      <c r="H204" s="101" t="s">
        <v>1013</v>
      </c>
      <c r="I204" s="101" t="str">
        <f>VLOOKUP(H204,Presupuesto!$B$11:$C$565,2,0)</f>
        <v>EQUIPO DE COMPUTACION</v>
      </c>
      <c r="J204" s="98" t="str">
        <f t="shared" si="18"/>
        <v>Posgrado</v>
      </c>
      <c r="K204" s="98" t="s">
        <v>394</v>
      </c>
      <c r="L204" s="98"/>
    </row>
    <row r="205" spans="3:12" x14ac:dyDescent="0.25">
      <c r="C205" s="99" t="s">
        <v>75</v>
      </c>
      <c r="D205" s="151"/>
      <c r="E205" s="100">
        <v>5000</v>
      </c>
      <c r="F205" s="97">
        <f t="shared" si="17"/>
        <v>0</v>
      </c>
      <c r="G205" s="165"/>
      <c r="H205" s="101" t="s">
        <v>1013</v>
      </c>
      <c r="I205" s="101" t="str">
        <f>VLOOKUP(H205,Presupuesto!$B$11:$C$565,2,0)</f>
        <v>EQUIPO DE COMPUTACION</v>
      </c>
      <c r="J205" s="98" t="str">
        <f t="shared" si="18"/>
        <v>Posgrado</v>
      </c>
      <c r="K205" s="98" t="s">
        <v>394</v>
      </c>
      <c r="L205" s="98"/>
    </row>
    <row r="206" spans="3:12" x14ac:dyDescent="0.25">
      <c r="C206" s="99" t="s">
        <v>35</v>
      </c>
      <c r="D206" s="151"/>
      <c r="E206" s="100">
        <v>13000</v>
      </c>
      <c r="F206" s="97">
        <f t="shared" si="17"/>
        <v>0</v>
      </c>
      <c r="G206" s="165"/>
      <c r="H206" s="101" t="s">
        <v>999</v>
      </c>
      <c r="I206" s="101" t="str">
        <f>VLOOKUP(H206,Presupuesto!$B$11:$C$565,2,0)</f>
        <v>EQUIPO DE TRANSPORTE TRACCION Y ELEVACION</v>
      </c>
      <c r="J206" s="98" t="str">
        <f t="shared" si="18"/>
        <v>Posgrado</v>
      </c>
      <c r="K206" s="98" t="s">
        <v>394</v>
      </c>
      <c r="L206" s="98"/>
    </row>
    <row r="207" spans="3:12" x14ac:dyDescent="0.25">
      <c r="C207" s="99" t="s">
        <v>76</v>
      </c>
      <c r="D207" s="151"/>
      <c r="E207" s="100">
        <v>15000</v>
      </c>
      <c r="F207" s="97">
        <f t="shared" si="17"/>
        <v>0</v>
      </c>
      <c r="G207" s="165"/>
      <c r="H207" s="101" t="s">
        <v>999</v>
      </c>
      <c r="I207" s="101" t="str">
        <f>VLOOKUP(H207,Presupuesto!$B$11:$C$565,2,0)</f>
        <v>EQUIPO DE TRANSPORTE TRACCION Y ELEVACION</v>
      </c>
      <c r="J207" s="98" t="str">
        <f t="shared" si="18"/>
        <v>Posgrado</v>
      </c>
      <c r="K207" s="98" t="s">
        <v>394</v>
      </c>
      <c r="L207" s="98"/>
    </row>
    <row r="208" spans="3:12" x14ac:dyDescent="0.25">
      <c r="C208" s="99" t="s">
        <v>77</v>
      </c>
      <c r="D208" s="151"/>
      <c r="E208" s="100">
        <v>10000</v>
      </c>
      <c r="F208" s="97">
        <f t="shared" si="17"/>
        <v>0</v>
      </c>
      <c r="G208" s="165"/>
      <c r="H208" s="101" t="s">
        <v>999</v>
      </c>
      <c r="I208" s="101" t="str">
        <f>VLOOKUP(H208,Presupuesto!$B$11:$C$565,2,0)</f>
        <v>EQUIPO DE TRANSPORTE TRACCION Y ELEVACION</v>
      </c>
      <c r="J208" s="98" t="str">
        <f t="shared" si="18"/>
        <v>Posgrado</v>
      </c>
      <c r="K208" s="98" t="s">
        <v>402</v>
      </c>
      <c r="L208" s="98"/>
    </row>
    <row r="209" spans="3:12" x14ac:dyDescent="0.25">
      <c r="C209" s="99" t="s">
        <v>78</v>
      </c>
      <c r="D209" s="151"/>
      <c r="E209" s="100">
        <v>10000</v>
      </c>
      <c r="F209" s="97">
        <f t="shared" si="17"/>
        <v>0</v>
      </c>
      <c r="G209" s="165"/>
      <c r="H209" s="101" t="s">
        <v>1045</v>
      </c>
      <c r="I209" s="101" t="str">
        <f>VLOOKUP(H209,Presupuesto!$B$11:$C$565,2,0)</f>
        <v>APLICACIONES INFORMATICAS</v>
      </c>
      <c r="J209" s="98" t="str">
        <f t="shared" si="18"/>
        <v>Posgrado</v>
      </c>
      <c r="K209" s="98" t="s">
        <v>398</v>
      </c>
      <c r="L209" s="98"/>
    </row>
    <row r="210" spans="3:12" x14ac:dyDescent="0.25">
      <c r="C210" s="109" t="s">
        <v>79</v>
      </c>
      <c r="D210" s="151"/>
      <c r="E210" s="100">
        <v>2000</v>
      </c>
      <c r="F210" s="97">
        <f t="shared" si="17"/>
        <v>0</v>
      </c>
      <c r="G210" s="165"/>
      <c r="H210" s="110" t="s">
        <v>1013</v>
      </c>
      <c r="I210" s="110" t="str">
        <f>VLOOKUP(H210,Presupuesto!$B$11:$C$565,2,0)</f>
        <v>EQUIPO DE COMPUTACION</v>
      </c>
      <c r="J210" s="98" t="str">
        <f t="shared" si="18"/>
        <v>Posgrado</v>
      </c>
      <c r="K210" s="98" t="s">
        <v>394</v>
      </c>
      <c r="L210" s="98"/>
    </row>
    <row r="211" spans="3:12" x14ac:dyDescent="0.25">
      <c r="C211" s="109" t="s">
        <v>1478</v>
      </c>
      <c r="D211" s="151"/>
      <c r="E211" s="100">
        <v>1500</v>
      </c>
      <c r="F211" s="97">
        <f t="shared" si="17"/>
        <v>0</v>
      </c>
      <c r="G211" s="165"/>
      <c r="H211" s="110" t="s">
        <v>945</v>
      </c>
      <c r="I211" s="110" t="str">
        <f>VLOOKUP(H211,Presupuesto!$B$11:$C$565,2,0)</f>
        <v>UTILES Y MATERIALES ELECTRICOS</v>
      </c>
      <c r="J211" s="98" t="str">
        <f t="shared" si="18"/>
        <v>Posgrado</v>
      </c>
      <c r="K211" s="98" t="s">
        <v>394</v>
      </c>
      <c r="L211" s="98"/>
    </row>
    <row r="212" spans="3:12" x14ac:dyDescent="0.25">
      <c r="C212" s="109" t="s">
        <v>80</v>
      </c>
      <c r="D212" s="151"/>
      <c r="E212" s="100">
        <v>1500</v>
      </c>
      <c r="F212" s="97">
        <f t="shared" si="17"/>
        <v>0</v>
      </c>
      <c r="G212" s="165"/>
      <c r="H212" s="110" t="s">
        <v>1013</v>
      </c>
      <c r="I212" s="110" t="str">
        <f>VLOOKUP(H212,Presupuesto!$B$11:$C$565,2,0)</f>
        <v>EQUIPO DE COMPUTACION</v>
      </c>
      <c r="J212" s="98" t="str">
        <f t="shared" si="18"/>
        <v>Posgrado</v>
      </c>
      <c r="K212" s="98" t="s">
        <v>394</v>
      </c>
      <c r="L212" s="98"/>
    </row>
    <row r="213" spans="3:12" x14ac:dyDescent="0.25">
      <c r="C213" s="109" t="s">
        <v>81</v>
      </c>
      <c r="D213" s="151"/>
      <c r="E213" s="100">
        <v>500</v>
      </c>
      <c r="F213" s="97">
        <f t="shared" si="17"/>
        <v>0</v>
      </c>
      <c r="G213" s="165"/>
      <c r="H213" s="110" t="s">
        <v>954</v>
      </c>
      <c r="I213" s="110" t="str">
        <f>VLOOKUP(H213,Presupuesto!$B$11:$C$565,2,0)</f>
        <v>OTROS RESPUESTOS Y ACCESORIOS MENORES</v>
      </c>
      <c r="J213" s="98" t="str">
        <f t="shared" si="18"/>
        <v>Posgrado</v>
      </c>
      <c r="K213" s="98" t="s">
        <v>394</v>
      </c>
      <c r="L213" s="98"/>
    </row>
    <row r="214" spans="3:12" ht="15.75" thickBot="1" x14ac:dyDescent="0.3">
      <c r="C214" s="102" t="s">
        <v>82</v>
      </c>
      <c r="D214" s="159"/>
      <c r="E214" s="104">
        <v>20</v>
      </c>
      <c r="F214" s="105">
        <f t="shared" si="17"/>
        <v>0</v>
      </c>
      <c r="G214" s="162"/>
      <c r="H214" s="106" t="s">
        <v>954</v>
      </c>
      <c r="I214" s="106" t="str">
        <f>VLOOKUP(H214,Presupuesto!$B$11:$C$565,2,0)</f>
        <v>OTROS RESPUESTOS Y ACCESORIOS MENORES</v>
      </c>
      <c r="J214" s="106" t="str">
        <f t="shared" si="18"/>
        <v>Posgrado</v>
      </c>
      <c r="K214" s="124" t="s">
        <v>393</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391</v>
      </c>
      <c r="D220" s="365"/>
      <c r="E220" s="93"/>
      <c r="F220" s="93"/>
      <c r="G220" s="93"/>
      <c r="H220" s="76"/>
      <c r="I220" s="76"/>
      <c r="J220" s="76"/>
      <c r="K220" s="112"/>
    </row>
    <row r="221" spans="3:12" ht="18.75" x14ac:dyDescent="0.25">
      <c r="C221" s="210"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130</v>
      </c>
      <c r="H223" s="149" t="s">
        <v>46</v>
      </c>
      <c r="I223" s="149" t="s">
        <v>131</v>
      </c>
      <c r="J223" s="149" t="s">
        <v>409</v>
      </c>
      <c r="K223" s="149" t="s">
        <v>410</v>
      </c>
      <c r="L223" s="149" t="s">
        <v>463</v>
      </c>
    </row>
    <row r="224" spans="3:12" ht="15.75" thickBot="1" x14ac:dyDescent="0.3">
      <c r="C224" s="305" t="s">
        <v>1338</v>
      </c>
      <c r="D224" s="158"/>
      <c r="E224" s="96">
        <f>HLOOKUP($C224,$CB$2:$CE$3,2,0)</f>
        <v>15000</v>
      </c>
      <c r="F224" s="97">
        <f>D224*E224</f>
        <v>0</v>
      </c>
      <c r="G224" s="165"/>
      <c r="H224" s="98" t="s">
        <v>1013</v>
      </c>
      <c r="I224" s="98" t="str">
        <f>VLOOKUP(H224,Presupuesto!$B$11:$C$565,2,0)</f>
        <v>EQUIPO DE COMPUTACION</v>
      </c>
      <c r="J224" s="218" t="s">
        <v>1453</v>
      </c>
      <c r="K224" s="98" t="s">
        <v>393</v>
      </c>
      <c r="L224" s="98"/>
    </row>
    <row r="225" spans="3:12" x14ac:dyDescent="0.25">
      <c r="C225" s="305" t="s">
        <v>1336</v>
      </c>
      <c r="D225" s="151"/>
      <c r="E225" s="96">
        <f>HLOOKUP($C225,$CB$2:$CE$3,2,0)</f>
        <v>35000</v>
      </c>
      <c r="F225" s="97">
        <f>D225*E225</f>
        <v>0</v>
      </c>
      <c r="G225" s="165"/>
      <c r="H225" s="101" t="s">
        <v>1013</v>
      </c>
      <c r="I225" s="101" t="str">
        <f>VLOOKUP(H225,Presupuesto!$B$11:$C$565,2,0)</f>
        <v>EQUIPO DE COMPUTACION</v>
      </c>
      <c r="J225" s="98" t="str">
        <f>$J$224</f>
        <v>Posgrado</v>
      </c>
      <c r="K225" s="98" t="s">
        <v>411</v>
      </c>
      <c r="L225" s="98"/>
    </row>
    <row r="226" spans="3:12" x14ac:dyDescent="0.25">
      <c r="C226" s="99" t="s">
        <v>73</v>
      </c>
      <c r="D226" s="151"/>
      <c r="E226" s="100">
        <v>4000</v>
      </c>
      <c r="F226" s="97">
        <f t="shared" ref="F226:F237" si="19">D226*E226</f>
        <v>0</v>
      </c>
      <c r="G226" s="165"/>
      <c r="H226" s="101" t="s">
        <v>985</v>
      </c>
      <c r="I226" s="101" t="str">
        <f>VLOOKUP(H226,Presupuesto!$B$11:$C$565,2,0)</f>
        <v>EQUIPOS VARIOS DE OFICINA</v>
      </c>
      <c r="J226" s="98" t="str">
        <f t="shared" ref="J226:J237" si="20">$J$224</f>
        <v>Posgrado</v>
      </c>
      <c r="K226" s="98" t="s">
        <v>394</v>
      </c>
      <c r="L226" s="98"/>
    </row>
    <row r="227" spans="3:12" x14ac:dyDescent="0.25">
      <c r="C227" s="99" t="s">
        <v>74</v>
      </c>
      <c r="D227" s="151"/>
      <c r="E227" s="100">
        <v>8000</v>
      </c>
      <c r="F227" s="97">
        <f t="shared" si="19"/>
        <v>0</v>
      </c>
      <c r="G227" s="165"/>
      <c r="H227" s="101" t="s">
        <v>1013</v>
      </c>
      <c r="I227" s="101" t="str">
        <f>VLOOKUP(H227,Presupuesto!$B$11:$C$565,2,0)</f>
        <v>EQUIPO DE COMPUTACION</v>
      </c>
      <c r="J227" s="98" t="str">
        <f t="shared" si="20"/>
        <v>Posgrado</v>
      </c>
      <c r="K227" s="98" t="s">
        <v>394</v>
      </c>
      <c r="L227" s="98"/>
    </row>
    <row r="228" spans="3:12" x14ac:dyDescent="0.25">
      <c r="C228" s="99" t="s">
        <v>75</v>
      </c>
      <c r="D228" s="151"/>
      <c r="E228" s="100">
        <v>5000</v>
      </c>
      <c r="F228" s="97">
        <f t="shared" si="19"/>
        <v>0</v>
      </c>
      <c r="G228" s="165"/>
      <c r="H228" s="101" t="s">
        <v>1013</v>
      </c>
      <c r="I228" s="101" t="str">
        <f>VLOOKUP(H228,Presupuesto!$B$11:$C$565,2,0)</f>
        <v>EQUIPO DE COMPUTACION</v>
      </c>
      <c r="J228" s="98" t="str">
        <f t="shared" si="20"/>
        <v>Posgrado</v>
      </c>
      <c r="K228" s="98" t="s">
        <v>394</v>
      </c>
      <c r="L228" s="98"/>
    </row>
    <row r="229" spans="3:12" x14ac:dyDescent="0.25">
      <c r="C229" s="99" t="s">
        <v>35</v>
      </c>
      <c r="D229" s="151"/>
      <c r="E229" s="100">
        <v>13000</v>
      </c>
      <c r="F229" s="97">
        <f t="shared" si="19"/>
        <v>0</v>
      </c>
      <c r="G229" s="165"/>
      <c r="H229" s="101" t="s">
        <v>999</v>
      </c>
      <c r="I229" s="101" t="str">
        <f>VLOOKUP(H229,Presupuesto!$B$11:$C$565,2,0)</f>
        <v>EQUIPO DE TRANSPORTE TRACCION Y ELEVACION</v>
      </c>
      <c r="J229" s="98" t="str">
        <f t="shared" si="20"/>
        <v>Posgrado</v>
      </c>
      <c r="K229" s="98" t="s">
        <v>394</v>
      </c>
      <c r="L229" s="98"/>
    </row>
    <row r="230" spans="3:12" x14ac:dyDescent="0.25">
      <c r="C230" s="99" t="s">
        <v>76</v>
      </c>
      <c r="D230" s="151"/>
      <c r="E230" s="100">
        <v>15000</v>
      </c>
      <c r="F230" s="97">
        <f t="shared" si="19"/>
        <v>0</v>
      </c>
      <c r="G230" s="165"/>
      <c r="H230" s="101" t="s">
        <v>999</v>
      </c>
      <c r="I230" s="101" t="str">
        <f>VLOOKUP(H230,Presupuesto!$B$11:$C$565,2,0)</f>
        <v>EQUIPO DE TRANSPORTE TRACCION Y ELEVACION</v>
      </c>
      <c r="J230" s="98" t="str">
        <f t="shared" si="20"/>
        <v>Posgrado</v>
      </c>
      <c r="K230" s="98" t="s">
        <v>394</v>
      </c>
      <c r="L230" s="98"/>
    </row>
    <row r="231" spans="3:12" x14ac:dyDescent="0.25">
      <c r="C231" s="99" t="s">
        <v>77</v>
      </c>
      <c r="D231" s="151"/>
      <c r="E231" s="100">
        <v>10000</v>
      </c>
      <c r="F231" s="97">
        <f t="shared" si="19"/>
        <v>0</v>
      </c>
      <c r="G231" s="165"/>
      <c r="H231" s="101" t="s">
        <v>999</v>
      </c>
      <c r="I231" s="101" t="str">
        <f>VLOOKUP(H231,Presupuesto!$B$11:$C$565,2,0)</f>
        <v>EQUIPO DE TRANSPORTE TRACCION Y ELEVACION</v>
      </c>
      <c r="J231" s="98" t="str">
        <f t="shared" si="20"/>
        <v>Posgrado</v>
      </c>
      <c r="K231" s="98" t="s">
        <v>402</v>
      </c>
      <c r="L231" s="98"/>
    </row>
    <row r="232" spans="3:12" x14ac:dyDescent="0.25">
      <c r="C232" s="99" t="s">
        <v>78</v>
      </c>
      <c r="D232" s="151"/>
      <c r="E232" s="100">
        <v>10000</v>
      </c>
      <c r="F232" s="97">
        <f t="shared" si="19"/>
        <v>0</v>
      </c>
      <c r="G232" s="165"/>
      <c r="H232" s="101" t="s">
        <v>1045</v>
      </c>
      <c r="I232" s="101" t="str">
        <f>VLOOKUP(H232,Presupuesto!$B$11:$C$565,2,0)</f>
        <v>APLICACIONES INFORMATICAS</v>
      </c>
      <c r="J232" s="98" t="str">
        <f t="shared" si="20"/>
        <v>Posgrado</v>
      </c>
      <c r="K232" s="98" t="s">
        <v>398</v>
      </c>
      <c r="L232" s="98"/>
    </row>
    <row r="233" spans="3:12" x14ac:dyDescent="0.25">
      <c r="C233" s="109" t="s">
        <v>79</v>
      </c>
      <c r="D233" s="151"/>
      <c r="E233" s="100">
        <v>2000</v>
      </c>
      <c r="F233" s="97">
        <f t="shared" si="19"/>
        <v>0</v>
      </c>
      <c r="G233" s="165"/>
      <c r="H233" s="110" t="s">
        <v>1013</v>
      </c>
      <c r="I233" s="110" t="str">
        <f>VLOOKUP(H233,Presupuesto!$B$11:$C$565,2,0)</f>
        <v>EQUIPO DE COMPUTACION</v>
      </c>
      <c r="J233" s="98" t="str">
        <f t="shared" si="20"/>
        <v>Posgrado</v>
      </c>
      <c r="K233" s="98" t="s">
        <v>394</v>
      </c>
      <c r="L233" s="98"/>
    </row>
    <row r="234" spans="3:12" x14ac:dyDescent="0.25">
      <c r="C234" s="109" t="s">
        <v>1478</v>
      </c>
      <c r="D234" s="151"/>
      <c r="E234" s="100">
        <v>1500</v>
      </c>
      <c r="F234" s="97">
        <f t="shared" si="19"/>
        <v>0</v>
      </c>
      <c r="G234" s="165"/>
      <c r="H234" s="110" t="s">
        <v>945</v>
      </c>
      <c r="I234" s="110" t="str">
        <f>VLOOKUP(H234,Presupuesto!$B$11:$C$565,2,0)</f>
        <v>UTILES Y MATERIALES ELECTRICOS</v>
      </c>
      <c r="J234" s="98" t="str">
        <f t="shared" si="20"/>
        <v>Posgrado</v>
      </c>
      <c r="K234" s="98" t="s">
        <v>394</v>
      </c>
      <c r="L234" s="98"/>
    </row>
    <row r="235" spans="3:12" x14ac:dyDescent="0.25">
      <c r="C235" s="109" t="s">
        <v>80</v>
      </c>
      <c r="D235" s="151"/>
      <c r="E235" s="100">
        <v>1500</v>
      </c>
      <c r="F235" s="97">
        <f t="shared" si="19"/>
        <v>0</v>
      </c>
      <c r="G235" s="165"/>
      <c r="H235" s="110" t="s">
        <v>1013</v>
      </c>
      <c r="I235" s="110" t="str">
        <f>VLOOKUP(H235,Presupuesto!$B$11:$C$565,2,0)</f>
        <v>EQUIPO DE COMPUTACION</v>
      </c>
      <c r="J235" s="98" t="str">
        <f t="shared" si="20"/>
        <v>Posgrado</v>
      </c>
      <c r="K235" s="98" t="s">
        <v>394</v>
      </c>
      <c r="L235" s="98"/>
    </row>
    <row r="236" spans="3:12" x14ac:dyDescent="0.25">
      <c r="C236" s="109" t="s">
        <v>81</v>
      </c>
      <c r="D236" s="151"/>
      <c r="E236" s="100">
        <v>500</v>
      </c>
      <c r="F236" s="97">
        <f t="shared" si="19"/>
        <v>0</v>
      </c>
      <c r="G236" s="165"/>
      <c r="H236" s="110" t="s">
        <v>954</v>
      </c>
      <c r="I236" s="110" t="str">
        <f>VLOOKUP(H236,Presupuesto!$B$11:$C$565,2,0)</f>
        <v>OTROS RESPUESTOS Y ACCESORIOS MENORES</v>
      </c>
      <c r="J236" s="98" t="str">
        <f t="shared" si="20"/>
        <v>Posgrado</v>
      </c>
      <c r="K236" s="98" t="s">
        <v>394</v>
      </c>
      <c r="L236" s="98"/>
    </row>
    <row r="237" spans="3:12" ht="15.75" thickBot="1" x14ac:dyDescent="0.3">
      <c r="C237" s="102" t="s">
        <v>82</v>
      </c>
      <c r="D237" s="159"/>
      <c r="E237" s="104">
        <v>20</v>
      </c>
      <c r="F237" s="105">
        <f t="shared" si="19"/>
        <v>0</v>
      </c>
      <c r="G237" s="162"/>
      <c r="H237" s="106" t="s">
        <v>954</v>
      </c>
      <c r="I237" s="106" t="str">
        <f>VLOOKUP(H237,Presupuesto!$B$11:$C$565,2,0)</f>
        <v>OTROS RESPUESTOS Y ACCESORIOS MENORES</v>
      </c>
      <c r="J237" s="106" t="str">
        <f t="shared" si="20"/>
        <v>Posgrado</v>
      </c>
      <c r="K237" s="124" t="s">
        <v>393</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391</v>
      </c>
      <c r="D243" s="365"/>
      <c r="E243" s="93"/>
      <c r="F243" s="93"/>
      <c r="G243" s="93"/>
      <c r="H243" s="76"/>
      <c r="I243" s="76"/>
      <c r="J243" s="76"/>
      <c r="K243" s="112"/>
    </row>
    <row r="244" spans="3:12" ht="18.75" x14ac:dyDescent="0.25">
      <c r="C244" s="210"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130</v>
      </c>
      <c r="H246" s="149" t="s">
        <v>46</v>
      </c>
      <c r="I246" s="149" t="s">
        <v>131</v>
      </c>
      <c r="J246" s="149" t="s">
        <v>409</v>
      </c>
      <c r="K246" s="149" t="s">
        <v>410</v>
      </c>
      <c r="L246" s="149" t="s">
        <v>463</v>
      </c>
    </row>
    <row r="247" spans="3:12" ht="15.75" thickBot="1" x14ac:dyDescent="0.3">
      <c r="C247" s="305" t="s">
        <v>1338</v>
      </c>
      <c r="D247" s="158"/>
      <c r="E247" s="96">
        <f>HLOOKUP($C247,$CB$2:$CE$3,2,0)</f>
        <v>15000</v>
      </c>
      <c r="F247" s="97">
        <f>D247*E247</f>
        <v>0</v>
      </c>
      <c r="G247" s="165"/>
      <c r="H247" s="98" t="s">
        <v>1013</v>
      </c>
      <c r="I247" s="98" t="str">
        <f>VLOOKUP(H247,Presupuesto!$B$11:$C$565,2,0)</f>
        <v>EQUIPO DE COMPUTACION</v>
      </c>
      <c r="J247" s="218" t="s">
        <v>1453</v>
      </c>
      <c r="K247" s="98" t="s">
        <v>393</v>
      </c>
      <c r="L247" s="98"/>
    </row>
    <row r="248" spans="3:12" x14ac:dyDescent="0.25">
      <c r="C248" s="305" t="s">
        <v>1336</v>
      </c>
      <c r="D248" s="151"/>
      <c r="E248" s="96">
        <f>HLOOKUP($C248,$CB$2:$CE$3,2,0)</f>
        <v>35000</v>
      </c>
      <c r="F248" s="97">
        <f>D248*E248</f>
        <v>0</v>
      </c>
      <c r="G248" s="165"/>
      <c r="H248" s="101" t="s">
        <v>1013</v>
      </c>
      <c r="I248" s="101" t="str">
        <f>VLOOKUP(H248,Presupuesto!$B$11:$C$565,2,0)</f>
        <v>EQUIPO DE COMPUTACION</v>
      </c>
      <c r="J248" s="98" t="str">
        <f>$J$247</f>
        <v>Posgrado</v>
      </c>
      <c r="K248" s="98" t="s">
        <v>411</v>
      </c>
      <c r="L248" s="98"/>
    </row>
    <row r="249" spans="3:12" x14ac:dyDescent="0.25">
      <c r="C249" s="99" t="s">
        <v>73</v>
      </c>
      <c r="D249" s="151"/>
      <c r="E249" s="100">
        <v>4000</v>
      </c>
      <c r="F249" s="97">
        <f t="shared" ref="F249:F260" si="21">D249*E249</f>
        <v>0</v>
      </c>
      <c r="G249" s="165"/>
      <c r="H249" s="101" t="s">
        <v>985</v>
      </c>
      <c r="I249" s="101" t="str">
        <f>VLOOKUP(H249,Presupuesto!$B$11:$C$565,2,0)</f>
        <v>EQUIPOS VARIOS DE OFICINA</v>
      </c>
      <c r="J249" s="98" t="str">
        <f t="shared" ref="J249:J260" si="22">$J$247</f>
        <v>Posgrado</v>
      </c>
      <c r="K249" s="98" t="s">
        <v>394</v>
      </c>
      <c r="L249" s="98"/>
    </row>
    <row r="250" spans="3:12" x14ac:dyDescent="0.25">
      <c r="C250" s="99" t="s">
        <v>74</v>
      </c>
      <c r="D250" s="151"/>
      <c r="E250" s="100">
        <v>8000</v>
      </c>
      <c r="F250" s="97">
        <f t="shared" si="21"/>
        <v>0</v>
      </c>
      <c r="G250" s="165"/>
      <c r="H250" s="101" t="s">
        <v>1013</v>
      </c>
      <c r="I250" s="101" t="str">
        <f>VLOOKUP(H250,Presupuesto!$B$11:$C$565,2,0)</f>
        <v>EQUIPO DE COMPUTACION</v>
      </c>
      <c r="J250" s="98" t="str">
        <f t="shared" si="22"/>
        <v>Posgrado</v>
      </c>
      <c r="K250" s="98" t="s">
        <v>394</v>
      </c>
      <c r="L250" s="98"/>
    </row>
    <row r="251" spans="3:12" x14ac:dyDescent="0.25">
      <c r="C251" s="99" t="s">
        <v>75</v>
      </c>
      <c r="D251" s="151"/>
      <c r="E251" s="100">
        <v>5000</v>
      </c>
      <c r="F251" s="97">
        <f t="shared" si="21"/>
        <v>0</v>
      </c>
      <c r="G251" s="165"/>
      <c r="H251" s="101" t="s">
        <v>1013</v>
      </c>
      <c r="I251" s="101" t="str">
        <f>VLOOKUP(H251,Presupuesto!$B$11:$C$565,2,0)</f>
        <v>EQUIPO DE COMPUTACION</v>
      </c>
      <c r="J251" s="98" t="str">
        <f t="shared" si="22"/>
        <v>Posgrado</v>
      </c>
      <c r="K251" s="98" t="s">
        <v>394</v>
      </c>
      <c r="L251" s="98"/>
    </row>
    <row r="252" spans="3:12" x14ac:dyDescent="0.25">
      <c r="C252" s="99" t="s">
        <v>35</v>
      </c>
      <c r="D252" s="151"/>
      <c r="E252" s="100">
        <v>13000</v>
      </c>
      <c r="F252" s="97">
        <f t="shared" si="21"/>
        <v>0</v>
      </c>
      <c r="G252" s="165"/>
      <c r="H252" s="101" t="s">
        <v>999</v>
      </c>
      <c r="I252" s="101" t="str">
        <f>VLOOKUP(H252,Presupuesto!$B$11:$C$565,2,0)</f>
        <v>EQUIPO DE TRANSPORTE TRACCION Y ELEVACION</v>
      </c>
      <c r="J252" s="98" t="str">
        <f t="shared" si="22"/>
        <v>Posgrado</v>
      </c>
      <c r="K252" s="98" t="s">
        <v>394</v>
      </c>
      <c r="L252" s="98"/>
    </row>
    <row r="253" spans="3:12" x14ac:dyDescent="0.25">
      <c r="C253" s="99" t="s">
        <v>76</v>
      </c>
      <c r="D253" s="151"/>
      <c r="E253" s="100">
        <v>15000</v>
      </c>
      <c r="F253" s="97">
        <f t="shared" si="21"/>
        <v>0</v>
      </c>
      <c r="G253" s="165"/>
      <c r="H253" s="101" t="s">
        <v>999</v>
      </c>
      <c r="I253" s="101" t="str">
        <f>VLOOKUP(H253,Presupuesto!$B$11:$C$565,2,0)</f>
        <v>EQUIPO DE TRANSPORTE TRACCION Y ELEVACION</v>
      </c>
      <c r="J253" s="98" t="str">
        <f t="shared" si="22"/>
        <v>Posgrado</v>
      </c>
      <c r="K253" s="98" t="s">
        <v>394</v>
      </c>
      <c r="L253" s="98"/>
    </row>
    <row r="254" spans="3:12" x14ac:dyDescent="0.25">
      <c r="C254" s="99" t="s">
        <v>77</v>
      </c>
      <c r="D254" s="151"/>
      <c r="E254" s="100">
        <v>10000</v>
      </c>
      <c r="F254" s="97">
        <f t="shared" si="21"/>
        <v>0</v>
      </c>
      <c r="G254" s="165"/>
      <c r="H254" s="101" t="s">
        <v>999</v>
      </c>
      <c r="I254" s="101" t="str">
        <f>VLOOKUP(H254,Presupuesto!$B$11:$C$565,2,0)</f>
        <v>EQUIPO DE TRANSPORTE TRACCION Y ELEVACION</v>
      </c>
      <c r="J254" s="98" t="str">
        <f t="shared" si="22"/>
        <v>Posgrado</v>
      </c>
      <c r="K254" s="98" t="s">
        <v>402</v>
      </c>
      <c r="L254" s="98"/>
    </row>
    <row r="255" spans="3:12" x14ac:dyDescent="0.25">
      <c r="C255" s="99" t="s">
        <v>78</v>
      </c>
      <c r="D255" s="151"/>
      <c r="E255" s="100">
        <v>10000</v>
      </c>
      <c r="F255" s="97">
        <f t="shared" si="21"/>
        <v>0</v>
      </c>
      <c r="G255" s="165"/>
      <c r="H255" s="101" t="s">
        <v>1045</v>
      </c>
      <c r="I255" s="101" t="str">
        <f>VLOOKUP(H255,Presupuesto!$B$11:$C$565,2,0)</f>
        <v>APLICACIONES INFORMATICAS</v>
      </c>
      <c r="J255" s="98" t="str">
        <f t="shared" si="22"/>
        <v>Posgrado</v>
      </c>
      <c r="K255" s="98" t="s">
        <v>398</v>
      </c>
      <c r="L255" s="98"/>
    </row>
    <row r="256" spans="3:12" x14ac:dyDescent="0.25">
      <c r="C256" s="109" t="s">
        <v>79</v>
      </c>
      <c r="D256" s="151"/>
      <c r="E256" s="100">
        <v>2000</v>
      </c>
      <c r="F256" s="97">
        <f t="shared" si="21"/>
        <v>0</v>
      </c>
      <c r="G256" s="165"/>
      <c r="H256" s="110" t="s">
        <v>1013</v>
      </c>
      <c r="I256" s="110" t="str">
        <f>VLOOKUP(H256,Presupuesto!$B$11:$C$565,2,0)</f>
        <v>EQUIPO DE COMPUTACION</v>
      </c>
      <c r="J256" s="98" t="str">
        <f t="shared" si="22"/>
        <v>Posgrado</v>
      </c>
      <c r="K256" s="98" t="s">
        <v>394</v>
      </c>
      <c r="L256" s="98"/>
    </row>
    <row r="257" spans="3:12" x14ac:dyDescent="0.25">
      <c r="C257" s="109" t="s">
        <v>1478</v>
      </c>
      <c r="D257" s="151"/>
      <c r="E257" s="100">
        <v>1500</v>
      </c>
      <c r="F257" s="97">
        <f t="shared" si="21"/>
        <v>0</v>
      </c>
      <c r="G257" s="165"/>
      <c r="H257" s="110" t="s">
        <v>945</v>
      </c>
      <c r="I257" s="110" t="str">
        <f>VLOOKUP(H257,Presupuesto!$B$11:$C$565,2,0)</f>
        <v>UTILES Y MATERIALES ELECTRICOS</v>
      </c>
      <c r="J257" s="98" t="str">
        <f t="shared" si="22"/>
        <v>Posgrado</v>
      </c>
      <c r="K257" s="98" t="s">
        <v>394</v>
      </c>
      <c r="L257" s="98"/>
    </row>
    <row r="258" spans="3:12" x14ac:dyDescent="0.25">
      <c r="C258" s="109" t="s">
        <v>80</v>
      </c>
      <c r="D258" s="151"/>
      <c r="E258" s="100">
        <v>1500</v>
      </c>
      <c r="F258" s="97">
        <f t="shared" si="21"/>
        <v>0</v>
      </c>
      <c r="G258" s="165"/>
      <c r="H258" s="110" t="s">
        <v>1013</v>
      </c>
      <c r="I258" s="110" t="str">
        <f>VLOOKUP(H258,Presupuesto!$B$11:$C$565,2,0)</f>
        <v>EQUIPO DE COMPUTACION</v>
      </c>
      <c r="J258" s="98" t="str">
        <f t="shared" si="22"/>
        <v>Posgrado</v>
      </c>
      <c r="K258" s="98" t="s">
        <v>394</v>
      </c>
      <c r="L258" s="98"/>
    </row>
    <row r="259" spans="3:12" x14ac:dyDescent="0.25">
      <c r="C259" s="109" t="s">
        <v>81</v>
      </c>
      <c r="D259" s="151"/>
      <c r="E259" s="100">
        <v>500</v>
      </c>
      <c r="F259" s="97">
        <f t="shared" si="21"/>
        <v>0</v>
      </c>
      <c r="G259" s="165"/>
      <c r="H259" s="110" t="s">
        <v>954</v>
      </c>
      <c r="I259" s="110" t="str">
        <f>VLOOKUP(H259,Presupuesto!$B$11:$C$565,2,0)</f>
        <v>OTROS RESPUESTOS Y ACCESORIOS MENORES</v>
      </c>
      <c r="J259" s="98" t="str">
        <f t="shared" si="22"/>
        <v>Posgrado</v>
      </c>
      <c r="K259" s="98" t="s">
        <v>394</v>
      </c>
      <c r="L259" s="98"/>
    </row>
    <row r="260" spans="3:12" ht="15.75" thickBot="1" x14ac:dyDescent="0.3">
      <c r="C260" s="102" t="s">
        <v>82</v>
      </c>
      <c r="D260" s="159"/>
      <c r="E260" s="104">
        <v>20</v>
      </c>
      <c r="F260" s="105">
        <f t="shared" si="21"/>
        <v>0</v>
      </c>
      <c r="G260" s="162"/>
      <c r="H260" s="106" t="s">
        <v>954</v>
      </c>
      <c r="I260" s="106" t="str">
        <f>VLOOKUP(H260,Presupuesto!$B$11:$C$565,2,0)</f>
        <v>OTROS RESPUESTOS Y ACCESORIOS MENORES</v>
      </c>
      <c r="J260" s="106" t="str">
        <f t="shared" si="22"/>
        <v>Posgrado</v>
      </c>
      <c r="K260" s="124" t="s">
        <v>393</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391</v>
      </c>
      <c r="D266" s="365"/>
      <c r="E266" s="93"/>
      <c r="F266" s="93"/>
      <c r="G266" s="93"/>
      <c r="H266" s="76"/>
      <c r="I266" s="76"/>
      <c r="J266" s="76"/>
      <c r="K266" s="112"/>
    </row>
    <row r="267" spans="3:12" ht="18.75" x14ac:dyDescent="0.25">
      <c r="C267" s="210"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130</v>
      </c>
      <c r="H269" s="149" t="s">
        <v>46</v>
      </c>
      <c r="I269" s="149" t="s">
        <v>131</v>
      </c>
      <c r="J269" s="149" t="s">
        <v>409</v>
      </c>
      <c r="K269" s="149" t="s">
        <v>410</v>
      </c>
      <c r="L269" s="149" t="s">
        <v>463</v>
      </c>
    </row>
    <row r="270" spans="3:12" ht="15.75" thickBot="1" x14ac:dyDescent="0.3">
      <c r="C270" s="305" t="s">
        <v>1338</v>
      </c>
      <c r="D270" s="158"/>
      <c r="E270" s="96">
        <f>HLOOKUP($C270,$CB$2:$CE$3,2,0)</f>
        <v>15000</v>
      </c>
      <c r="F270" s="97">
        <f>D270*E270</f>
        <v>0</v>
      </c>
      <c r="G270" s="165"/>
      <c r="H270" s="98" t="s">
        <v>1013</v>
      </c>
      <c r="I270" s="98" t="str">
        <f>VLOOKUP(H270,Presupuesto!$B$11:$C$565,2,0)</f>
        <v>EQUIPO DE COMPUTACION</v>
      </c>
      <c r="J270" s="218" t="s">
        <v>1475</v>
      </c>
      <c r="K270" s="98" t="s">
        <v>393</v>
      </c>
      <c r="L270" s="98"/>
    </row>
    <row r="271" spans="3:12" x14ac:dyDescent="0.25">
      <c r="C271" s="305" t="s">
        <v>1336</v>
      </c>
      <c r="D271" s="151"/>
      <c r="E271" s="96">
        <f>HLOOKUP($C271,$CB$2:$CE$3,2,0)</f>
        <v>35000</v>
      </c>
      <c r="F271" s="97">
        <f>D271*E271</f>
        <v>0</v>
      </c>
      <c r="G271" s="165"/>
      <c r="H271" s="101" t="s">
        <v>1013</v>
      </c>
      <c r="I271" s="101" t="str">
        <f>VLOOKUP(H271,Presupuesto!$B$11:$C$565,2,0)</f>
        <v>EQUIPO DE COMPUTACION</v>
      </c>
      <c r="J271" s="98" t="str">
        <f>$J$270</f>
        <v>Desarrollo del Sistema de Educación Superior</v>
      </c>
      <c r="K271" s="98" t="s">
        <v>411</v>
      </c>
      <c r="L271" s="98"/>
    </row>
    <row r="272" spans="3:12" x14ac:dyDescent="0.25">
      <c r="C272" s="99" t="s">
        <v>73</v>
      </c>
      <c r="D272" s="151"/>
      <c r="E272" s="100">
        <v>4000</v>
      </c>
      <c r="F272" s="97">
        <f t="shared" ref="F272:F283" si="23">D272*E272</f>
        <v>0</v>
      </c>
      <c r="G272" s="165"/>
      <c r="H272" s="101" t="s">
        <v>985</v>
      </c>
      <c r="I272" s="101" t="str">
        <f>VLOOKUP(H272,Presupuesto!$B$11:$C$565,2,0)</f>
        <v>EQUIPOS VARIOS DE OFICINA</v>
      </c>
      <c r="J272" s="98" t="str">
        <f t="shared" ref="J272:J283" si="24">$J$270</f>
        <v>Desarrollo del Sistema de Educación Superior</v>
      </c>
      <c r="K272" s="98" t="s">
        <v>394</v>
      </c>
      <c r="L272" s="98"/>
    </row>
    <row r="273" spans="3:12" x14ac:dyDescent="0.25">
      <c r="C273" s="99" t="s">
        <v>74</v>
      </c>
      <c r="D273" s="151"/>
      <c r="E273" s="100">
        <v>8000</v>
      </c>
      <c r="F273" s="97">
        <f t="shared" si="23"/>
        <v>0</v>
      </c>
      <c r="G273" s="165"/>
      <c r="H273" s="101" t="s">
        <v>1013</v>
      </c>
      <c r="I273" s="101" t="str">
        <f>VLOOKUP(H273,Presupuesto!$B$11:$C$565,2,0)</f>
        <v>EQUIPO DE COMPUTACION</v>
      </c>
      <c r="J273" s="98" t="str">
        <f t="shared" si="24"/>
        <v>Desarrollo del Sistema de Educación Superior</v>
      </c>
      <c r="K273" s="98" t="s">
        <v>394</v>
      </c>
      <c r="L273" s="98"/>
    </row>
    <row r="274" spans="3:12" x14ac:dyDescent="0.25">
      <c r="C274" s="99" t="s">
        <v>75</v>
      </c>
      <c r="D274" s="151"/>
      <c r="E274" s="100">
        <v>5000</v>
      </c>
      <c r="F274" s="97">
        <f t="shared" si="23"/>
        <v>0</v>
      </c>
      <c r="G274" s="165"/>
      <c r="H274" s="101" t="s">
        <v>1013</v>
      </c>
      <c r="I274" s="101" t="str">
        <f>VLOOKUP(H274,Presupuesto!$B$11:$C$565,2,0)</f>
        <v>EQUIPO DE COMPUTACION</v>
      </c>
      <c r="J274" s="98" t="str">
        <f t="shared" si="24"/>
        <v>Desarrollo del Sistema de Educación Superior</v>
      </c>
      <c r="K274" s="98" t="s">
        <v>394</v>
      </c>
      <c r="L274" s="98"/>
    </row>
    <row r="275" spans="3:12" x14ac:dyDescent="0.25">
      <c r="C275" s="99" t="s">
        <v>35</v>
      </c>
      <c r="D275" s="151"/>
      <c r="E275" s="100">
        <v>13000</v>
      </c>
      <c r="F275" s="97">
        <f t="shared" si="23"/>
        <v>0</v>
      </c>
      <c r="G275" s="165"/>
      <c r="H275" s="101" t="s">
        <v>999</v>
      </c>
      <c r="I275" s="101" t="str">
        <f>VLOOKUP(H275,Presupuesto!$B$11:$C$565,2,0)</f>
        <v>EQUIPO DE TRANSPORTE TRACCION Y ELEVACION</v>
      </c>
      <c r="J275" s="98" t="str">
        <f t="shared" si="24"/>
        <v>Desarrollo del Sistema de Educación Superior</v>
      </c>
      <c r="K275" s="98" t="s">
        <v>394</v>
      </c>
      <c r="L275" s="98"/>
    </row>
    <row r="276" spans="3:12" x14ac:dyDescent="0.25">
      <c r="C276" s="99" t="s">
        <v>76</v>
      </c>
      <c r="D276" s="151"/>
      <c r="E276" s="100">
        <v>15000</v>
      </c>
      <c r="F276" s="97">
        <f t="shared" si="23"/>
        <v>0</v>
      </c>
      <c r="G276" s="165"/>
      <c r="H276" s="101" t="s">
        <v>999</v>
      </c>
      <c r="I276" s="101" t="str">
        <f>VLOOKUP(H276,Presupuesto!$B$11:$C$565,2,0)</f>
        <v>EQUIPO DE TRANSPORTE TRACCION Y ELEVACION</v>
      </c>
      <c r="J276" s="98" t="str">
        <f t="shared" si="24"/>
        <v>Desarrollo del Sistema de Educación Superior</v>
      </c>
      <c r="K276" s="98" t="s">
        <v>394</v>
      </c>
      <c r="L276" s="98"/>
    </row>
    <row r="277" spans="3:12" x14ac:dyDescent="0.25">
      <c r="C277" s="99" t="s">
        <v>77</v>
      </c>
      <c r="D277" s="151"/>
      <c r="E277" s="100">
        <v>10000</v>
      </c>
      <c r="F277" s="97">
        <f t="shared" si="23"/>
        <v>0</v>
      </c>
      <c r="G277" s="165"/>
      <c r="H277" s="101" t="s">
        <v>999</v>
      </c>
      <c r="I277" s="101" t="str">
        <f>VLOOKUP(H277,Presupuesto!$B$11:$C$565,2,0)</f>
        <v>EQUIPO DE TRANSPORTE TRACCION Y ELEVACION</v>
      </c>
      <c r="J277" s="98" t="str">
        <f t="shared" si="24"/>
        <v>Desarrollo del Sistema de Educación Superior</v>
      </c>
      <c r="K277" s="98" t="s">
        <v>402</v>
      </c>
      <c r="L277" s="98"/>
    </row>
    <row r="278" spans="3:12" x14ac:dyDescent="0.25">
      <c r="C278" s="99" t="s">
        <v>78</v>
      </c>
      <c r="D278" s="151"/>
      <c r="E278" s="100">
        <v>10000</v>
      </c>
      <c r="F278" s="97">
        <f t="shared" si="23"/>
        <v>0</v>
      </c>
      <c r="G278" s="165"/>
      <c r="H278" s="101" t="s">
        <v>1045</v>
      </c>
      <c r="I278" s="101" t="str">
        <f>VLOOKUP(H278,Presupuesto!$B$11:$C$565,2,0)</f>
        <v>APLICACIONES INFORMATICAS</v>
      </c>
      <c r="J278" s="98" t="str">
        <f t="shared" si="24"/>
        <v>Desarrollo del Sistema de Educación Superior</v>
      </c>
      <c r="K278" s="98" t="s">
        <v>398</v>
      </c>
      <c r="L278" s="98"/>
    </row>
    <row r="279" spans="3:12" x14ac:dyDescent="0.25">
      <c r="C279" s="109" t="s">
        <v>79</v>
      </c>
      <c r="D279" s="151"/>
      <c r="E279" s="100">
        <v>2000</v>
      </c>
      <c r="F279" s="97">
        <f t="shared" si="23"/>
        <v>0</v>
      </c>
      <c r="G279" s="165"/>
      <c r="H279" s="110" t="s">
        <v>1013</v>
      </c>
      <c r="I279" s="110" t="str">
        <f>VLOOKUP(H279,Presupuesto!$B$11:$C$565,2,0)</f>
        <v>EQUIPO DE COMPUTACION</v>
      </c>
      <c r="J279" s="98" t="str">
        <f t="shared" si="24"/>
        <v>Desarrollo del Sistema de Educación Superior</v>
      </c>
      <c r="K279" s="98" t="s">
        <v>394</v>
      </c>
      <c r="L279" s="98"/>
    </row>
    <row r="280" spans="3:12" x14ac:dyDescent="0.25">
      <c r="C280" s="109" t="s">
        <v>1478</v>
      </c>
      <c r="D280" s="151"/>
      <c r="E280" s="100">
        <v>1500</v>
      </c>
      <c r="F280" s="97">
        <f t="shared" si="23"/>
        <v>0</v>
      </c>
      <c r="G280" s="165"/>
      <c r="H280" s="110" t="s">
        <v>945</v>
      </c>
      <c r="I280" s="110" t="str">
        <f>VLOOKUP(H280,Presupuesto!$B$11:$C$565,2,0)</f>
        <v>UTILES Y MATERIALES ELECTRICOS</v>
      </c>
      <c r="J280" s="98" t="str">
        <f t="shared" si="24"/>
        <v>Desarrollo del Sistema de Educación Superior</v>
      </c>
      <c r="K280" s="98" t="s">
        <v>394</v>
      </c>
      <c r="L280" s="98"/>
    </row>
    <row r="281" spans="3:12" x14ac:dyDescent="0.25">
      <c r="C281" s="109" t="s">
        <v>80</v>
      </c>
      <c r="D281" s="151"/>
      <c r="E281" s="100">
        <v>1500</v>
      </c>
      <c r="F281" s="97">
        <f t="shared" si="23"/>
        <v>0</v>
      </c>
      <c r="G281" s="165"/>
      <c r="H281" s="110" t="s">
        <v>1013</v>
      </c>
      <c r="I281" s="110" t="str">
        <f>VLOOKUP(H281,Presupuesto!$B$11:$C$565,2,0)</f>
        <v>EQUIPO DE COMPUTACION</v>
      </c>
      <c r="J281" s="98" t="str">
        <f t="shared" si="24"/>
        <v>Desarrollo del Sistema de Educación Superior</v>
      </c>
      <c r="K281" s="98" t="s">
        <v>394</v>
      </c>
      <c r="L281" s="98"/>
    </row>
    <row r="282" spans="3:12" x14ac:dyDescent="0.25">
      <c r="C282" s="109" t="s">
        <v>81</v>
      </c>
      <c r="D282" s="151"/>
      <c r="E282" s="100">
        <v>500</v>
      </c>
      <c r="F282" s="97">
        <f t="shared" si="23"/>
        <v>0</v>
      </c>
      <c r="G282" s="165"/>
      <c r="H282" s="110" t="s">
        <v>954</v>
      </c>
      <c r="I282" s="110" t="str">
        <f>VLOOKUP(H282,Presupuesto!$B$11:$C$565,2,0)</f>
        <v>OTROS RESPUESTOS Y ACCESORIOS MENORES</v>
      </c>
      <c r="J282" s="98" t="str">
        <f t="shared" si="24"/>
        <v>Desarrollo del Sistema de Educación Superior</v>
      </c>
      <c r="K282" s="98" t="s">
        <v>394</v>
      </c>
      <c r="L282" s="98"/>
    </row>
    <row r="283" spans="3:12" ht="15.75" thickBot="1" x14ac:dyDescent="0.3">
      <c r="C283" s="102" t="s">
        <v>82</v>
      </c>
      <c r="D283" s="159"/>
      <c r="E283" s="104">
        <v>20</v>
      </c>
      <c r="F283" s="105">
        <f t="shared" si="23"/>
        <v>0</v>
      </c>
      <c r="G283" s="162"/>
      <c r="H283" s="106" t="s">
        <v>954</v>
      </c>
      <c r="I283" s="106" t="str">
        <f>VLOOKUP(H283,Presupuesto!$B$11:$C$565,2,0)</f>
        <v>OTROS RESPUESTOS Y ACCESORIOS MENORES</v>
      </c>
      <c r="J283" s="106" t="str">
        <f t="shared" si="24"/>
        <v>Desarrollo del Sistema de Educación Superior</v>
      </c>
      <c r="K283" s="124" t="s">
        <v>393</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270:G283 G40:G53 G63:G76 G86:G99 G109:G122 G132:G145 G155:G168 G178:G191 G201:G214 G224:G237 G247:G260 G17:G30">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592"/>
  <sheetViews>
    <sheetView showGridLines="0" topLeftCell="A700" zoomScale="86" zoomScaleNormal="86" workbookViewId="0">
      <selection activeCell="D499" sqref="D499"/>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8.425781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65" t="s">
        <v>250</v>
      </c>
      <c r="B1" s="466" t="s">
        <v>251</v>
      </c>
      <c r="C1" s="463" t="s">
        <v>252</v>
      </c>
      <c r="D1" s="463" t="s">
        <v>495</v>
      </c>
      <c r="E1" s="463" t="s">
        <v>497</v>
      </c>
      <c r="F1" s="463" t="s">
        <v>499</v>
      </c>
      <c r="G1" s="463" t="s">
        <v>501</v>
      </c>
      <c r="H1" s="463" t="s">
        <v>503</v>
      </c>
      <c r="I1" s="463" t="s">
        <v>505</v>
      </c>
      <c r="J1" s="463" t="s">
        <v>253</v>
      </c>
      <c r="K1" s="463" t="s">
        <v>508</v>
      </c>
      <c r="L1" s="463" t="s">
        <v>254</v>
      </c>
      <c r="M1" s="463" t="s">
        <v>510</v>
      </c>
      <c r="N1" s="463" t="s">
        <v>512</v>
      </c>
      <c r="O1" s="463" t="s">
        <v>514</v>
      </c>
      <c r="P1" s="463" t="s">
        <v>255</v>
      </c>
      <c r="Q1" s="463" t="s">
        <v>515</v>
      </c>
      <c r="R1" s="463" t="s">
        <v>518</v>
      </c>
      <c r="S1" s="463" t="s">
        <v>256</v>
      </c>
      <c r="T1" s="463" t="s">
        <v>520</v>
      </c>
      <c r="U1" s="463" t="s">
        <v>257</v>
      </c>
      <c r="V1" s="463" t="s">
        <v>521</v>
      </c>
      <c r="W1" s="463" t="s">
        <v>522</v>
      </c>
      <c r="X1" s="463" t="s">
        <v>526</v>
      </c>
      <c r="Y1" s="463" t="s">
        <v>273</v>
      </c>
      <c r="Z1" s="463" t="s">
        <v>527</v>
      </c>
      <c r="AA1" s="463" t="s">
        <v>529</v>
      </c>
      <c r="AB1" s="463" t="s">
        <v>531</v>
      </c>
      <c r="AC1" s="463" t="s">
        <v>274</v>
      </c>
      <c r="AD1" s="463" t="s">
        <v>533</v>
      </c>
      <c r="AE1" s="463" t="s">
        <v>535</v>
      </c>
      <c r="AF1" s="463" t="s">
        <v>537</v>
      </c>
      <c r="AG1" s="463" t="s">
        <v>539</v>
      </c>
      <c r="AH1" s="463" t="s">
        <v>249</v>
      </c>
      <c r="AI1" s="463" t="s">
        <v>541</v>
      </c>
      <c r="AJ1" s="466" t="s">
        <v>258</v>
      </c>
      <c r="AK1" s="463" t="s">
        <v>543</v>
      </c>
      <c r="AL1" s="463" t="s">
        <v>259</v>
      </c>
      <c r="AM1" s="463" t="s">
        <v>545</v>
      </c>
      <c r="AN1" s="463" t="s">
        <v>547</v>
      </c>
      <c r="AO1" s="463" t="s">
        <v>260</v>
      </c>
      <c r="AP1" s="463" t="s">
        <v>549</v>
      </c>
      <c r="AQ1" s="463" t="s">
        <v>551</v>
      </c>
      <c r="AR1" s="463" t="s">
        <v>261</v>
      </c>
      <c r="AS1" s="463" t="s">
        <v>552</v>
      </c>
      <c r="AT1" s="463" t="s">
        <v>554</v>
      </c>
      <c r="AU1" s="463" t="s">
        <v>555</v>
      </c>
      <c r="AV1" s="463" t="s">
        <v>556</v>
      </c>
      <c r="AW1" s="463" t="s">
        <v>558</v>
      </c>
      <c r="AX1" s="463" t="s">
        <v>560</v>
      </c>
      <c r="AY1" s="463" t="s">
        <v>561</v>
      </c>
      <c r="AZ1" s="463" t="s">
        <v>262</v>
      </c>
      <c r="BA1" s="463" t="s">
        <v>563</v>
      </c>
      <c r="BB1" s="463" t="s">
        <v>565</v>
      </c>
      <c r="BC1" s="463" t="s">
        <v>567</v>
      </c>
      <c r="BD1" s="463" t="s">
        <v>569</v>
      </c>
      <c r="BE1" s="463" t="s">
        <v>571</v>
      </c>
      <c r="BF1" s="463" t="s">
        <v>573</v>
      </c>
      <c r="BG1" s="463" t="s">
        <v>575</v>
      </c>
      <c r="BH1" s="463" t="s">
        <v>577</v>
      </c>
      <c r="BI1" s="463" t="s">
        <v>275</v>
      </c>
      <c r="BJ1" s="463" t="s">
        <v>579</v>
      </c>
      <c r="BK1" s="463" t="s">
        <v>581</v>
      </c>
      <c r="BL1" s="463" t="s">
        <v>583</v>
      </c>
      <c r="BM1" s="463" t="s">
        <v>585</v>
      </c>
      <c r="BN1" s="463" t="s">
        <v>587</v>
      </c>
      <c r="BO1" s="463" t="s">
        <v>589</v>
      </c>
      <c r="BP1" s="463" t="s">
        <v>591</v>
      </c>
      <c r="BQ1" s="463" t="s">
        <v>593</v>
      </c>
      <c r="BR1" s="463" t="s">
        <v>595</v>
      </c>
      <c r="BS1" s="463" t="s">
        <v>597</v>
      </c>
      <c r="BT1" s="466" t="s">
        <v>263</v>
      </c>
      <c r="BU1" s="463" t="s">
        <v>264</v>
      </c>
      <c r="BV1" s="463" t="s">
        <v>599</v>
      </c>
      <c r="BW1" s="463" t="s">
        <v>265</v>
      </c>
      <c r="BX1" s="463" t="s">
        <v>601</v>
      </c>
      <c r="BY1" s="463" t="s">
        <v>603</v>
      </c>
      <c r="BZ1" s="466" t="s">
        <v>266</v>
      </c>
      <c r="CA1" s="463" t="s">
        <v>267</v>
      </c>
      <c r="CB1" s="463" t="s">
        <v>605</v>
      </c>
      <c r="CC1" s="463" t="s">
        <v>268</v>
      </c>
      <c r="CD1" s="463" t="s">
        <v>607</v>
      </c>
      <c r="CE1" s="463" t="s">
        <v>609</v>
      </c>
      <c r="CF1" s="463" t="s">
        <v>611</v>
      </c>
      <c r="CG1" s="466" t="s">
        <v>269</v>
      </c>
      <c r="CH1" s="463" t="s">
        <v>617</v>
      </c>
      <c r="CI1" s="463" t="s">
        <v>619</v>
      </c>
      <c r="CJ1" s="463" t="s">
        <v>270</v>
      </c>
      <c r="CK1" s="463" t="s">
        <v>613</v>
      </c>
      <c r="CL1" s="463" t="s">
        <v>615</v>
      </c>
      <c r="CM1" s="463" t="s">
        <v>271</v>
      </c>
      <c r="CN1" s="463" t="s">
        <v>621</v>
      </c>
      <c r="CO1" s="463" t="s">
        <v>272</v>
      </c>
      <c r="CP1" s="463" t="s">
        <v>622</v>
      </c>
      <c r="CQ1" s="462" t="s">
        <v>276</v>
      </c>
      <c r="CR1" s="466" t="s">
        <v>277</v>
      </c>
      <c r="CS1" s="463" t="s">
        <v>623</v>
      </c>
      <c r="CT1" s="463" t="s">
        <v>624</v>
      </c>
      <c r="CU1" s="463" t="s">
        <v>626</v>
      </c>
      <c r="CV1" s="463" t="s">
        <v>278</v>
      </c>
      <c r="CW1" s="463" t="s">
        <v>628</v>
      </c>
      <c r="CX1" s="463" t="s">
        <v>630</v>
      </c>
      <c r="CY1" s="463" t="s">
        <v>632</v>
      </c>
      <c r="CZ1" s="463" t="s">
        <v>634</v>
      </c>
      <c r="DA1" s="463" t="s">
        <v>636</v>
      </c>
      <c r="DB1" s="463" t="s">
        <v>638</v>
      </c>
      <c r="DC1" s="466" t="s">
        <v>279</v>
      </c>
      <c r="DD1" s="463" t="s">
        <v>280</v>
      </c>
      <c r="DE1" s="463" t="s">
        <v>640</v>
      </c>
      <c r="DF1" s="463" t="s">
        <v>281</v>
      </c>
      <c r="DG1" s="463" t="s">
        <v>642</v>
      </c>
      <c r="DH1" s="463" t="s">
        <v>644</v>
      </c>
      <c r="DI1" s="463" t="s">
        <v>646</v>
      </c>
      <c r="DJ1" s="463" t="s">
        <v>648</v>
      </c>
      <c r="DK1" s="463" t="s">
        <v>650</v>
      </c>
      <c r="DL1" s="463" t="s">
        <v>652</v>
      </c>
      <c r="DM1" s="463" t="s">
        <v>654</v>
      </c>
      <c r="DN1" s="463" t="s">
        <v>282</v>
      </c>
      <c r="DO1" s="463" t="s">
        <v>656</v>
      </c>
      <c r="DP1" s="463" t="s">
        <v>658</v>
      </c>
      <c r="DQ1" s="463" t="s">
        <v>660</v>
      </c>
      <c r="DR1" s="466" t="s">
        <v>283</v>
      </c>
      <c r="DS1" s="463" t="s">
        <v>662</v>
      </c>
      <c r="DT1" s="463" t="s">
        <v>284</v>
      </c>
      <c r="DU1" s="463" t="s">
        <v>664</v>
      </c>
      <c r="DV1" s="463" t="s">
        <v>285</v>
      </c>
      <c r="DW1" s="463" t="s">
        <v>666</v>
      </c>
      <c r="DX1" s="463" t="s">
        <v>668</v>
      </c>
      <c r="DY1" s="463" t="s">
        <v>670</v>
      </c>
      <c r="DZ1" s="463" t="s">
        <v>672</v>
      </c>
      <c r="EA1" s="463" t="s">
        <v>674</v>
      </c>
      <c r="EB1" s="463" t="s">
        <v>676</v>
      </c>
      <c r="EC1" s="463" t="s">
        <v>678</v>
      </c>
      <c r="ED1" s="463" t="s">
        <v>680</v>
      </c>
      <c r="EE1" s="463" t="s">
        <v>682</v>
      </c>
      <c r="EF1" s="463" t="s">
        <v>684</v>
      </c>
      <c r="EG1" s="463" t="s">
        <v>686</v>
      </c>
      <c r="EH1" s="466" t="s">
        <v>286</v>
      </c>
      <c r="EI1" s="463" t="s">
        <v>688</v>
      </c>
      <c r="EJ1" s="463" t="s">
        <v>287</v>
      </c>
      <c r="EK1" s="463" t="s">
        <v>690</v>
      </c>
      <c r="EL1" s="463" t="s">
        <v>692</v>
      </c>
      <c r="EM1" s="463" t="s">
        <v>288</v>
      </c>
      <c r="EN1" s="463" t="s">
        <v>694</v>
      </c>
      <c r="EO1" s="463" t="s">
        <v>696</v>
      </c>
      <c r="EP1" s="463" t="s">
        <v>289</v>
      </c>
      <c r="EQ1" s="463" t="s">
        <v>698</v>
      </c>
      <c r="ER1" s="463" t="s">
        <v>700</v>
      </c>
      <c r="ES1" s="463" t="s">
        <v>702</v>
      </c>
      <c r="ET1" s="463" t="s">
        <v>290</v>
      </c>
      <c r="EU1" s="463" t="s">
        <v>704</v>
      </c>
      <c r="EV1" s="463" t="s">
        <v>706</v>
      </c>
      <c r="EW1" s="466" t="s">
        <v>291</v>
      </c>
      <c r="EX1" s="463" t="s">
        <v>292</v>
      </c>
      <c r="EY1" s="463" t="s">
        <v>708</v>
      </c>
      <c r="EZ1" s="463" t="s">
        <v>710</v>
      </c>
      <c r="FA1" s="463" t="s">
        <v>712</v>
      </c>
      <c r="FB1" s="463" t="s">
        <v>714</v>
      </c>
      <c r="FC1" s="463" t="s">
        <v>293</v>
      </c>
      <c r="FD1" s="463" t="s">
        <v>716</v>
      </c>
      <c r="FE1" s="463" t="s">
        <v>718</v>
      </c>
      <c r="FF1" s="463" t="s">
        <v>720</v>
      </c>
      <c r="FG1" s="463" t="s">
        <v>722</v>
      </c>
      <c r="FH1" s="463" t="s">
        <v>724</v>
      </c>
      <c r="FI1" s="463" t="s">
        <v>294</v>
      </c>
      <c r="FJ1" s="463" t="s">
        <v>727</v>
      </c>
      <c r="FK1" s="463" t="s">
        <v>295</v>
      </c>
      <c r="FL1" s="463" t="s">
        <v>730</v>
      </c>
      <c r="FM1" s="463" t="s">
        <v>731</v>
      </c>
      <c r="FN1" s="463" t="s">
        <v>733</v>
      </c>
      <c r="FO1" s="463" t="s">
        <v>296</v>
      </c>
      <c r="FP1" s="463" t="s">
        <v>736</v>
      </c>
      <c r="FQ1" s="463" t="s">
        <v>737</v>
      </c>
      <c r="FR1" s="463" t="s">
        <v>739</v>
      </c>
      <c r="FS1" s="463" t="s">
        <v>297</v>
      </c>
      <c r="FT1" s="463" t="s">
        <v>742</v>
      </c>
      <c r="FU1" s="463" t="s">
        <v>744</v>
      </c>
      <c r="FV1" s="463" t="s">
        <v>746</v>
      </c>
      <c r="FW1" s="466" t="s">
        <v>298</v>
      </c>
      <c r="FX1" s="466" t="s">
        <v>299</v>
      </c>
      <c r="FY1" s="463" t="s">
        <v>305</v>
      </c>
      <c r="FZ1" s="463" t="s">
        <v>748</v>
      </c>
      <c r="GA1" s="463" t="s">
        <v>750</v>
      </c>
      <c r="GB1" s="463" t="s">
        <v>752</v>
      </c>
      <c r="GC1" s="463" t="s">
        <v>754</v>
      </c>
      <c r="GD1" s="463" t="s">
        <v>756</v>
      </c>
      <c r="GE1" s="463" t="s">
        <v>758</v>
      </c>
      <c r="GF1" s="466" t="s">
        <v>300</v>
      </c>
      <c r="GG1" s="463" t="s">
        <v>306</v>
      </c>
      <c r="GH1" s="463" t="s">
        <v>760</v>
      </c>
      <c r="GI1" s="463" t="s">
        <v>762</v>
      </c>
      <c r="GJ1" s="463" t="s">
        <v>763</v>
      </c>
      <c r="GK1" s="463" t="s">
        <v>307</v>
      </c>
      <c r="GL1" s="463" t="s">
        <v>766</v>
      </c>
      <c r="GM1" s="463" t="s">
        <v>767</v>
      </c>
      <c r="GN1" s="466" t="s">
        <v>301</v>
      </c>
      <c r="GO1" s="463" t="s">
        <v>302</v>
      </c>
      <c r="GP1" s="463" t="s">
        <v>769</v>
      </c>
      <c r="GQ1" s="463" t="s">
        <v>771</v>
      </c>
      <c r="GR1" s="463" t="s">
        <v>773</v>
      </c>
      <c r="GS1" s="463" t="s">
        <v>775</v>
      </c>
      <c r="GT1" s="463" t="s">
        <v>777</v>
      </c>
      <c r="GU1" s="466" t="s">
        <v>303</v>
      </c>
      <c r="GV1" s="463" t="s">
        <v>304</v>
      </c>
      <c r="GW1" s="463" t="s">
        <v>779</v>
      </c>
      <c r="GX1" s="463" t="s">
        <v>781</v>
      </c>
      <c r="GY1" s="463" t="s">
        <v>783</v>
      </c>
      <c r="GZ1" s="463" t="s">
        <v>785</v>
      </c>
      <c r="HA1" s="463" t="s">
        <v>787</v>
      </c>
      <c r="HB1" s="463" t="s">
        <v>789</v>
      </c>
      <c r="HC1" s="462" t="s">
        <v>308</v>
      </c>
      <c r="HD1" s="466" t="s">
        <v>309</v>
      </c>
      <c r="HE1" s="463" t="s">
        <v>310</v>
      </c>
      <c r="HF1" s="463" t="s">
        <v>791</v>
      </c>
      <c r="HG1" s="463" t="s">
        <v>793</v>
      </c>
      <c r="HH1" s="463" t="s">
        <v>795</v>
      </c>
      <c r="HI1" s="463" t="s">
        <v>797</v>
      </c>
      <c r="HJ1" s="463" t="s">
        <v>311</v>
      </c>
      <c r="HK1" s="463" t="s">
        <v>800</v>
      </c>
      <c r="HL1" s="463" t="s">
        <v>328</v>
      </c>
      <c r="HM1" s="463" t="s">
        <v>838</v>
      </c>
      <c r="HN1" s="463" t="s">
        <v>840</v>
      </c>
      <c r="HO1" s="463" t="s">
        <v>842</v>
      </c>
      <c r="HP1" s="466" t="s">
        <v>312</v>
      </c>
      <c r="HQ1" s="463" t="s">
        <v>802</v>
      </c>
      <c r="HR1" s="463" t="s">
        <v>804</v>
      </c>
      <c r="HS1" s="463" t="s">
        <v>313</v>
      </c>
      <c r="HT1" s="463" t="s">
        <v>807</v>
      </c>
      <c r="HU1" s="463" t="s">
        <v>809</v>
      </c>
      <c r="HV1" s="463" t="s">
        <v>810</v>
      </c>
      <c r="HW1" s="463" t="s">
        <v>812</v>
      </c>
      <c r="HX1" s="466" t="s">
        <v>314</v>
      </c>
      <c r="HY1" s="463" t="s">
        <v>814</v>
      </c>
      <c r="HZ1" s="463" t="s">
        <v>816</v>
      </c>
      <c r="IA1" s="463" t="s">
        <v>818</v>
      </c>
      <c r="IB1" s="463" t="s">
        <v>315</v>
      </c>
      <c r="IC1" s="463" t="s">
        <v>820</v>
      </c>
      <c r="ID1" s="463" t="s">
        <v>822</v>
      </c>
      <c r="IE1" s="463" t="s">
        <v>316</v>
      </c>
      <c r="IF1" s="463" t="s">
        <v>824</v>
      </c>
      <c r="IG1" s="463" t="s">
        <v>826</v>
      </c>
      <c r="IH1" s="463" t="s">
        <v>317</v>
      </c>
      <c r="II1" s="463" t="s">
        <v>828</v>
      </c>
      <c r="IJ1" s="463" t="s">
        <v>830</v>
      </c>
      <c r="IK1" s="463" t="s">
        <v>832</v>
      </c>
      <c r="IL1" s="463" t="s">
        <v>834</v>
      </c>
      <c r="IM1" s="463" t="s">
        <v>318</v>
      </c>
      <c r="IN1" s="463" t="s">
        <v>836</v>
      </c>
      <c r="IO1" s="466" t="s">
        <v>319</v>
      </c>
      <c r="IP1" s="463" t="s">
        <v>844</v>
      </c>
      <c r="IQ1" s="463" t="s">
        <v>846</v>
      </c>
      <c r="IR1" s="463" t="s">
        <v>320</v>
      </c>
      <c r="IS1" s="463" t="s">
        <v>848</v>
      </c>
      <c r="IT1" s="463" t="s">
        <v>850</v>
      </c>
      <c r="IU1" s="463" t="s">
        <v>852</v>
      </c>
      <c r="IV1" s="466" t="s">
        <v>321</v>
      </c>
      <c r="IW1" s="463" t="s">
        <v>854</v>
      </c>
      <c r="IX1" s="463" t="s">
        <v>322</v>
      </c>
      <c r="IY1" s="463" t="s">
        <v>857</v>
      </c>
      <c r="IZ1" s="463" t="s">
        <v>859</v>
      </c>
      <c r="JA1" s="463" t="s">
        <v>861</v>
      </c>
      <c r="JB1" s="463" t="s">
        <v>863</v>
      </c>
      <c r="JC1" s="463" t="s">
        <v>865</v>
      </c>
      <c r="JD1" s="463" t="s">
        <v>867</v>
      </c>
      <c r="JE1" s="463" t="s">
        <v>323</v>
      </c>
      <c r="JF1" s="463" t="s">
        <v>870</v>
      </c>
      <c r="JG1" s="463" t="s">
        <v>872</v>
      </c>
      <c r="JH1" s="463" t="s">
        <v>874</v>
      </c>
      <c r="JI1" s="463" t="s">
        <v>876</v>
      </c>
      <c r="JJ1" s="463" t="s">
        <v>878</v>
      </c>
      <c r="JK1" s="463" t="s">
        <v>880</v>
      </c>
      <c r="JL1" s="463" t="s">
        <v>882</v>
      </c>
      <c r="JM1" s="463" t="s">
        <v>884</v>
      </c>
      <c r="JN1" s="463" t="s">
        <v>324</v>
      </c>
      <c r="JO1" s="463" t="s">
        <v>887</v>
      </c>
      <c r="JP1" s="463" t="s">
        <v>889</v>
      </c>
      <c r="JQ1" s="463" t="s">
        <v>891</v>
      </c>
      <c r="JR1" s="463" t="s">
        <v>893</v>
      </c>
      <c r="JS1" s="463" t="s">
        <v>894</v>
      </c>
      <c r="JT1" s="463" t="s">
        <v>896</v>
      </c>
      <c r="JU1" s="463" t="s">
        <v>898</v>
      </c>
      <c r="JV1" s="463" t="s">
        <v>900</v>
      </c>
      <c r="JW1" s="463" t="s">
        <v>902</v>
      </c>
      <c r="JX1" s="463" t="s">
        <v>904</v>
      </c>
      <c r="JY1" s="463" t="s">
        <v>906</v>
      </c>
      <c r="JZ1" s="463" t="s">
        <v>908</v>
      </c>
      <c r="KA1" s="463" t="s">
        <v>910</v>
      </c>
      <c r="KB1" s="463" t="s">
        <v>912</v>
      </c>
      <c r="KC1" s="463" t="s">
        <v>914</v>
      </c>
      <c r="KD1" s="463" t="s">
        <v>916</v>
      </c>
      <c r="KE1" s="463" t="s">
        <v>918</v>
      </c>
      <c r="KF1" s="463" t="s">
        <v>920</v>
      </c>
      <c r="KG1" s="463" t="s">
        <v>922</v>
      </c>
      <c r="KH1" s="463" t="s">
        <v>924</v>
      </c>
      <c r="KI1" s="463" t="s">
        <v>926</v>
      </c>
      <c r="KJ1" s="463" t="s">
        <v>928</v>
      </c>
      <c r="KK1" s="463" t="s">
        <v>930</v>
      </c>
      <c r="KL1" s="463" t="s">
        <v>932</v>
      </c>
      <c r="KM1" s="463" t="s">
        <v>934</v>
      </c>
      <c r="KN1" s="463" t="s">
        <v>936</v>
      </c>
      <c r="KO1" s="466" t="s">
        <v>325</v>
      </c>
      <c r="KP1" s="463" t="s">
        <v>938</v>
      </c>
      <c r="KQ1" s="463" t="s">
        <v>326</v>
      </c>
      <c r="KR1" s="463" t="s">
        <v>941</v>
      </c>
      <c r="KS1" s="463" t="s">
        <v>943</v>
      </c>
      <c r="KT1" s="463" t="s">
        <v>945</v>
      </c>
      <c r="KU1" s="463" t="s">
        <v>947</v>
      </c>
      <c r="KV1" s="463" t="s">
        <v>327</v>
      </c>
      <c r="KW1" s="463" t="s">
        <v>950</v>
      </c>
      <c r="KX1" s="463" t="s">
        <v>952</v>
      </c>
      <c r="KY1" s="463" t="s">
        <v>954</v>
      </c>
      <c r="KZ1" s="463" t="s">
        <v>956</v>
      </c>
      <c r="LA1" s="463" t="s">
        <v>958</v>
      </c>
      <c r="LB1" s="463" t="s">
        <v>960</v>
      </c>
      <c r="LC1" s="463" t="s">
        <v>962</v>
      </c>
      <c r="LD1" s="462" t="s">
        <v>329</v>
      </c>
      <c r="LE1" s="466" t="s">
        <v>330</v>
      </c>
      <c r="LF1" s="463" t="s">
        <v>331</v>
      </c>
      <c r="LG1" s="463" t="s">
        <v>345</v>
      </c>
      <c r="LH1" s="463" t="s">
        <v>964</v>
      </c>
      <c r="LI1" s="463" t="s">
        <v>966</v>
      </c>
      <c r="LJ1" s="463" t="s">
        <v>968</v>
      </c>
      <c r="LK1" s="463" t="s">
        <v>970</v>
      </c>
      <c r="LL1" s="463" t="s">
        <v>346</v>
      </c>
      <c r="LM1" s="463" t="s">
        <v>972</v>
      </c>
      <c r="LN1" s="463" t="s">
        <v>347</v>
      </c>
      <c r="LO1" s="463" t="s">
        <v>974</v>
      </c>
      <c r="LP1" s="463" t="s">
        <v>332</v>
      </c>
      <c r="LQ1" s="463" t="s">
        <v>976</v>
      </c>
      <c r="LR1" s="463" t="s">
        <v>348</v>
      </c>
      <c r="LS1" s="463" t="s">
        <v>978</v>
      </c>
      <c r="LT1" s="463" t="s">
        <v>980</v>
      </c>
      <c r="LU1" s="463" t="s">
        <v>349</v>
      </c>
      <c r="LV1" s="466" t="s">
        <v>333</v>
      </c>
      <c r="LW1" s="463" t="s">
        <v>334</v>
      </c>
      <c r="LX1" s="463" t="s">
        <v>982</v>
      </c>
      <c r="LY1" s="463" t="s">
        <v>984</v>
      </c>
      <c r="LZ1" s="463" t="s">
        <v>985</v>
      </c>
      <c r="MA1" s="463" t="s">
        <v>987</v>
      </c>
      <c r="MB1" s="463" t="s">
        <v>988</v>
      </c>
      <c r="MC1" s="463" t="s">
        <v>990</v>
      </c>
      <c r="MD1" s="463" t="s">
        <v>992</v>
      </c>
      <c r="ME1" s="463" t="s">
        <v>994</v>
      </c>
      <c r="MF1" s="463" t="s">
        <v>996</v>
      </c>
      <c r="MG1" s="463" t="s">
        <v>335</v>
      </c>
      <c r="MH1" s="463" t="s">
        <v>999</v>
      </c>
      <c r="MI1" s="463" t="s">
        <v>1000</v>
      </c>
      <c r="MJ1" s="463" t="s">
        <v>1002</v>
      </c>
      <c r="MK1" s="463" t="s">
        <v>336</v>
      </c>
      <c r="ML1" s="463" t="s">
        <v>1005</v>
      </c>
      <c r="MM1" s="463" t="s">
        <v>1006</v>
      </c>
      <c r="MN1" s="463" t="s">
        <v>1008</v>
      </c>
      <c r="MO1" s="463" t="s">
        <v>1010</v>
      </c>
      <c r="MP1" s="463" t="s">
        <v>337</v>
      </c>
      <c r="MQ1" s="463" t="s">
        <v>1013</v>
      </c>
      <c r="MR1" s="463" t="s">
        <v>1015</v>
      </c>
      <c r="MS1" s="463" t="s">
        <v>1017</v>
      </c>
      <c r="MT1" s="463" t="s">
        <v>1019</v>
      </c>
      <c r="MU1" s="463" t="s">
        <v>338</v>
      </c>
      <c r="MV1" s="463" t="s">
        <v>1022</v>
      </c>
      <c r="MW1" s="463" t="s">
        <v>1024</v>
      </c>
      <c r="MX1" s="463" t="s">
        <v>1026</v>
      </c>
      <c r="MY1" s="463" t="s">
        <v>1028</v>
      </c>
      <c r="MZ1" s="463" t="s">
        <v>1030</v>
      </c>
      <c r="NA1" s="463" t="s">
        <v>1032</v>
      </c>
      <c r="NB1" s="463" t="s">
        <v>1034</v>
      </c>
      <c r="NC1" s="463" t="s">
        <v>1036</v>
      </c>
      <c r="ND1" s="463" t="s">
        <v>1038</v>
      </c>
      <c r="NE1" s="463" t="s">
        <v>1040</v>
      </c>
      <c r="NF1" s="463" t="s">
        <v>1042</v>
      </c>
      <c r="NG1" s="463" t="s">
        <v>1043</v>
      </c>
      <c r="NH1" s="466" t="s">
        <v>339</v>
      </c>
      <c r="NI1" s="463" t="s">
        <v>340</v>
      </c>
      <c r="NJ1" s="463" t="s">
        <v>1045</v>
      </c>
      <c r="NK1" s="463" t="s">
        <v>1047</v>
      </c>
      <c r="NL1" s="463" t="s">
        <v>1049</v>
      </c>
      <c r="NM1" s="463" t="s">
        <v>1051</v>
      </c>
      <c r="NN1" s="466" t="s">
        <v>341</v>
      </c>
      <c r="NO1" s="463" t="s">
        <v>342</v>
      </c>
      <c r="NP1" s="463" t="s">
        <v>1052</v>
      </c>
      <c r="NQ1" s="463" t="s">
        <v>343</v>
      </c>
      <c r="NR1" s="463" t="s">
        <v>1054</v>
      </c>
      <c r="NS1" s="463" t="s">
        <v>1056</v>
      </c>
      <c r="NT1" s="463" t="s">
        <v>344</v>
      </c>
      <c r="NU1" s="463" t="s">
        <v>1058</v>
      </c>
      <c r="NV1" s="462" t="s">
        <v>350</v>
      </c>
      <c r="NW1" s="466" t="s">
        <v>351</v>
      </c>
      <c r="NX1" s="463" t="s">
        <v>352</v>
      </c>
      <c r="NY1" s="463" t="s">
        <v>1061</v>
      </c>
      <c r="NZ1" s="463" t="s">
        <v>1063</v>
      </c>
      <c r="OA1" s="463" t="s">
        <v>353</v>
      </c>
      <c r="OB1" s="463" t="s">
        <v>363</v>
      </c>
      <c r="OC1" s="463" t="s">
        <v>1065</v>
      </c>
      <c r="OD1" s="463" t="s">
        <v>1067</v>
      </c>
      <c r="OE1" s="463" t="s">
        <v>1069</v>
      </c>
      <c r="OF1" s="463" t="s">
        <v>1071</v>
      </c>
      <c r="OG1" s="463" t="s">
        <v>1073</v>
      </c>
      <c r="OH1" s="463" t="s">
        <v>1075</v>
      </c>
      <c r="OI1" s="463" t="s">
        <v>1077</v>
      </c>
      <c r="OJ1" s="463" t="s">
        <v>1079</v>
      </c>
      <c r="OK1" s="463" t="s">
        <v>1081</v>
      </c>
      <c r="OL1" s="463" t="s">
        <v>1083</v>
      </c>
      <c r="OM1" s="463" t="s">
        <v>1085</v>
      </c>
      <c r="ON1" s="463" t="s">
        <v>1087</v>
      </c>
      <c r="OO1" s="463" t="s">
        <v>1089</v>
      </c>
      <c r="OP1" s="463" t="s">
        <v>1091</v>
      </c>
      <c r="OQ1" s="463" t="s">
        <v>1093</v>
      </c>
      <c r="OR1" s="463" t="s">
        <v>1095</v>
      </c>
      <c r="OS1" s="463" t="s">
        <v>1097</v>
      </c>
      <c r="OT1" s="463" t="s">
        <v>1099</v>
      </c>
      <c r="OU1" s="463" t="s">
        <v>1101</v>
      </c>
      <c r="OV1" s="463" t="s">
        <v>1103</v>
      </c>
      <c r="OW1" s="463" t="s">
        <v>1105</v>
      </c>
      <c r="OX1" s="463" t="s">
        <v>1107</v>
      </c>
      <c r="OY1" s="463" t="s">
        <v>364</v>
      </c>
      <c r="OZ1" s="463" t="s">
        <v>1110</v>
      </c>
      <c r="PA1" s="463" t="s">
        <v>1112</v>
      </c>
      <c r="PB1" s="463" t="s">
        <v>1113</v>
      </c>
      <c r="PC1" s="463" t="s">
        <v>1115</v>
      </c>
      <c r="PD1" s="463" t="s">
        <v>1117</v>
      </c>
      <c r="PE1" s="463" t="s">
        <v>1119</v>
      </c>
      <c r="PF1" s="463" t="s">
        <v>1121</v>
      </c>
      <c r="PG1" s="463" t="s">
        <v>1123</v>
      </c>
      <c r="PH1" s="463" t="s">
        <v>1125</v>
      </c>
      <c r="PI1" s="463" t="s">
        <v>1127</v>
      </c>
      <c r="PJ1" s="463" t="s">
        <v>1129</v>
      </c>
      <c r="PK1" s="463" t="s">
        <v>1131</v>
      </c>
      <c r="PL1" s="463" t="s">
        <v>1133</v>
      </c>
      <c r="PM1" s="463" t="s">
        <v>1135</v>
      </c>
      <c r="PN1" s="463" t="s">
        <v>1137</v>
      </c>
      <c r="PO1" s="463" t="s">
        <v>1139</v>
      </c>
      <c r="PP1" s="463" t="s">
        <v>1141</v>
      </c>
      <c r="PQ1" s="463" t="s">
        <v>1143</v>
      </c>
      <c r="PR1" s="463" t="s">
        <v>1145</v>
      </c>
      <c r="PS1" s="463" t="s">
        <v>1147</v>
      </c>
      <c r="PT1" s="463" t="s">
        <v>1149</v>
      </c>
      <c r="PU1" s="463" t="s">
        <v>1151</v>
      </c>
      <c r="PV1" s="463" t="s">
        <v>1153</v>
      </c>
      <c r="PW1" s="463" t="s">
        <v>1155</v>
      </c>
      <c r="PX1" s="463" t="s">
        <v>1157</v>
      </c>
      <c r="PY1" s="463" t="s">
        <v>1159</v>
      </c>
      <c r="PZ1" s="463" t="s">
        <v>354</v>
      </c>
      <c r="QA1" s="463" t="s">
        <v>1161</v>
      </c>
      <c r="QB1" s="463" t="s">
        <v>1163</v>
      </c>
      <c r="QC1" s="463" t="s">
        <v>1165</v>
      </c>
      <c r="QD1" s="463" t="s">
        <v>1167</v>
      </c>
      <c r="QE1" s="463" t="s">
        <v>1169</v>
      </c>
      <c r="QF1" s="466" t="s">
        <v>355</v>
      </c>
      <c r="QG1" s="463" t="s">
        <v>356</v>
      </c>
      <c r="QH1" s="463" t="s">
        <v>1171</v>
      </c>
      <c r="QI1" s="463" t="s">
        <v>1173</v>
      </c>
      <c r="QJ1" s="463" t="s">
        <v>1175</v>
      </c>
      <c r="QK1" s="463" t="s">
        <v>1177</v>
      </c>
      <c r="QL1" s="463" t="s">
        <v>1179</v>
      </c>
      <c r="QM1" s="463" t="s">
        <v>1181</v>
      </c>
      <c r="QN1" s="466" t="s">
        <v>357</v>
      </c>
      <c r="QO1" s="463" t="s">
        <v>1183</v>
      </c>
      <c r="QP1" s="463" t="s">
        <v>358</v>
      </c>
      <c r="QQ1" s="463" t="s">
        <v>365</v>
      </c>
      <c r="QR1" s="463" t="s">
        <v>1185</v>
      </c>
      <c r="QS1" s="463" t="s">
        <v>1187</v>
      </c>
      <c r="QT1" s="463" t="s">
        <v>1189</v>
      </c>
      <c r="QU1" s="463" t="s">
        <v>1191</v>
      </c>
      <c r="QV1" s="463" t="s">
        <v>1193</v>
      </c>
      <c r="QW1" s="463" t="s">
        <v>1195</v>
      </c>
      <c r="QX1" s="463" t="s">
        <v>1197</v>
      </c>
      <c r="QY1" s="463" t="s">
        <v>1199</v>
      </c>
      <c r="QZ1" s="463" t="s">
        <v>1201</v>
      </c>
      <c r="RA1" s="463" t="s">
        <v>1203</v>
      </c>
      <c r="RB1" s="463" t="s">
        <v>1205</v>
      </c>
      <c r="RC1" s="463" t="s">
        <v>1207</v>
      </c>
      <c r="RD1" s="463" t="s">
        <v>1209</v>
      </c>
      <c r="RE1" s="463" t="s">
        <v>1211</v>
      </c>
      <c r="RF1" s="466" t="s">
        <v>359</v>
      </c>
      <c r="RG1" s="463" t="s">
        <v>360</v>
      </c>
      <c r="RH1" s="463" t="s">
        <v>1213</v>
      </c>
      <c r="RI1" s="463" t="s">
        <v>1215</v>
      </c>
      <c r="RJ1" s="466" t="s">
        <v>361</v>
      </c>
      <c r="RK1" s="463" t="s">
        <v>362</v>
      </c>
      <c r="RL1" s="463" t="s">
        <v>1217</v>
      </c>
      <c r="RM1" s="463" t="s">
        <v>1218</v>
      </c>
      <c r="RN1" s="463" t="s">
        <v>1219</v>
      </c>
      <c r="RO1" s="463" t="s">
        <v>1220</v>
      </c>
      <c r="RP1" s="463" t="s">
        <v>1222</v>
      </c>
      <c r="RQ1" s="463" t="s">
        <v>1223</v>
      </c>
      <c r="RR1" s="463" t="s">
        <v>1225</v>
      </c>
      <c r="RS1" s="463" t="s">
        <v>1226</v>
      </c>
      <c r="RT1" s="462" t="s">
        <v>366</v>
      </c>
      <c r="RU1" s="466" t="s">
        <v>367</v>
      </c>
      <c r="RV1" s="463" t="s">
        <v>368</v>
      </c>
      <c r="RW1" s="463" t="s">
        <v>1228</v>
      </c>
      <c r="RX1" s="463" t="s">
        <v>1230</v>
      </c>
      <c r="RY1" s="463" t="s">
        <v>369</v>
      </c>
      <c r="RZ1" s="463" t="s">
        <v>1232</v>
      </c>
      <c r="SA1" s="463" t="s">
        <v>1234</v>
      </c>
      <c r="SB1" s="463" t="s">
        <v>1236</v>
      </c>
      <c r="SC1" s="463" t="s">
        <v>1238</v>
      </c>
      <c r="SD1" s="466" t="s">
        <v>370</v>
      </c>
      <c r="SE1" s="463" t="s">
        <v>371</v>
      </c>
      <c r="SF1" s="463" t="s">
        <v>1240</v>
      </c>
      <c r="SG1" s="463" t="s">
        <v>1242</v>
      </c>
      <c r="SH1" s="463" t="s">
        <v>1244</v>
      </c>
      <c r="SI1" s="463" t="s">
        <v>1246</v>
      </c>
      <c r="SJ1" s="463" t="s">
        <v>1248</v>
      </c>
      <c r="SK1" s="463" t="s">
        <v>1250</v>
      </c>
      <c r="SL1" s="463" t="s">
        <v>1252</v>
      </c>
      <c r="SM1" s="463" t="s">
        <v>1254</v>
      </c>
      <c r="SN1" s="463" t="s">
        <v>1256</v>
      </c>
      <c r="SO1" s="463" t="s">
        <v>1258</v>
      </c>
      <c r="SP1" s="463" t="s">
        <v>1260</v>
      </c>
      <c r="SQ1" s="463" t="s">
        <v>1262</v>
      </c>
      <c r="SR1" s="463" t="s">
        <v>1264</v>
      </c>
      <c r="SS1" s="463" t="s">
        <v>1266</v>
      </c>
      <c r="ST1" s="463" t="s">
        <v>1268</v>
      </c>
      <c r="SU1" s="462" t="s">
        <v>372</v>
      </c>
      <c r="SV1" s="466" t="s">
        <v>373</v>
      </c>
      <c r="SW1" s="463" t="s">
        <v>374</v>
      </c>
      <c r="SX1" s="463" t="s">
        <v>1270</v>
      </c>
      <c r="SY1" s="463" t="s">
        <v>1272</v>
      </c>
      <c r="SZ1" s="463" t="s">
        <v>1274</v>
      </c>
      <c r="TA1" s="463" t="s">
        <v>1276</v>
      </c>
      <c r="TB1" s="463" t="s">
        <v>1278</v>
      </c>
      <c r="TC1" s="463" t="s">
        <v>375</v>
      </c>
      <c r="TD1" s="463" t="s">
        <v>1280</v>
      </c>
      <c r="TE1" s="463" t="s">
        <v>1282</v>
      </c>
      <c r="TF1" s="463" t="s">
        <v>1284</v>
      </c>
      <c r="TG1" s="463" t="s">
        <v>1286</v>
      </c>
      <c r="TH1" s="463" t="s">
        <v>1288</v>
      </c>
      <c r="TI1" s="463" t="s">
        <v>1290</v>
      </c>
      <c r="TJ1" s="466" t="s">
        <v>376</v>
      </c>
      <c r="TK1" s="463" t="s">
        <v>377</v>
      </c>
      <c r="TL1" s="463" t="s">
        <v>378</v>
      </c>
      <c r="TM1" s="463" t="s">
        <v>1292</v>
      </c>
      <c r="TN1" s="463" t="s">
        <v>1294</v>
      </c>
      <c r="TO1" s="463" t="s">
        <v>1295</v>
      </c>
      <c r="TP1" s="463" t="s">
        <v>1297</v>
      </c>
      <c r="TQ1" s="463" t="s">
        <v>1299</v>
      </c>
      <c r="TR1" s="463" t="s">
        <v>1301</v>
      </c>
      <c r="TS1" s="463" t="s">
        <v>1303</v>
      </c>
      <c r="TT1" s="463" t="s">
        <v>1305</v>
      </c>
      <c r="TU1" s="463" t="s">
        <v>1307</v>
      </c>
      <c r="TV1" s="463" t="s">
        <v>1309</v>
      </c>
      <c r="TW1" s="463" t="s">
        <v>1311</v>
      </c>
      <c r="TX1" s="463" t="s">
        <v>1313</v>
      </c>
      <c r="TY1" s="463" t="s">
        <v>1315</v>
      </c>
      <c r="TZ1" s="463" t="s">
        <v>1317</v>
      </c>
      <c r="UA1" s="463" t="s">
        <v>1319</v>
      </c>
      <c r="UB1" s="463" t="s">
        <v>1321</v>
      </c>
      <c r="UC1" s="462" t="s">
        <v>1323</v>
      </c>
      <c r="UD1" s="463" t="s">
        <v>1325</v>
      </c>
      <c r="UE1" s="463" t="s">
        <v>1327</v>
      </c>
      <c r="UF1" s="463" t="s">
        <v>1329</v>
      </c>
      <c r="UG1" s="463" t="s">
        <v>1331</v>
      </c>
      <c r="UH1" s="463" t="s">
        <v>1333</v>
      </c>
      <c r="UI1" s="464"/>
    </row>
    <row r="2" spans="1:555" s="122" customFormat="1" hidden="1" x14ac:dyDescent="0.25">
      <c r="A2" s="460" t="s">
        <v>1356</v>
      </c>
      <c r="B2" s="460" t="s">
        <v>1358</v>
      </c>
      <c r="C2" s="460" t="s">
        <v>470</v>
      </c>
      <c r="D2" s="460" t="s">
        <v>1357</v>
      </c>
      <c r="E2" s="460" t="s">
        <v>1359</v>
      </c>
      <c r="F2" s="460" t="s">
        <v>471</v>
      </c>
      <c r="G2" s="461" t="s">
        <v>1360</v>
      </c>
      <c r="H2" s="460" t="s">
        <v>1361</v>
      </c>
      <c r="I2" s="460" t="s">
        <v>1362</v>
      </c>
      <c r="J2" s="460" t="s">
        <v>1453</v>
      </c>
      <c r="K2" s="460" t="s">
        <v>1363</v>
      </c>
      <c r="L2" s="460" t="s">
        <v>1364</v>
      </c>
      <c r="M2" s="460" t="s">
        <v>1365</v>
      </c>
      <c r="N2" s="460" t="s">
        <v>1366</v>
      </c>
      <c r="O2" s="460" t="s">
        <v>1367</v>
      </c>
      <c r="P2" s="460" t="s">
        <v>1475</v>
      </c>
      <c r="Q2" s="460" t="s">
        <v>1510</v>
      </c>
      <c r="R2" s="455" t="str">
        <f>+Presupuesto!D11</f>
        <v>Recurrente</v>
      </c>
      <c r="S2" s="455" t="str">
        <f>+Presupuesto!E11</f>
        <v>Programa / Proyecto 2017</v>
      </c>
      <c r="T2" s="460"/>
      <c r="U2" s="460" t="s">
        <v>393</v>
      </c>
      <c r="V2" s="460" t="s">
        <v>411</v>
      </c>
      <c r="W2" s="460" t="s">
        <v>394</v>
      </c>
      <c r="X2" s="460" t="s">
        <v>395</v>
      </c>
      <c r="Y2" s="460" t="s">
        <v>396</v>
      </c>
      <c r="Z2" s="460" t="s">
        <v>397</v>
      </c>
      <c r="AA2" s="460" t="s">
        <v>398</v>
      </c>
      <c r="AB2" s="460" t="s">
        <v>399</v>
      </c>
      <c r="AC2" s="460" t="s">
        <v>400</v>
      </c>
      <c r="AD2" s="460" t="s">
        <v>401</v>
      </c>
      <c r="AE2" s="460" t="s">
        <v>402</v>
      </c>
      <c r="AF2" s="460" t="s">
        <v>403</v>
      </c>
      <c r="AG2" s="460"/>
      <c r="AH2" s="460" t="s">
        <v>419</v>
      </c>
      <c r="AI2" s="460" t="s">
        <v>420</v>
      </c>
      <c r="AJ2" s="460" t="s">
        <v>421</v>
      </c>
      <c r="AK2" s="460" t="s">
        <v>422</v>
      </c>
      <c r="AL2" s="460" t="s">
        <v>423</v>
      </c>
      <c r="AM2" s="460" t="s">
        <v>426</v>
      </c>
      <c r="AN2" s="460" t="s">
        <v>424</v>
      </c>
      <c r="AO2" s="460" t="s">
        <v>425</v>
      </c>
      <c r="AP2" s="460" t="s">
        <v>427</v>
      </c>
      <c r="AQ2" s="460" t="s">
        <v>428</v>
      </c>
      <c r="AR2" s="460" t="s">
        <v>429</v>
      </c>
      <c r="AS2" s="460" t="s">
        <v>430</v>
      </c>
      <c r="AT2" s="460" t="s">
        <v>431</v>
      </c>
      <c r="AU2" s="460" t="s">
        <v>432</v>
      </c>
      <c r="AV2" s="460" t="s">
        <v>433</v>
      </c>
      <c r="AW2" s="460" t="s">
        <v>434</v>
      </c>
      <c r="AX2" s="460" t="s">
        <v>435</v>
      </c>
      <c r="AY2" s="460" t="s">
        <v>436</v>
      </c>
      <c r="AZ2" s="460" t="s">
        <v>437</v>
      </c>
      <c r="BA2" s="460" t="s">
        <v>438</v>
      </c>
      <c r="BB2" s="460" t="s">
        <v>439</v>
      </c>
      <c r="BC2" s="460" t="s">
        <v>440</v>
      </c>
      <c r="BD2" s="460" t="s">
        <v>441</v>
      </c>
      <c r="BE2" s="460" t="s">
        <v>442</v>
      </c>
      <c r="BF2" s="460" t="s">
        <v>443</v>
      </c>
      <c r="BG2" s="460" t="s">
        <v>444</v>
      </c>
      <c r="BH2" s="460" t="s">
        <v>445</v>
      </c>
      <c r="BI2" s="460" t="s">
        <v>446</v>
      </c>
      <c r="BJ2" s="460" t="s">
        <v>447</v>
      </c>
      <c r="BK2" s="460" t="s">
        <v>448</v>
      </c>
      <c r="BL2" s="460" t="s">
        <v>449</v>
      </c>
      <c r="BM2" s="460" t="s">
        <v>450</v>
      </c>
      <c r="BN2" s="460" t="s">
        <v>451</v>
      </c>
      <c r="BO2" s="460" t="s">
        <v>452</v>
      </c>
      <c r="BP2" s="460" t="s">
        <v>453</v>
      </c>
      <c r="BQ2" s="460" t="s">
        <v>454</v>
      </c>
      <c r="BR2" s="460" t="s">
        <v>455</v>
      </c>
      <c r="BS2" s="460" t="s">
        <v>456</v>
      </c>
      <c r="BT2" s="460" t="s">
        <v>457</v>
      </c>
      <c r="BU2" s="460" t="s">
        <v>458</v>
      </c>
      <c r="BV2" s="460"/>
      <c r="BW2" s="460"/>
      <c r="BX2" s="460"/>
      <c r="BY2" s="460"/>
      <c r="BZ2" s="460"/>
      <c r="CA2" s="460"/>
      <c r="CB2" s="460"/>
      <c r="CC2" s="460"/>
      <c r="CD2" s="460"/>
      <c r="CE2" s="460"/>
      <c r="CF2" s="460"/>
      <c r="CG2" s="460"/>
      <c r="CH2" s="460"/>
      <c r="CI2" s="460"/>
      <c r="CJ2" s="460"/>
      <c r="CK2" s="460"/>
      <c r="CL2" s="460"/>
      <c r="CM2" s="460"/>
      <c r="CN2" s="460"/>
      <c r="CO2" s="460"/>
      <c r="CP2" s="460"/>
      <c r="CQ2" s="460"/>
      <c r="CR2" s="460"/>
      <c r="CS2" s="460"/>
      <c r="CT2" s="460"/>
      <c r="CU2" s="460"/>
      <c r="CV2" s="460"/>
      <c r="CW2" s="460"/>
      <c r="CX2" s="460"/>
      <c r="CY2" s="460"/>
      <c r="CZ2" s="460"/>
      <c r="DA2" s="460"/>
      <c r="DB2" s="460"/>
      <c r="DC2" s="460"/>
      <c r="DD2" s="460"/>
      <c r="DE2" s="460"/>
      <c r="DF2" s="460"/>
      <c r="DG2" s="460"/>
      <c r="DH2" s="460"/>
      <c r="DI2" s="460"/>
      <c r="DJ2" s="460"/>
      <c r="DK2" s="460"/>
      <c r="DL2" s="460"/>
      <c r="DM2" s="460"/>
      <c r="DN2" s="460"/>
      <c r="DO2" s="460"/>
      <c r="DP2" s="460"/>
      <c r="DQ2" s="460"/>
      <c r="DR2" s="460"/>
      <c r="DS2" s="460"/>
      <c r="DT2" s="460"/>
      <c r="DU2" s="460"/>
      <c r="DV2" s="460"/>
      <c r="DW2" s="460"/>
      <c r="DX2" s="460"/>
      <c r="DY2" s="460"/>
      <c r="DZ2" s="460"/>
      <c r="EA2" s="460"/>
      <c r="EB2" s="460"/>
      <c r="EC2" s="460"/>
      <c r="ED2" s="460"/>
      <c r="EE2" s="460"/>
      <c r="EF2" s="460"/>
      <c r="EG2" s="460"/>
      <c r="EH2" s="460"/>
      <c r="EI2" s="460"/>
      <c r="EJ2" s="460"/>
      <c r="EK2" s="460"/>
      <c r="EL2" s="460"/>
      <c r="EM2" s="460"/>
      <c r="EN2" s="460"/>
      <c r="EO2" s="460"/>
      <c r="EP2" s="460"/>
      <c r="EQ2" s="460"/>
      <c r="ER2" s="460"/>
      <c r="ES2" s="460"/>
      <c r="ET2" s="460"/>
      <c r="EU2" s="460"/>
      <c r="EV2" s="460"/>
      <c r="EW2" s="460"/>
      <c r="EX2" s="460"/>
      <c r="EY2" s="460"/>
      <c r="EZ2" s="460"/>
      <c r="FA2" s="460"/>
      <c r="FB2" s="460"/>
      <c r="FC2" s="460"/>
      <c r="FD2" s="460"/>
      <c r="FE2" s="460"/>
      <c r="FF2" s="460"/>
      <c r="FG2" s="460"/>
      <c r="FH2" s="460"/>
      <c r="FI2" s="460"/>
      <c r="FJ2" s="460"/>
      <c r="FK2" s="460"/>
      <c r="FL2" s="460"/>
      <c r="FM2" s="460"/>
      <c r="FN2" s="460"/>
      <c r="FO2" s="460"/>
      <c r="FP2" s="460"/>
      <c r="FQ2" s="460"/>
      <c r="FR2" s="460"/>
      <c r="FS2" s="460"/>
      <c r="FT2" s="460"/>
      <c r="FU2" s="460"/>
      <c r="FV2" s="460"/>
      <c r="FW2" s="460"/>
      <c r="FX2" s="460"/>
      <c r="FY2" s="460"/>
      <c r="FZ2" s="460"/>
      <c r="GA2" s="460"/>
      <c r="GB2" s="460"/>
      <c r="GC2" s="460"/>
      <c r="GD2" s="460"/>
      <c r="GE2" s="460"/>
      <c r="GF2" s="460"/>
      <c r="GG2" s="460"/>
      <c r="GH2" s="460"/>
      <c r="GI2" s="460"/>
      <c r="GJ2" s="460"/>
      <c r="GK2" s="460"/>
      <c r="GL2" s="460"/>
      <c r="GM2" s="460"/>
      <c r="GN2" s="460"/>
      <c r="GO2" s="460"/>
      <c r="GP2" s="460"/>
      <c r="GQ2" s="460"/>
      <c r="GR2" s="460"/>
      <c r="GS2" s="460"/>
      <c r="GT2" s="460"/>
      <c r="GU2" s="460"/>
      <c r="GV2" s="460"/>
      <c r="GW2" s="460"/>
      <c r="GX2" s="460"/>
      <c r="GY2" s="460"/>
      <c r="GZ2" s="460"/>
      <c r="HA2" s="460"/>
      <c r="HB2" s="460"/>
      <c r="HC2" s="460"/>
      <c r="HD2" s="460"/>
      <c r="HE2" s="460"/>
      <c r="HF2" s="460"/>
      <c r="HG2" s="460"/>
      <c r="HH2" s="460"/>
      <c r="HI2" s="460"/>
      <c r="HJ2" s="460"/>
      <c r="HK2" s="460"/>
      <c r="HL2" s="460"/>
      <c r="HM2" s="460"/>
      <c r="HN2" s="460"/>
      <c r="HO2" s="460"/>
      <c r="HP2" s="460"/>
      <c r="HQ2" s="460"/>
      <c r="HR2" s="460"/>
      <c r="HS2" s="460"/>
      <c r="HT2" s="460"/>
      <c r="HU2" s="460"/>
      <c r="HV2" s="460"/>
      <c r="HW2" s="460"/>
      <c r="HX2" s="460"/>
      <c r="HY2" s="460"/>
      <c r="HZ2" s="460"/>
      <c r="IA2" s="460"/>
      <c r="IB2" s="460"/>
      <c r="IC2" s="460"/>
      <c r="ID2" s="460"/>
      <c r="IE2" s="460"/>
      <c r="IF2" s="460"/>
      <c r="IG2" s="460"/>
      <c r="IH2" s="460"/>
      <c r="II2" s="460"/>
      <c r="IJ2" s="460"/>
      <c r="IK2" s="460"/>
      <c r="IL2" s="460"/>
      <c r="IM2" s="460"/>
      <c r="IN2" s="460"/>
      <c r="IO2" s="460"/>
      <c r="IP2" s="460"/>
      <c r="IQ2" s="460"/>
      <c r="IR2" s="460"/>
      <c r="IS2" s="460"/>
      <c r="IT2" s="460"/>
      <c r="IU2" s="460"/>
      <c r="IV2" s="460"/>
      <c r="IW2" s="460"/>
      <c r="IX2" s="460"/>
      <c r="IY2" s="460"/>
      <c r="IZ2" s="460"/>
      <c r="JA2" s="460"/>
      <c r="JB2" s="460"/>
      <c r="JC2" s="460"/>
      <c r="JD2" s="460"/>
      <c r="JE2" s="460"/>
      <c r="JF2" s="460"/>
      <c r="JG2" s="460"/>
      <c r="JH2" s="460"/>
      <c r="JI2" s="460"/>
      <c r="JJ2" s="460"/>
      <c r="JK2" s="460"/>
      <c r="JL2" s="460"/>
      <c r="JM2" s="460"/>
      <c r="JN2" s="460"/>
      <c r="JO2" s="460"/>
      <c r="JP2" s="460"/>
      <c r="JQ2" s="460"/>
      <c r="JR2" s="460"/>
      <c r="JS2" s="460"/>
      <c r="JT2" s="460"/>
      <c r="JU2" s="460"/>
      <c r="JV2" s="460"/>
      <c r="JW2" s="460"/>
      <c r="JX2" s="460"/>
      <c r="JY2" s="460"/>
      <c r="JZ2" s="460"/>
      <c r="KA2" s="460"/>
      <c r="KB2" s="460"/>
      <c r="KC2" s="460"/>
      <c r="KD2" s="460"/>
      <c r="KE2" s="460"/>
      <c r="KF2" s="460"/>
      <c r="KG2" s="460"/>
      <c r="KH2" s="460"/>
      <c r="KI2" s="460"/>
      <c r="KJ2" s="460"/>
      <c r="KK2" s="460"/>
      <c r="KL2" s="460"/>
      <c r="KM2" s="460"/>
      <c r="KN2" s="460"/>
      <c r="KO2" s="460"/>
      <c r="KP2" s="460"/>
      <c r="KQ2" s="460"/>
      <c r="KR2" s="460"/>
      <c r="KS2" s="460"/>
      <c r="KT2" s="460"/>
      <c r="KU2" s="460"/>
      <c r="KV2" s="460"/>
      <c r="KW2" s="460"/>
      <c r="KX2" s="460"/>
      <c r="KY2" s="460"/>
      <c r="KZ2" s="460"/>
      <c r="LA2" s="460"/>
      <c r="LB2" s="460"/>
      <c r="LC2" s="460"/>
      <c r="LD2" s="460"/>
      <c r="LE2" s="460"/>
      <c r="LF2" s="460"/>
      <c r="LG2" s="460"/>
      <c r="LH2" s="460"/>
      <c r="LI2" s="460"/>
      <c r="LJ2" s="460"/>
      <c r="LK2" s="460"/>
      <c r="LL2" s="460"/>
      <c r="LM2" s="460"/>
      <c r="LN2" s="460"/>
      <c r="LO2" s="460"/>
      <c r="LP2" s="460"/>
      <c r="LQ2" s="460"/>
      <c r="LR2" s="460"/>
      <c r="LS2" s="460"/>
      <c r="LT2" s="460"/>
      <c r="LU2" s="460"/>
      <c r="LV2" s="460"/>
      <c r="LW2" s="460"/>
      <c r="LX2" s="460"/>
      <c r="LY2" s="460"/>
      <c r="LZ2" s="460"/>
      <c r="MA2" s="460"/>
      <c r="MB2" s="460"/>
      <c r="MC2" s="460"/>
      <c r="MD2" s="460"/>
      <c r="ME2" s="460"/>
      <c r="MF2" s="460"/>
      <c r="MG2" s="460"/>
      <c r="MH2" s="460"/>
      <c r="MI2" s="460"/>
      <c r="MJ2" s="460"/>
      <c r="MK2" s="460"/>
      <c r="ML2" s="460"/>
      <c r="MM2" s="460"/>
      <c r="MN2" s="460"/>
      <c r="MO2" s="460"/>
      <c r="MP2" s="460"/>
      <c r="MQ2" s="460"/>
      <c r="MR2" s="460"/>
      <c r="MS2" s="460"/>
      <c r="MT2" s="460"/>
      <c r="MU2" s="460"/>
      <c r="MV2" s="460"/>
      <c r="MW2" s="460"/>
      <c r="MX2" s="460"/>
      <c r="MY2" s="460"/>
      <c r="MZ2" s="460"/>
      <c r="NA2" s="460"/>
      <c r="NB2" s="460"/>
      <c r="NC2" s="460"/>
      <c r="ND2" s="460"/>
      <c r="NE2" s="460"/>
      <c r="NF2" s="460"/>
      <c r="NG2" s="460"/>
      <c r="NH2" s="460"/>
      <c r="NI2" s="460"/>
      <c r="NJ2" s="460"/>
      <c r="NK2" s="460"/>
      <c r="NL2" s="460"/>
      <c r="NM2" s="460"/>
      <c r="NN2" s="460"/>
      <c r="NO2" s="460"/>
      <c r="NP2" s="460"/>
      <c r="NQ2" s="460"/>
      <c r="NR2" s="460"/>
      <c r="NS2" s="460"/>
      <c r="NT2" s="460"/>
      <c r="NU2" s="460"/>
      <c r="NV2" s="460"/>
      <c r="NW2" s="460"/>
      <c r="NX2" s="460"/>
      <c r="NY2" s="460"/>
      <c r="NZ2" s="460"/>
      <c r="OA2" s="460"/>
      <c r="OB2" s="460"/>
      <c r="OC2" s="460"/>
      <c r="OD2" s="460"/>
      <c r="OE2" s="460"/>
      <c r="OF2" s="460"/>
      <c r="OG2" s="460"/>
      <c r="OH2" s="460"/>
      <c r="OI2" s="460"/>
      <c r="OJ2" s="460"/>
      <c r="OK2" s="460"/>
      <c r="OL2" s="460"/>
      <c r="OM2" s="460"/>
      <c r="ON2" s="460"/>
      <c r="OO2" s="460"/>
      <c r="OP2" s="460"/>
      <c r="OQ2" s="460"/>
      <c r="OR2" s="460"/>
      <c r="OS2" s="460"/>
      <c r="OT2" s="460"/>
      <c r="OU2" s="460"/>
      <c r="OV2" s="460"/>
      <c r="OW2" s="460"/>
      <c r="OX2" s="460"/>
      <c r="OY2" s="460"/>
      <c r="OZ2" s="460"/>
      <c r="PA2" s="460"/>
      <c r="PB2" s="460"/>
      <c r="PC2" s="460"/>
      <c r="PD2" s="460"/>
      <c r="PE2" s="460"/>
      <c r="PF2" s="460"/>
      <c r="PG2" s="460"/>
      <c r="PH2" s="460"/>
      <c r="PI2" s="460"/>
      <c r="PJ2" s="460"/>
      <c r="PK2" s="460"/>
      <c r="PL2" s="460"/>
      <c r="PM2" s="460"/>
      <c r="PN2" s="460"/>
      <c r="PO2" s="460"/>
      <c r="PP2" s="460"/>
      <c r="PQ2" s="460"/>
      <c r="PR2" s="460"/>
      <c r="PS2" s="460"/>
      <c r="PT2" s="460"/>
      <c r="PU2" s="460"/>
      <c r="PV2" s="460"/>
      <c r="PW2" s="460"/>
      <c r="PX2" s="460"/>
      <c r="PY2" s="460"/>
      <c r="PZ2" s="460"/>
      <c r="QA2" s="460"/>
      <c r="QB2" s="460"/>
      <c r="QC2" s="460"/>
      <c r="QD2" s="460"/>
      <c r="QE2" s="460"/>
      <c r="QF2" s="460"/>
      <c r="QG2" s="460"/>
      <c r="QH2" s="460"/>
      <c r="QI2" s="460"/>
      <c r="QJ2" s="460"/>
      <c r="QK2" s="460"/>
      <c r="QL2" s="460"/>
      <c r="QM2" s="460"/>
      <c r="QN2" s="460"/>
      <c r="QO2" s="460"/>
      <c r="QP2" s="460"/>
      <c r="QQ2" s="460"/>
      <c r="QR2" s="460"/>
      <c r="QS2" s="460"/>
      <c r="QT2" s="460"/>
      <c r="QU2" s="460"/>
      <c r="QV2" s="460"/>
      <c r="QW2" s="460"/>
      <c r="QX2" s="460"/>
      <c r="QY2" s="460"/>
      <c r="QZ2" s="460"/>
      <c r="RA2" s="460"/>
      <c r="RB2" s="460"/>
      <c r="RC2" s="460"/>
      <c r="RD2" s="460"/>
      <c r="RE2" s="460"/>
      <c r="RF2" s="460"/>
      <c r="RG2" s="460"/>
      <c r="RH2" s="460"/>
      <c r="RI2" s="460"/>
      <c r="RJ2" s="460"/>
      <c r="RK2" s="460"/>
      <c r="RL2" s="460"/>
      <c r="RM2" s="460"/>
      <c r="RN2" s="460"/>
      <c r="RO2" s="460"/>
      <c r="RP2" s="460"/>
      <c r="RQ2" s="460"/>
      <c r="RR2" s="460"/>
      <c r="RS2" s="460"/>
      <c r="RT2" s="460"/>
      <c r="RU2" s="460"/>
      <c r="RV2" s="460"/>
      <c r="RW2" s="460"/>
      <c r="RX2" s="460"/>
      <c r="RY2" s="460"/>
      <c r="RZ2" s="460"/>
      <c r="SA2" s="460"/>
      <c r="SB2" s="460"/>
      <c r="SC2" s="460"/>
      <c r="SD2" s="460"/>
      <c r="SE2" s="460"/>
      <c r="SF2" s="460"/>
      <c r="SG2" s="460"/>
      <c r="SH2" s="460"/>
      <c r="SI2" s="460"/>
      <c r="SJ2" s="460"/>
      <c r="SK2" s="460"/>
      <c r="SL2" s="460"/>
      <c r="SM2" s="460"/>
      <c r="SN2" s="460"/>
      <c r="SO2" s="460"/>
      <c r="SP2" s="460"/>
      <c r="SQ2" s="460"/>
      <c r="SR2" s="460"/>
      <c r="SS2" s="460"/>
      <c r="ST2" s="460"/>
      <c r="SU2" s="460"/>
      <c r="SV2" s="460"/>
      <c r="SW2" s="460"/>
      <c r="SX2" s="460"/>
      <c r="SY2" s="460"/>
      <c r="SZ2" s="460"/>
      <c r="TA2" s="460"/>
      <c r="TB2" s="460"/>
      <c r="TC2" s="460"/>
      <c r="TD2" s="460"/>
      <c r="TE2" s="460"/>
      <c r="TF2" s="460"/>
      <c r="TG2" s="460"/>
      <c r="TH2" s="460"/>
      <c r="TI2" s="460"/>
      <c r="TJ2" s="460"/>
      <c r="TK2" s="460"/>
      <c r="TL2" s="460"/>
      <c r="TM2" s="460"/>
      <c r="TN2" s="460"/>
      <c r="TO2" s="460"/>
      <c r="TP2" s="460"/>
      <c r="TQ2" s="460"/>
      <c r="TR2" s="460"/>
      <c r="TS2" s="460"/>
      <c r="TT2" s="460"/>
      <c r="TU2" s="460"/>
      <c r="TV2" s="460"/>
      <c r="TW2" s="460"/>
      <c r="TX2" s="460"/>
      <c r="TY2" s="460"/>
      <c r="TZ2" s="460"/>
      <c r="UA2" s="460"/>
      <c r="UB2" s="460"/>
      <c r="UC2" s="460"/>
      <c r="UD2" s="460"/>
      <c r="UE2" s="460"/>
      <c r="UF2" s="460"/>
      <c r="UG2" s="460"/>
      <c r="UH2" s="460"/>
      <c r="UI2" s="460"/>
    </row>
    <row r="3" spans="1:555" s="122" customFormat="1" hidden="1" x14ac:dyDescent="0.25">
      <c r="A3" s="458"/>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9">
        <v>2500</v>
      </c>
      <c r="AI3" s="459">
        <v>1900</v>
      </c>
      <c r="AJ3" s="459">
        <v>1650</v>
      </c>
      <c r="AK3" s="459">
        <v>1580</v>
      </c>
      <c r="AL3" s="459">
        <v>2250</v>
      </c>
      <c r="AM3" s="459">
        <v>1650</v>
      </c>
      <c r="AN3" s="459">
        <v>1400</v>
      </c>
      <c r="AO3" s="459">
        <v>1340</v>
      </c>
      <c r="AP3" s="459">
        <v>2000</v>
      </c>
      <c r="AQ3" s="459">
        <v>1400</v>
      </c>
      <c r="AR3" s="459">
        <v>1150</v>
      </c>
      <c r="AS3" s="459">
        <v>1100</v>
      </c>
      <c r="AT3" s="459">
        <v>1750</v>
      </c>
      <c r="AU3" s="459">
        <v>1150</v>
      </c>
      <c r="AV3" s="459">
        <v>900</v>
      </c>
      <c r="AW3" s="459">
        <v>860</v>
      </c>
      <c r="AX3" s="459">
        <v>1200</v>
      </c>
      <c r="AY3" s="459">
        <v>900</v>
      </c>
      <c r="AZ3" s="459">
        <v>650</v>
      </c>
      <c r="BA3" s="459">
        <v>620</v>
      </c>
      <c r="BB3" s="457">
        <f>+'Cuadro Resumen'!C213</f>
        <v>5759.1495000000004</v>
      </c>
      <c r="BC3" s="457">
        <f>+'Cuadro Resumen'!D213</f>
        <v>5307.4515000000001</v>
      </c>
      <c r="BD3" s="457">
        <f>+'Cuadro Resumen'!E213</f>
        <v>6775.47</v>
      </c>
      <c r="BE3" s="457">
        <f>+'Cuadro Resumen'!F213</f>
        <v>6323.7719999999999</v>
      </c>
      <c r="BF3" s="457">
        <f>+'Cuadro Resumen'!C214</f>
        <v>5081.6025</v>
      </c>
      <c r="BG3" s="457">
        <f>+'Cuadro Resumen'!D214</f>
        <v>4629.9045000000006</v>
      </c>
      <c r="BH3" s="457">
        <f>+'Cuadro Resumen'!E214</f>
        <v>6097.9230000000007</v>
      </c>
      <c r="BI3" s="457">
        <f>+'Cuadro Resumen'!F214</f>
        <v>5646.2250000000004</v>
      </c>
      <c r="BJ3" s="457">
        <f>+'Cuadro Resumen'!C215</f>
        <v>4404.0555000000004</v>
      </c>
      <c r="BK3" s="457">
        <f>+'Cuadro Resumen'!D215</f>
        <v>4065.2820000000002</v>
      </c>
      <c r="BL3" s="457">
        <f>+'Cuadro Resumen'!E215</f>
        <v>5420.3760000000002</v>
      </c>
      <c r="BM3" s="457">
        <f>+'Cuadro Resumen'!F215</f>
        <v>4968.6779999999999</v>
      </c>
      <c r="BN3" s="457">
        <f>+'Cuadro Resumen'!C216</f>
        <v>3726.5085000000004</v>
      </c>
      <c r="BO3" s="457">
        <f>+'Cuadro Resumen'!D216</f>
        <v>3387.7350000000001</v>
      </c>
      <c r="BP3" s="457">
        <f>+'Cuadro Resumen'!E216</f>
        <v>4742.8290000000006</v>
      </c>
      <c r="BQ3" s="457">
        <f>+'Cuadro Resumen'!F216</f>
        <v>4404.0555000000004</v>
      </c>
      <c r="BR3" s="457">
        <f>+'Cuadro Resumen'!C217</f>
        <v>3274.8105</v>
      </c>
      <c r="BS3" s="457">
        <f>+'Cuadro Resumen'!D217</f>
        <v>3048.9615000000003</v>
      </c>
      <c r="BT3" s="457">
        <f>+'Cuadro Resumen'!E217</f>
        <v>4178.2065000000002</v>
      </c>
      <c r="BU3" s="457">
        <f>+'Cuadro Resumen'!F217</f>
        <v>3839.433</v>
      </c>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c r="DJ3" s="458"/>
      <c r="DK3" s="458"/>
      <c r="DL3" s="458"/>
      <c r="DM3" s="458"/>
      <c r="DN3" s="458"/>
      <c r="DO3" s="458"/>
      <c r="DP3" s="458"/>
      <c r="DQ3" s="458"/>
      <c r="DR3" s="458"/>
      <c r="DS3" s="458"/>
      <c r="DT3" s="458"/>
      <c r="DU3" s="458"/>
      <c r="DV3" s="458"/>
      <c r="DW3" s="458"/>
      <c r="DX3" s="458"/>
      <c r="DY3" s="458"/>
      <c r="DZ3" s="458"/>
      <c r="EA3" s="458"/>
      <c r="EB3" s="458"/>
      <c r="EC3" s="458"/>
      <c r="ED3" s="458"/>
      <c r="EE3" s="458"/>
      <c r="EF3" s="458"/>
      <c r="EG3" s="458"/>
      <c r="EH3" s="458"/>
      <c r="EI3" s="458"/>
      <c r="EJ3" s="458"/>
      <c r="EK3" s="458"/>
      <c r="EL3" s="458"/>
      <c r="EM3" s="458"/>
      <c r="EN3" s="458"/>
      <c r="EO3" s="458"/>
      <c r="EP3" s="458"/>
      <c r="EQ3" s="458"/>
      <c r="ER3" s="458"/>
      <c r="ES3" s="458"/>
      <c r="ET3" s="458"/>
      <c r="EU3" s="458"/>
      <c r="EV3" s="458"/>
      <c r="EW3" s="458"/>
      <c r="EX3" s="458"/>
      <c r="EY3" s="458"/>
      <c r="EZ3" s="458"/>
      <c r="FA3" s="458"/>
      <c r="FB3" s="458"/>
      <c r="FC3" s="458"/>
      <c r="FD3" s="458"/>
      <c r="FE3" s="458"/>
      <c r="FF3" s="458"/>
      <c r="FG3" s="458"/>
      <c r="FH3" s="458"/>
      <c r="FI3" s="458"/>
      <c r="FJ3" s="458"/>
      <c r="FK3" s="458"/>
      <c r="FL3" s="458"/>
      <c r="FM3" s="458"/>
      <c r="FN3" s="458"/>
      <c r="FO3" s="458"/>
      <c r="FP3" s="458"/>
      <c r="FQ3" s="458"/>
      <c r="FR3" s="458"/>
      <c r="FS3" s="458"/>
      <c r="FT3" s="458"/>
      <c r="FU3" s="458"/>
      <c r="FV3" s="458"/>
      <c r="FW3" s="458"/>
      <c r="FX3" s="458"/>
      <c r="FY3" s="458"/>
      <c r="FZ3" s="458"/>
      <c r="GA3" s="458"/>
      <c r="GB3" s="458"/>
      <c r="GC3" s="458"/>
      <c r="GD3" s="458"/>
      <c r="GE3" s="458"/>
      <c r="GF3" s="458"/>
      <c r="GG3" s="458"/>
      <c r="GH3" s="458"/>
      <c r="GI3" s="458"/>
      <c r="GJ3" s="458"/>
      <c r="GK3" s="458"/>
      <c r="GL3" s="458"/>
      <c r="GM3" s="458"/>
      <c r="GN3" s="458"/>
      <c r="GO3" s="458"/>
      <c r="GP3" s="458"/>
      <c r="GQ3" s="458"/>
      <c r="GR3" s="458"/>
      <c r="GS3" s="458"/>
      <c r="GT3" s="458"/>
      <c r="GU3" s="458"/>
      <c r="GV3" s="458"/>
      <c r="GW3" s="458"/>
      <c r="GX3" s="458"/>
      <c r="GY3" s="458"/>
      <c r="GZ3" s="458"/>
      <c r="HA3" s="458"/>
      <c r="HB3" s="458"/>
      <c r="HC3" s="458"/>
      <c r="HD3" s="458"/>
      <c r="HE3" s="458"/>
      <c r="HF3" s="458"/>
      <c r="HG3" s="458"/>
      <c r="HH3" s="458"/>
      <c r="HI3" s="458"/>
      <c r="HJ3" s="458"/>
      <c r="HK3" s="458"/>
      <c r="HL3" s="458"/>
      <c r="HM3" s="458"/>
      <c r="HN3" s="458"/>
      <c r="HO3" s="458"/>
      <c r="HP3" s="458"/>
      <c r="HQ3" s="458"/>
      <c r="HR3" s="458"/>
      <c r="HS3" s="458"/>
      <c r="HT3" s="458"/>
      <c r="HU3" s="458"/>
      <c r="HV3" s="458"/>
      <c r="HW3" s="458"/>
      <c r="HX3" s="458"/>
      <c r="HY3" s="458"/>
      <c r="HZ3" s="458"/>
      <c r="IA3" s="458"/>
      <c r="IB3" s="458"/>
      <c r="IC3" s="458"/>
      <c r="ID3" s="458"/>
      <c r="IE3" s="458"/>
      <c r="IF3" s="458"/>
      <c r="IG3" s="458"/>
      <c r="IH3" s="458"/>
      <c r="II3" s="458"/>
      <c r="IJ3" s="458"/>
      <c r="IK3" s="458"/>
      <c r="IL3" s="458"/>
      <c r="IM3" s="458"/>
      <c r="IN3" s="458"/>
      <c r="IO3" s="458"/>
      <c r="IP3" s="458"/>
      <c r="IQ3" s="458"/>
      <c r="IR3" s="458"/>
      <c r="IS3" s="458"/>
      <c r="IT3" s="458"/>
      <c r="IU3" s="458"/>
      <c r="IV3" s="458"/>
      <c r="IW3" s="458"/>
      <c r="IX3" s="458"/>
      <c r="IY3" s="458"/>
      <c r="IZ3" s="458"/>
      <c r="JA3" s="458"/>
      <c r="JB3" s="458"/>
      <c r="JC3" s="458"/>
      <c r="JD3" s="458"/>
      <c r="JE3" s="458"/>
      <c r="JF3" s="458"/>
      <c r="JG3" s="458"/>
      <c r="JH3" s="458"/>
      <c r="JI3" s="458"/>
      <c r="JJ3" s="458"/>
      <c r="JK3" s="458"/>
      <c r="JL3" s="458"/>
      <c r="JM3" s="458"/>
      <c r="JN3" s="458"/>
      <c r="JO3" s="458"/>
      <c r="JP3" s="458"/>
      <c r="JQ3" s="458"/>
      <c r="JR3" s="458"/>
      <c r="JS3" s="458"/>
      <c r="JT3" s="458"/>
      <c r="JU3" s="458"/>
      <c r="JV3" s="458"/>
      <c r="JW3" s="458"/>
      <c r="JX3" s="458"/>
      <c r="JY3" s="458"/>
      <c r="JZ3" s="458"/>
      <c r="KA3" s="458"/>
      <c r="KB3" s="458"/>
      <c r="KC3" s="458"/>
      <c r="KD3" s="458"/>
      <c r="KE3" s="458"/>
      <c r="KF3" s="458"/>
      <c r="KG3" s="458"/>
      <c r="KH3" s="458"/>
      <c r="KI3" s="458"/>
      <c r="KJ3" s="458"/>
      <c r="KK3" s="458"/>
      <c r="KL3" s="458"/>
      <c r="KM3" s="458"/>
      <c r="KN3" s="458"/>
      <c r="KO3" s="458"/>
      <c r="KP3" s="458"/>
      <c r="KQ3" s="458"/>
      <c r="KR3" s="458"/>
      <c r="KS3" s="458"/>
      <c r="KT3" s="458"/>
      <c r="KU3" s="458"/>
      <c r="KV3" s="458"/>
      <c r="KW3" s="458"/>
      <c r="KX3" s="458"/>
      <c r="KY3" s="458"/>
      <c r="KZ3" s="458"/>
      <c r="LA3" s="458"/>
      <c r="LB3" s="458"/>
      <c r="LC3" s="458"/>
      <c r="LD3" s="458"/>
      <c r="LE3" s="458"/>
      <c r="LF3" s="458"/>
      <c r="LG3" s="458"/>
      <c r="LH3" s="458"/>
      <c r="LI3" s="458"/>
      <c r="LJ3" s="458"/>
      <c r="LK3" s="458"/>
      <c r="LL3" s="458"/>
      <c r="LM3" s="458"/>
      <c r="LN3" s="458"/>
      <c r="LO3" s="458"/>
      <c r="LP3" s="458"/>
      <c r="LQ3" s="458"/>
      <c r="LR3" s="458"/>
      <c r="LS3" s="458"/>
      <c r="LT3" s="458"/>
      <c r="LU3" s="458"/>
      <c r="LV3" s="458"/>
      <c r="LW3" s="458"/>
      <c r="LX3" s="458"/>
      <c r="LY3" s="458"/>
      <c r="LZ3" s="458"/>
      <c r="MA3" s="458"/>
      <c r="MB3" s="458"/>
      <c r="MC3" s="458"/>
      <c r="MD3" s="458"/>
      <c r="ME3" s="458"/>
      <c r="MF3" s="458"/>
      <c r="MG3" s="458"/>
      <c r="MH3" s="458"/>
      <c r="MI3" s="458"/>
      <c r="MJ3" s="458"/>
      <c r="MK3" s="458"/>
      <c r="ML3" s="458"/>
      <c r="MM3" s="458"/>
      <c r="MN3" s="458"/>
      <c r="MO3" s="458"/>
      <c r="MP3" s="458"/>
      <c r="MQ3" s="458"/>
      <c r="MR3" s="458"/>
      <c r="MS3" s="458"/>
      <c r="MT3" s="458"/>
      <c r="MU3" s="458"/>
      <c r="MV3" s="458"/>
      <c r="MW3" s="458"/>
      <c r="MX3" s="458"/>
      <c r="MY3" s="458"/>
      <c r="MZ3" s="458"/>
      <c r="NA3" s="458"/>
      <c r="NB3" s="458"/>
      <c r="NC3" s="458"/>
      <c r="ND3" s="458"/>
      <c r="NE3" s="458"/>
      <c r="NF3" s="458"/>
      <c r="NG3" s="458"/>
      <c r="NH3" s="458"/>
      <c r="NI3" s="458"/>
      <c r="NJ3" s="458"/>
      <c r="NK3" s="458"/>
      <c r="NL3" s="458"/>
      <c r="NM3" s="458"/>
      <c r="NN3" s="458"/>
      <c r="NO3" s="458"/>
      <c r="NP3" s="458"/>
      <c r="NQ3" s="458"/>
      <c r="NR3" s="458"/>
      <c r="NS3" s="458"/>
      <c r="NT3" s="458"/>
      <c r="NU3" s="458"/>
      <c r="NV3" s="458"/>
      <c r="NW3" s="458"/>
      <c r="NX3" s="458"/>
      <c r="NY3" s="458"/>
      <c r="NZ3" s="458"/>
      <c r="OA3" s="458"/>
      <c r="OB3" s="458"/>
      <c r="OC3" s="458"/>
      <c r="OD3" s="458"/>
      <c r="OE3" s="458"/>
      <c r="OF3" s="458"/>
      <c r="OG3" s="458"/>
      <c r="OH3" s="458"/>
      <c r="OI3" s="458"/>
      <c r="OJ3" s="458"/>
      <c r="OK3" s="458"/>
      <c r="OL3" s="458"/>
      <c r="OM3" s="458"/>
      <c r="ON3" s="458"/>
      <c r="OO3" s="458"/>
      <c r="OP3" s="458"/>
      <c r="OQ3" s="458"/>
      <c r="OR3" s="458"/>
      <c r="OS3" s="458"/>
      <c r="OT3" s="458"/>
      <c r="OU3" s="458"/>
      <c r="OV3" s="458"/>
      <c r="OW3" s="458"/>
      <c r="OX3" s="458"/>
      <c r="OY3" s="458"/>
      <c r="OZ3" s="458"/>
      <c r="PA3" s="458"/>
      <c r="PB3" s="458"/>
      <c r="PC3" s="458"/>
      <c r="PD3" s="458"/>
      <c r="PE3" s="458"/>
      <c r="PF3" s="458"/>
      <c r="PG3" s="458"/>
      <c r="PH3" s="458"/>
      <c r="PI3" s="458"/>
      <c r="PJ3" s="458"/>
      <c r="PK3" s="458"/>
      <c r="PL3" s="458"/>
      <c r="PM3" s="458"/>
      <c r="PN3" s="458"/>
      <c r="PO3" s="458"/>
      <c r="PP3" s="458"/>
      <c r="PQ3" s="458"/>
      <c r="PR3" s="458"/>
      <c r="PS3" s="458"/>
      <c r="PT3" s="458"/>
      <c r="PU3" s="458"/>
      <c r="PV3" s="458"/>
      <c r="PW3" s="458"/>
      <c r="PX3" s="458"/>
      <c r="PY3" s="458"/>
      <c r="PZ3" s="458"/>
      <c r="QA3" s="458"/>
      <c r="QB3" s="458"/>
      <c r="QC3" s="458"/>
      <c r="QD3" s="458"/>
      <c r="QE3" s="458"/>
      <c r="QF3" s="458"/>
      <c r="QG3" s="458"/>
      <c r="QH3" s="458"/>
      <c r="QI3" s="458"/>
      <c r="QJ3" s="458"/>
      <c r="QK3" s="458"/>
      <c r="QL3" s="458"/>
      <c r="QM3" s="458"/>
      <c r="QN3" s="458"/>
      <c r="QO3" s="458"/>
      <c r="QP3" s="458"/>
      <c r="QQ3" s="458"/>
      <c r="QR3" s="458"/>
      <c r="QS3" s="458"/>
      <c r="QT3" s="458"/>
      <c r="QU3" s="458"/>
      <c r="QV3" s="458"/>
      <c r="QW3" s="458"/>
      <c r="QX3" s="458"/>
      <c r="QY3" s="458"/>
      <c r="QZ3" s="458"/>
      <c r="RA3" s="458"/>
      <c r="RB3" s="458"/>
      <c r="RC3" s="458"/>
      <c r="RD3" s="458"/>
      <c r="RE3" s="458"/>
      <c r="RF3" s="458"/>
      <c r="RG3" s="458"/>
      <c r="RH3" s="458"/>
      <c r="RI3" s="458"/>
      <c r="RJ3" s="458"/>
      <c r="RK3" s="458"/>
      <c r="RL3" s="458"/>
      <c r="RM3" s="458"/>
      <c r="RN3" s="458"/>
      <c r="RO3" s="458"/>
      <c r="RP3" s="458"/>
      <c r="RQ3" s="458"/>
      <c r="RR3" s="458"/>
      <c r="RS3" s="458"/>
      <c r="RT3" s="458"/>
      <c r="RU3" s="458"/>
      <c r="RV3" s="458"/>
      <c r="RW3" s="458"/>
      <c r="RX3" s="458"/>
      <c r="RY3" s="458"/>
      <c r="RZ3" s="458"/>
      <c r="SA3" s="458"/>
      <c r="SB3" s="458"/>
      <c r="SC3" s="458"/>
      <c r="SD3" s="458"/>
      <c r="SE3" s="458"/>
      <c r="SF3" s="458"/>
      <c r="SG3" s="458"/>
      <c r="SH3" s="458"/>
      <c r="SI3" s="458"/>
      <c r="SJ3" s="458"/>
      <c r="SK3" s="458"/>
      <c r="SL3" s="458"/>
      <c r="SM3" s="458"/>
      <c r="SN3" s="458"/>
      <c r="SO3" s="458"/>
      <c r="SP3" s="458"/>
      <c r="SQ3" s="458"/>
      <c r="SR3" s="458"/>
      <c r="SS3" s="458"/>
      <c r="ST3" s="458"/>
      <c r="SU3" s="458"/>
      <c r="SV3" s="458"/>
      <c r="SW3" s="458"/>
      <c r="SX3" s="458"/>
      <c r="SY3" s="458"/>
      <c r="SZ3" s="458"/>
      <c r="TA3" s="458"/>
      <c r="TB3" s="458"/>
      <c r="TC3" s="458"/>
      <c r="TD3" s="458"/>
      <c r="TE3" s="458"/>
      <c r="TF3" s="458"/>
      <c r="TG3" s="458"/>
      <c r="TH3" s="458"/>
      <c r="TI3" s="458"/>
      <c r="TJ3" s="458"/>
      <c r="TK3" s="458"/>
      <c r="TL3" s="458"/>
      <c r="TM3" s="458"/>
      <c r="TN3" s="458"/>
      <c r="TO3" s="458"/>
      <c r="TP3" s="458"/>
      <c r="TQ3" s="458"/>
      <c r="TR3" s="458"/>
      <c r="TS3" s="458"/>
      <c r="TT3" s="458"/>
      <c r="TU3" s="458"/>
      <c r="TV3" s="458"/>
      <c r="TW3" s="458"/>
      <c r="TX3" s="458"/>
      <c r="TY3" s="458"/>
      <c r="TZ3" s="458"/>
      <c r="UA3" s="458"/>
      <c r="UB3" s="458"/>
      <c r="UC3" s="458"/>
      <c r="UD3" s="458"/>
      <c r="UE3" s="458"/>
      <c r="UF3" s="458"/>
      <c r="UG3" s="458"/>
      <c r="UH3" s="458"/>
      <c r="UI3" s="458"/>
    </row>
    <row r="4" spans="1:555" ht="15.75" thickBot="1" x14ac:dyDescent="0.3"/>
    <row r="5" spans="1:555" ht="53.25" thickBot="1" x14ac:dyDescent="0.3">
      <c r="C5" s="87" t="s">
        <v>384</v>
      </c>
      <c r="D5" s="198">
        <f>SUMIF(C:C,$C$10,D:D)</f>
        <v>223019.60000000009</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9">
        <f>SUM(F17:F51)</f>
        <v>6599.2</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5" t="str">
        <f>'3. Vinculación Univ. Sociedad'!F9</f>
        <v>3.1.1.1</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 Ejecutar y coordinar las actividades como ser: Coversatorios, talleres, exponencias, Charlas, mesas de trabajo, grupos de apoyo.</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130</v>
      </c>
      <c r="H16" s="136" t="s">
        <v>46</v>
      </c>
      <c r="I16" s="133" t="s">
        <v>131</v>
      </c>
      <c r="J16" s="133" t="s">
        <v>409</v>
      </c>
      <c r="K16" s="133" t="s">
        <v>410</v>
      </c>
    </row>
    <row r="17" spans="3:11" x14ac:dyDescent="0.25">
      <c r="C17" s="220" t="s">
        <v>453</v>
      </c>
      <c r="D17" s="221"/>
      <c r="E17" s="219">
        <f>HLOOKUP(C17,$AH$2:$BU$3,2,0)</f>
        <v>4742.8290000000006</v>
      </c>
      <c r="F17" s="97">
        <f t="shared" ref="F17:F51" si="0">D17*E17</f>
        <v>0</v>
      </c>
      <c r="G17" s="161"/>
      <c r="H17" s="142"/>
      <c r="I17" s="130" t="e">
        <f>VLOOKUP(H17,Presupuesto!$B$11:$C$565,2,0)</f>
        <v>#N/A</v>
      </c>
      <c r="J17" s="218" t="s">
        <v>1510</v>
      </c>
      <c r="K17" s="98" t="s">
        <v>394</v>
      </c>
    </row>
    <row r="18" spans="3:11" x14ac:dyDescent="0.25">
      <c r="C18" s="141" t="s">
        <v>1778</v>
      </c>
      <c r="D18" s="158">
        <v>2</v>
      </c>
      <c r="E18" s="123">
        <v>76</v>
      </c>
      <c r="F18" s="97"/>
      <c r="G18" s="539" t="s">
        <v>128</v>
      </c>
      <c r="H18" s="142" t="s">
        <v>315</v>
      </c>
      <c r="I18" s="130" t="str">
        <f>VLOOKUP(H18,Presupuesto!$B$11:$C$565,2,0)</f>
        <v>PRODUCTOS DE PAPEL Y CARTON (33400-00)</v>
      </c>
      <c r="J18" s="98" t="s">
        <v>470</v>
      </c>
      <c r="K18" s="98" t="s">
        <v>394</v>
      </c>
    </row>
    <row r="19" spans="3:11" x14ac:dyDescent="0.25">
      <c r="C19" s="141" t="s">
        <v>1779</v>
      </c>
      <c r="D19" s="158">
        <v>1</v>
      </c>
      <c r="E19" s="123">
        <v>85</v>
      </c>
      <c r="F19" s="97">
        <f t="shared" ref="F19:F24" si="1">D19*E19</f>
        <v>85</v>
      </c>
      <c r="G19" s="161" t="s">
        <v>128</v>
      </c>
      <c r="H19" s="142" t="s">
        <v>315</v>
      </c>
      <c r="I19" s="130" t="str">
        <f>VLOOKUP(H19,Presupuesto!$B$11:$C$565,2,0)</f>
        <v>PRODUCTOS DE PAPEL Y CARTON (33400-00)</v>
      </c>
      <c r="J19" s="98" t="s">
        <v>470</v>
      </c>
      <c r="K19" s="98" t="s">
        <v>394</v>
      </c>
    </row>
    <row r="20" spans="3:11" x14ac:dyDescent="0.25">
      <c r="C20" s="141" t="s">
        <v>1780</v>
      </c>
      <c r="D20" s="158">
        <v>3</v>
      </c>
      <c r="E20" s="123">
        <v>70</v>
      </c>
      <c r="F20" s="97">
        <f t="shared" si="1"/>
        <v>210</v>
      </c>
      <c r="G20" s="161" t="s">
        <v>128</v>
      </c>
      <c r="H20" s="142" t="s">
        <v>814</v>
      </c>
      <c r="I20" s="130" t="str">
        <f>VLOOKUP(H20,Presupuesto!$B$11:$C$565,2,0)</f>
        <v>PAPEL DE ESCRITORIO</v>
      </c>
      <c r="J20" s="98" t="s">
        <v>470</v>
      </c>
      <c r="K20" s="98" t="s">
        <v>394</v>
      </c>
    </row>
    <row r="21" spans="3:11" x14ac:dyDescent="0.25">
      <c r="C21" s="141" t="s">
        <v>1781</v>
      </c>
      <c r="D21" s="158">
        <v>3</v>
      </c>
      <c r="E21" s="123">
        <v>75</v>
      </c>
      <c r="F21" s="97">
        <f t="shared" si="1"/>
        <v>225</v>
      </c>
      <c r="G21" s="161" t="s">
        <v>128</v>
      </c>
      <c r="H21" s="142" t="s">
        <v>814</v>
      </c>
      <c r="I21" s="130" t="str">
        <f>VLOOKUP(H21,Presupuesto!$B$11:$C$565,2,0)</f>
        <v>PAPEL DE ESCRITORIO</v>
      </c>
      <c r="J21" s="98" t="s">
        <v>470</v>
      </c>
      <c r="K21" s="98" t="s">
        <v>394</v>
      </c>
    </row>
    <row r="22" spans="3:11" x14ac:dyDescent="0.25">
      <c r="C22" s="141" t="s">
        <v>1782</v>
      </c>
      <c r="D22" s="158">
        <v>2</v>
      </c>
      <c r="E22" s="123">
        <v>39.6</v>
      </c>
      <c r="F22" s="97">
        <f t="shared" si="1"/>
        <v>79.2</v>
      </c>
      <c r="G22" s="161" t="s">
        <v>128</v>
      </c>
      <c r="H22" s="142" t="s">
        <v>326</v>
      </c>
      <c r="I22" s="130" t="str">
        <f>VLOOKUP(H22,Presupuesto!$B$11:$C$565,2,0)</f>
        <v>UTILES DE ESCRITORIO, OFICINA Y ENZE¥ANZA</v>
      </c>
      <c r="J22" s="98" t="s">
        <v>470</v>
      </c>
      <c r="K22" s="98" t="s">
        <v>394</v>
      </c>
    </row>
    <row r="23" spans="3:11" x14ac:dyDescent="0.25">
      <c r="C23" s="141" t="s">
        <v>1783</v>
      </c>
      <c r="D23" s="158">
        <v>1</v>
      </c>
      <c r="E23" s="123">
        <v>2000</v>
      </c>
      <c r="F23" s="97">
        <f t="shared" si="1"/>
        <v>2000</v>
      </c>
      <c r="G23" s="161" t="s">
        <v>128</v>
      </c>
      <c r="H23" s="144" t="s">
        <v>954</v>
      </c>
      <c r="I23" s="130" t="str">
        <f>VLOOKUP(H23,Presupuesto!$B$11:$C$565,2,0)</f>
        <v>OTROS RESPUESTOS Y ACCESORIOS MENORES</v>
      </c>
      <c r="J23" s="98" t="s">
        <v>470</v>
      </c>
      <c r="K23" s="98" t="s">
        <v>394</v>
      </c>
    </row>
    <row r="24" spans="3:11" x14ac:dyDescent="0.25">
      <c r="C24" s="141" t="s">
        <v>1784</v>
      </c>
      <c r="D24" s="158">
        <v>1</v>
      </c>
      <c r="E24" s="123">
        <v>2000</v>
      </c>
      <c r="F24" s="97">
        <f t="shared" si="1"/>
        <v>2000</v>
      </c>
      <c r="G24" s="161" t="s">
        <v>128</v>
      </c>
      <c r="H24" s="144" t="s">
        <v>954</v>
      </c>
      <c r="I24" s="130" t="str">
        <f>VLOOKUP(H24,Presupuesto!$B$11:$C$565,2,0)</f>
        <v>OTROS RESPUESTOS Y ACCESORIOS MENORES</v>
      </c>
      <c r="J24" s="98" t="s">
        <v>470</v>
      </c>
      <c r="K24" s="98" t="s">
        <v>394</v>
      </c>
    </row>
    <row r="25" spans="3:11" x14ac:dyDescent="0.25">
      <c r="C25" s="141" t="s">
        <v>1785</v>
      </c>
      <c r="D25" s="158">
        <v>1</v>
      </c>
      <c r="E25" s="123">
        <v>2000</v>
      </c>
      <c r="F25" s="97">
        <f t="shared" si="0"/>
        <v>2000</v>
      </c>
      <c r="G25" s="161" t="s">
        <v>128</v>
      </c>
      <c r="H25" s="144" t="s">
        <v>954</v>
      </c>
      <c r="I25" s="130" t="str">
        <f>VLOOKUP(H25,Presupuesto!$B$11:$C$565,2,0)</f>
        <v>OTROS RESPUESTOS Y ACCESORIOS MENORES</v>
      </c>
      <c r="J25" s="98" t="s">
        <v>470</v>
      </c>
      <c r="K25" s="98" t="s">
        <v>394</v>
      </c>
    </row>
    <row r="26" spans="3:11" x14ac:dyDescent="0.25">
      <c r="C26" s="141"/>
      <c r="D26" s="158"/>
      <c r="E26" s="123"/>
      <c r="F26" s="97">
        <f t="shared" si="0"/>
        <v>0</v>
      </c>
      <c r="G26" s="161"/>
      <c r="H26" s="142"/>
      <c r="I26" s="130" t="e">
        <f>VLOOKUP(H26,Presupuesto!$B$11:$C$565,2,0)</f>
        <v>#N/A</v>
      </c>
      <c r="J26" s="98" t="str">
        <f t="shared" ref="J26:J51" si="2">$J$17</f>
        <v>Gestión Tecnologías de Información y Comunicación</v>
      </c>
      <c r="K26" s="98" t="s">
        <v>411</v>
      </c>
    </row>
    <row r="27" spans="3:11" x14ac:dyDescent="0.25">
      <c r="C27" s="141"/>
      <c r="D27" s="158"/>
      <c r="E27" s="123"/>
      <c r="F27" s="97">
        <f t="shared" si="0"/>
        <v>0</v>
      </c>
      <c r="G27" s="161"/>
      <c r="H27" s="142"/>
      <c r="I27" s="130" t="e">
        <f>VLOOKUP(H27,Presupuesto!$B$11:$C$565,2,0)</f>
        <v>#N/A</v>
      </c>
      <c r="J27" s="98" t="str">
        <f t="shared" si="2"/>
        <v>Gestión Tecnologías de Información y Comunicación</v>
      </c>
      <c r="K27" s="98" t="s">
        <v>411</v>
      </c>
    </row>
    <row r="28" spans="3:11" x14ac:dyDescent="0.25">
      <c r="C28" s="141"/>
      <c r="D28" s="158"/>
      <c r="E28" s="123"/>
      <c r="F28" s="97">
        <f t="shared" si="0"/>
        <v>0</v>
      </c>
      <c r="G28" s="161"/>
      <c r="H28" s="142"/>
      <c r="I28" s="130" t="e">
        <f>VLOOKUP(H28,Presupuesto!$B$11:$C$565,2,0)</f>
        <v>#N/A</v>
      </c>
      <c r="J28" s="98" t="str">
        <f t="shared" si="2"/>
        <v>Gestión Tecnologías de Información y Comunicación</v>
      </c>
      <c r="K28" s="98" t="s">
        <v>411</v>
      </c>
    </row>
    <row r="29" spans="3:11" x14ac:dyDescent="0.25">
      <c r="C29" s="141"/>
      <c r="D29" s="158"/>
      <c r="E29" s="123"/>
      <c r="F29" s="97">
        <f t="shared" si="0"/>
        <v>0</v>
      </c>
      <c r="G29" s="161"/>
      <c r="H29" s="142"/>
      <c r="I29" s="130" t="e">
        <f>VLOOKUP(H29,Presupuesto!$B$11:$C$565,2,0)</f>
        <v>#N/A</v>
      </c>
      <c r="J29" s="98" t="str">
        <f t="shared" si="2"/>
        <v>Gestión Tecnologías de Información y Comunicación</v>
      </c>
      <c r="K29" s="98" t="s">
        <v>411</v>
      </c>
    </row>
    <row r="30" spans="3:11" x14ac:dyDescent="0.25">
      <c r="C30" s="141"/>
      <c r="D30" s="158"/>
      <c r="E30" s="123"/>
      <c r="F30" s="97">
        <f t="shared" si="0"/>
        <v>0</v>
      </c>
      <c r="G30" s="161"/>
      <c r="H30" s="142"/>
      <c r="I30" s="130" t="e">
        <f>VLOOKUP(H30,Presupuesto!$B$11:$C$565,2,0)</f>
        <v>#N/A</v>
      </c>
      <c r="J30" s="98" t="str">
        <f t="shared" si="2"/>
        <v>Gestión Tecnologías de Información y Comunicación</v>
      </c>
      <c r="K30" s="98" t="s">
        <v>411</v>
      </c>
    </row>
    <row r="31" spans="3:11" x14ac:dyDescent="0.25">
      <c r="C31" s="141"/>
      <c r="D31" s="158"/>
      <c r="E31" s="123"/>
      <c r="F31" s="97">
        <f t="shared" si="0"/>
        <v>0</v>
      </c>
      <c r="G31" s="161"/>
      <c r="H31" s="142"/>
      <c r="I31" s="130" t="e">
        <f>VLOOKUP(H31,Presupuesto!$B$11:$C$565,2,0)</f>
        <v>#N/A</v>
      </c>
      <c r="J31" s="98" t="str">
        <f t="shared" si="2"/>
        <v>Gestión Tecnologías de Información y Comunicación</v>
      </c>
      <c r="K31" s="98" t="s">
        <v>411</v>
      </c>
    </row>
    <row r="32" spans="3:11" x14ac:dyDescent="0.25">
      <c r="C32" s="141"/>
      <c r="D32" s="158"/>
      <c r="E32" s="123"/>
      <c r="F32" s="97">
        <f t="shared" si="0"/>
        <v>0</v>
      </c>
      <c r="G32" s="161"/>
      <c r="H32" s="142"/>
      <c r="I32" s="130" t="e">
        <f>VLOOKUP(H32,Presupuesto!$B$11:$C$565,2,0)</f>
        <v>#N/A</v>
      </c>
      <c r="J32" s="98" t="str">
        <f t="shared" si="2"/>
        <v>Gestión Tecnologías de Información y Comunicación</v>
      </c>
      <c r="K32" s="98" t="s">
        <v>411</v>
      </c>
    </row>
    <row r="33" spans="3:11" x14ac:dyDescent="0.25">
      <c r="C33" s="141"/>
      <c r="D33" s="158"/>
      <c r="E33" s="123"/>
      <c r="F33" s="97">
        <f t="shared" si="0"/>
        <v>0</v>
      </c>
      <c r="G33" s="161"/>
      <c r="H33" s="142"/>
      <c r="I33" s="130" t="e">
        <f>VLOOKUP(H33,Presupuesto!$B$11:$C$565,2,0)</f>
        <v>#N/A</v>
      </c>
      <c r="J33" s="98" t="str">
        <f t="shared" si="2"/>
        <v>Gestión Tecnologías de Información y Comunicación</v>
      </c>
      <c r="K33" s="98" t="s">
        <v>411</v>
      </c>
    </row>
    <row r="34" spans="3:11" x14ac:dyDescent="0.25">
      <c r="C34" s="141"/>
      <c r="D34" s="158"/>
      <c r="E34" s="123"/>
      <c r="F34" s="97">
        <f t="shared" si="0"/>
        <v>0</v>
      </c>
      <c r="G34" s="161"/>
      <c r="H34" s="142"/>
      <c r="I34" s="130" t="e">
        <f>VLOOKUP(H34,Presupuesto!$B$11:$C$565,2,0)</f>
        <v>#N/A</v>
      </c>
      <c r="J34" s="98" t="str">
        <f t="shared" si="2"/>
        <v>Gestión Tecnologías de Información y Comunicación</v>
      </c>
      <c r="K34" s="98" t="s">
        <v>411</v>
      </c>
    </row>
    <row r="35" spans="3:11" x14ac:dyDescent="0.25">
      <c r="C35" s="141"/>
      <c r="D35" s="158"/>
      <c r="E35" s="123"/>
      <c r="F35" s="97">
        <f t="shared" si="0"/>
        <v>0</v>
      </c>
      <c r="G35" s="161"/>
      <c r="H35" s="142"/>
      <c r="I35" s="130" t="e">
        <f>VLOOKUP(H35,Presupuesto!$B$11:$C$565,2,0)</f>
        <v>#N/A</v>
      </c>
      <c r="J35" s="98" t="str">
        <f t="shared" si="2"/>
        <v>Gestión Tecnologías de Información y Comunicación</v>
      </c>
      <c r="K35" s="98" t="s">
        <v>411</v>
      </c>
    </row>
    <row r="36" spans="3:11" x14ac:dyDescent="0.25">
      <c r="C36" s="141"/>
      <c r="D36" s="158"/>
      <c r="E36" s="123"/>
      <c r="F36" s="97">
        <f t="shared" si="0"/>
        <v>0</v>
      </c>
      <c r="G36" s="161"/>
      <c r="H36" s="142"/>
      <c r="I36" s="130" t="e">
        <f>VLOOKUP(H36,Presupuesto!$B$11:$C$565,2,0)</f>
        <v>#N/A</v>
      </c>
      <c r="J36" s="98" t="str">
        <f t="shared" si="2"/>
        <v>Gestión Tecnologías de Información y Comunicación</v>
      </c>
      <c r="K36" s="98" t="s">
        <v>411</v>
      </c>
    </row>
    <row r="37" spans="3:11" x14ac:dyDescent="0.25">
      <c r="C37" s="141"/>
      <c r="D37" s="158"/>
      <c r="E37" s="123"/>
      <c r="F37" s="97">
        <f t="shared" si="0"/>
        <v>0</v>
      </c>
      <c r="G37" s="161"/>
      <c r="H37" s="142"/>
      <c r="I37" s="130" t="e">
        <f>VLOOKUP(H37,Presupuesto!$B$11:$C$565,2,0)</f>
        <v>#N/A</v>
      </c>
      <c r="J37" s="98" t="str">
        <f t="shared" si="2"/>
        <v>Gestión Tecnologías de Información y Comunicación</v>
      </c>
      <c r="K37" s="98" t="s">
        <v>411</v>
      </c>
    </row>
    <row r="38" spans="3:11" x14ac:dyDescent="0.25">
      <c r="C38" s="141"/>
      <c r="D38" s="158"/>
      <c r="E38" s="123"/>
      <c r="F38" s="97">
        <f t="shared" si="0"/>
        <v>0</v>
      </c>
      <c r="G38" s="161"/>
      <c r="H38" s="142"/>
      <c r="I38" s="130" t="e">
        <f>VLOOKUP(H38,Presupuesto!$B$11:$C$565,2,0)</f>
        <v>#N/A</v>
      </c>
      <c r="J38" s="98" t="str">
        <f t="shared" si="2"/>
        <v>Gestión Tecnologías de Información y Comunicación</v>
      </c>
      <c r="K38" s="98" t="s">
        <v>411</v>
      </c>
    </row>
    <row r="39" spans="3:11" x14ac:dyDescent="0.25">
      <c r="C39" s="143"/>
      <c r="D39" s="151"/>
      <c r="E39" s="118"/>
      <c r="F39" s="97">
        <f t="shared" ref="F39:F45" si="3">D39*E39</f>
        <v>0</v>
      </c>
      <c r="G39" s="161"/>
      <c r="H39" s="144"/>
      <c r="I39" s="130" t="e">
        <f>VLOOKUP(H39,Presupuesto!$B$11:$C$565,2,0)</f>
        <v>#N/A</v>
      </c>
      <c r="J39" s="98" t="str">
        <f t="shared" si="2"/>
        <v>Gestión Tecnologías de Información y Comunicación</v>
      </c>
      <c r="K39" s="98" t="s">
        <v>411</v>
      </c>
    </row>
    <row r="40" spans="3:11" x14ac:dyDescent="0.25">
      <c r="C40" s="143"/>
      <c r="D40" s="151"/>
      <c r="E40" s="118"/>
      <c r="F40" s="97">
        <f t="shared" si="3"/>
        <v>0</v>
      </c>
      <c r="G40" s="161"/>
      <c r="H40" s="144"/>
      <c r="I40" s="130" t="e">
        <f>VLOOKUP(H40,Presupuesto!$B$11:$C$565,2,0)</f>
        <v>#N/A</v>
      </c>
      <c r="J40" s="98" t="str">
        <f t="shared" si="2"/>
        <v>Gestión Tecnologías de Información y Comunicación</v>
      </c>
      <c r="K40" s="98" t="s">
        <v>411</v>
      </c>
    </row>
    <row r="41" spans="3:11" x14ac:dyDescent="0.25">
      <c r="C41" s="143"/>
      <c r="D41" s="151"/>
      <c r="E41" s="118"/>
      <c r="F41" s="97">
        <f t="shared" si="3"/>
        <v>0</v>
      </c>
      <c r="G41" s="161"/>
      <c r="H41" s="144"/>
      <c r="I41" s="130" t="e">
        <f>VLOOKUP(H41,Presupuesto!$B$11:$C$565,2,0)</f>
        <v>#N/A</v>
      </c>
      <c r="J41" s="98" t="str">
        <f t="shared" si="2"/>
        <v>Gestión Tecnologías de Información y Comunicación</v>
      </c>
      <c r="K41" s="98" t="s">
        <v>411</v>
      </c>
    </row>
    <row r="42" spans="3:11" x14ac:dyDescent="0.25">
      <c r="C42" s="143"/>
      <c r="D42" s="151"/>
      <c r="E42" s="118"/>
      <c r="F42" s="97">
        <f t="shared" si="3"/>
        <v>0</v>
      </c>
      <c r="G42" s="161"/>
      <c r="H42" s="144"/>
      <c r="I42" s="130" t="e">
        <f>VLOOKUP(H42,Presupuesto!$B$11:$C$565,2,0)</f>
        <v>#N/A</v>
      </c>
      <c r="J42" s="98" t="str">
        <f t="shared" si="2"/>
        <v>Gestión Tecnologías de Información y Comunicación</v>
      </c>
      <c r="K42" s="98" t="s">
        <v>411</v>
      </c>
    </row>
    <row r="43" spans="3:11" x14ac:dyDescent="0.25">
      <c r="C43" s="143"/>
      <c r="D43" s="151"/>
      <c r="E43" s="118"/>
      <c r="F43" s="97">
        <f t="shared" si="3"/>
        <v>0</v>
      </c>
      <c r="G43" s="161"/>
      <c r="H43" s="144"/>
      <c r="I43" s="130" t="e">
        <f>VLOOKUP(H43,Presupuesto!$B$11:$C$565,2,0)</f>
        <v>#N/A</v>
      </c>
      <c r="J43" s="98" t="str">
        <f t="shared" si="2"/>
        <v>Gestión Tecnologías de Información y Comunicación</v>
      </c>
      <c r="K43" s="98" t="s">
        <v>411</v>
      </c>
    </row>
    <row r="44" spans="3:11" x14ac:dyDescent="0.25">
      <c r="C44" s="143"/>
      <c r="D44" s="151"/>
      <c r="E44" s="118"/>
      <c r="F44" s="97">
        <f t="shared" si="3"/>
        <v>0</v>
      </c>
      <c r="G44" s="161"/>
      <c r="H44" s="144"/>
      <c r="I44" s="130" t="e">
        <f>VLOOKUP(H44,Presupuesto!$B$11:$C$565,2,0)</f>
        <v>#N/A</v>
      </c>
      <c r="J44" s="98" t="str">
        <f t="shared" si="2"/>
        <v>Gestión Tecnologías de Información y Comunicación</v>
      </c>
      <c r="K44" s="98" t="s">
        <v>411</v>
      </c>
    </row>
    <row r="45" spans="3:11" x14ac:dyDescent="0.25">
      <c r="C45" s="143"/>
      <c r="D45" s="151"/>
      <c r="E45" s="118"/>
      <c r="F45" s="97">
        <f t="shared" si="3"/>
        <v>0</v>
      </c>
      <c r="G45" s="161"/>
      <c r="H45" s="144"/>
      <c r="I45" s="130" t="e">
        <f>VLOOKUP(H45,Presupuesto!$B$11:$C$565,2,0)</f>
        <v>#N/A</v>
      </c>
      <c r="J45" s="98" t="str">
        <f t="shared" si="2"/>
        <v>Gestión Tecnologías de Información y Comunicación</v>
      </c>
      <c r="K45" s="98" t="s">
        <v>411</v>
      </c>
    </row>
    <row r="46" spans="3:11" x14ac:dyDescent="0.25">
      <c r="C46" s="143"/>
      <c r="D46" s="151"/>
      <c r="E46" s="118"/>
      <c r="F46" s="97">
        <f t="shared" si="0"/>
        <v>0</v>
      </c>
      <c r="G46" s="161"/>
      <c r="H46" s="144"/>
      <c r="I46" s="130" t="e">
        <f>VLOOKUP(H46,Presupuesto!$B$11:$C$565,2,0)</f>
        <v>#N/A</v>
      </c>
      <c r="J46" s="98" t="str">
        <f t="shared" si="2"/>
        <v>Gestión Tecnologías de Información y Comunicación</v>
      </c>
      <c r="K46" s="98" t="s">
        <v>411</v>
      </c>
    </row>
    <row r="47" spans="3:11" x14ac:dyDescent="0.25">
      <c r="C47" s="145"/>
      <c r="D47" s="151"/>
      <c r="E47" s="118"/>
      <c r="F47" s="97">
        <f t="shared" si="0"/>
        <v>0</v>
      </c>
      <c r="G47" s="161"/>
      <c r="H47" s="146"/>
      <c r="I47" s="130" t="e">
        <f>VLOOKUP(H47,Presupuesto!$B$11:$C$565,2,0)</f>
        <v>#N/A</v>
      </c>
      <c r="J47" s="98" t="str">
        <f t="shared" si="2"/>
        <v>Gestión Tecnologías de Información y Comunicación</v>
      </c>
      <c r="K47" s="98" t="s">
        <v>402</v>
      </c>
    </row>
    <row r="48" spans="3:11" x14ac:dyDescent="0.25">
      <c r="C48" s="145"/>
      <c r="D48" s="151"/>
      <c r="E48" s="118"/>
      <c r="F48" s="97">
        <f t="shared" si="0"/>
        <v>0</v>
      </c>
      <c r="G48" s="161"/>
      <c r="H48" s="146"/>
      <c r="I48" s="130" t="e">
        <f>VLOOKUP(H48,Presupuesto!$B$11:$C$565,2,0)</f>
        <v>#N/A</v>
      </c>
      <c r="J48" s="98" t="str">
        <f t="shared" si="2"/>
        <v>Gestión Tecnologías de Información y Comunicación</v>
      </c>
      <c r="K48" s="98" t="s">
        <v>411</v>
      </c>
    </row>
    <row r="49" spans="3:11" x14ac:dyDescent="0.25">
      <c r="C49" s="145"/>
      <c r="D49" s="151"/>
      <c r="E49" s="118"/>
      <c r="F49" s="97">
        <f t="shared" si="0"/>
        <v>0</v>
      </c>
      <c r="G49" s="161"/>
      <c r="H49" s="146"/>
      <c r="I49" s="130" t="e">
        <f>VLOOKUP(H49,Presupuesto!$B$11:$C$565,2,0)</f>
        <v>#N/A</v>
      </c>
      <c r="J49" s="98" t="str">
        <f t="shared" si="2"/>
        <v>Gestión Tecnologías de Información y Comunicación</v>
      </c>
      <c r="K49" s="98" t="s">
        <v>411</v>
      </c>
    </row>
    <row r="50" spans="3:11" x14ac:dyDescent="0.25">
      <c r="C50" s="145"/>
      <c r="D50" s="151"/>
      <c r="E50" s="118"/>
      <c r="F50" s="97">
        <f t="shared" si="0"/>
        <v>0</v>
      </c>
      <c r="G50" s="161"/>
      <c r="H50" s="146"/>
      <c r="I50" s="130" t="e">
        <f>VLOOKUP(H50,Presupuesto!$B$11:$C$565,2,0)</f>
        <v>#N/A</v>
      </c>
      <c r="J50" s="98" t="str">
        <f t="shared" si="2"/>
        <v>Gestión Tecnologías de Información y Comunicación</v>
      </c>
      <c r="K50" s="98" t="s">
        <v>411</v>
      </c>
    </row>
    <row r="51" spans="3:11" ht="15.75" thickBot="1" x14ac:dyDescent="0.3">
      <c r="C51" s="147"/>
      <c r="D51" s="159"/>
      <c r="E51" s="103"/>
      <c r="F51" s="105">
        <f t="shared" si="0"/>
        <v>0</v>
      </c>
      <c r="G51" s="162"/>
      <c r="H51" s="148"/>
      <c r="I51" s="132" t="e">
        <f>VLOOKUP(H51,Presupuesto!$B$11:$C$565,2,0)</f>
        <v>#N/A</v>
      </c>
      <c r="J51" s="106" t="str">
        <f t="shared" si="2"/>
        <v>Gestión Tecnologías de Información y Comunicación</v>
      </c>
      <c r="K51" s="124" t="s">
        <v>393</v>
      </c>
    </row>
    <row r="53" spans="3:11" ht="15.75" thickBot="1" x14ac:dyDescent="0.3">
      <c r="F53" s="90"/>
      <c r="G53" s="89"/>
      <c r="H53" s="90"/>
      <c r="I53" s="90"/>
    </row>
    <row r="54" spans="3:11" ht="15.75" thickBot="1" x14ac:dyDescent="0.3">
      <c r="C54" s="157" t="s">
        <v>53</v>
      </c>
      <c r="D54" s="369">
        <f>SUM(F61:F95)</f>
        <v>6751.2</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391</v>
      </c>
      <c r="D57" s="365" t="str">
        <f>'3. Vinculación Univ. Sociedad'!F9</f>
        <v>3.1.1.1</v>
      </c>
      <c r="E57" s="93"/>
      <c r="F57" s="93"/>
      <c r="G57" s="93"/>
      <c r="H57" s="76"/>
      <c r="I57" s="76"/>
      <c r="J57" s="76"/>
      <c r="K57" s="112"/>
    </row>
    <row r="58" spans="3:11" ht="18.75" x14ac:dyDescent="0.25">
      <c r="C58" s="210"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 xml:space="preserve"> Ejecutar y coordinar las actividades como ser: Coversatorios, talleres, exponencias, Charlas, mesas de trabajo, grupos de apoyo.</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130</v>
      </c>
      <c r="H60" s="136" t="s">
        <v>46</v>
      </c>
      <c r="I60" s="133" t="s">
        <v>131</v>
      </c>
      <c r="J60" s="133" t="s">
        <v>409</v>
      </c>
      <c r="K60" s="133" t="s">
        <v>410</v>
      </c>
    </row>
    <row r="61" spans="3:11" x14ac:dyDescent="0.25">
      <c r="C61" s="220" t="s">
        <v>438</v>
      </c>
      <c r="D61" s="221"/>
      <c r="E61" s="219">
        <f>HLOOKUP(C61,$AH$2:$BU$3,2,0)</f>
        <v>620</v>
      </c>
      <c r="F61" s="97">
        <f t="shared" ref="F61:F95" si="4">D61*E61</f>
        <v>0</v>
      </c>
      <c r="G61" s="161"/>
      <c r="H61" s="142"/>
      <c r="I61" s="130" t="e">
        <f>VLOOKUP(H61,Presupuesto!$B$11:$C$565,2,0)</f>
        <v>#N/A</v>
      </c>
      <c r="J61" s="98" t="s">
        <v>470</v>
      </c>
      <c r="K61" s="98" t="s">
        <v>397</v>
      </c>
    </row>
    <row r="62" spans="3:11" x14ac:dyDescent="0.25">
      <c r="C62" s="141" t="s">
        <v>1778</v>
      </c>
      <c r="D62" s="158">
        <v>2</v>
      </c>
      <c r="E62" s="123">
        <v>76</v>
      </c>
      <c r="F62" s="97">
        <f t="shared" si="4"/>
        <v>152</v>
      </c>
      <c r="G62" s="161" t="s">
        <v>128</v>
      </c>
      <c r="H62" s="142" t="s">
        <v>315</v>
      </c>
      <c r="I62" s="130" t="str">
        <f>VLOOKUP(H62,Presupuesto!$B$11:$C$565,2,0)</f>
        <v>PRODUCTOS DE PAPEL Y CARTON (33400-00)</v>
      </c>
      <c r="J62" s="98" t="s">
        <v>470</v>
      </c>
      <c r="K62" s="98" t="s">
        <v>397</v>
      </c>
    </row>
    <row r="63" spans="3:11" x14ac:dyDescent="0.25">
      <c r="C63" s="141" t="s">
        <v>1779</v>
      </c>
      <c r="D63" s="158">
        <v>1</v>
      </c>
      <c r="E63" s="123">
        <v>85</v>
      </c>
      <c r="F63" s="97">
        <f t="shared" si="4"/>
        <v>85</v>
      </c>
      <c r="G63" s="161" t="s">
        <v>128</v>
      </c>
      <c r="H63" s="142" t="s">
        <v>315</v>
      </c>
      <c r="I63" s="130" t="str">
        <f>VLOOKUP(H63,Presupuesto!$B$11:$C$565,2,0)</f>
        <v>PRODUCTOS DE PAPEL Y CARTON (33400-00)</v>
      </c>
      <c r="J63" s="98" t="s">
        <v>470</v>
      </c>
      <c r="K63" s="98" t="s">
        <v>397</v>
      </c>
    </row>
    <row r="64" spans="3:11" x14ac:dyDescent="0.25">
      <c r="C64" s="141" t="s">
        <v>1780</v>
      </c>
      <c r="D64" s="158">
        <v>3</v>
      </c>
      <c r="E64" s="123">
        <v>70</v>
      </c>
      <c r="F64" s="97">
        <f t="shared" si="4"/>
        <v>210</v>
      </c>
      <c r="G64" s="161" t="s">
        <v>128</v>
      </c>
      <c r="H64" s="142" t="s">
        <v>814</v>
      </c>
      <c r="I64" s="130" t="str">
        <f>VLOOKUP(H64,Presupuesto!$B$11:$C$565,2,0)</f>
        <v>PAPEL DE ESCRITORIO</v>
      </c>
      <c r="J64" s="98" t="s">
        <v>470</v>
      </c>
      <c r="K64" s="98" t="s">
        <v>397</v>
      </c>
    </row>
    <row r="65" spans="3:11" x14ac:dyDescent="0.25">
      <c r="C65" s="141" t="s">
        <v>1781</v>
      </c>
      <c r="D65" s="158">
        <v>3</v>
      </c>
      <c r="E65" s="123">
        <v>75</v>
      </c>
      <c r="F65" s="97">
        <f t="shared" si="4"/>
        <v>225</v>
      </c>
      <c r="G65" s="161" t="s">
        <v>128</v>
      </c>
      <c r="H65" s="142" t="s">
        <v>814</v>
      </c>
      <c r="I65" s="130" t="str">
        <f>VLOOKUP(H65,Presupuesto!$B$11:$C$565,2,0)</f>
        <v>PAPEL DE ESCRITORIO</v>
      </c>
      <c r="J65" s="98" t="s">
        <v>470</v>
      </c>
      <c r="K65" s="98" t="s">
        <v>397</v>
      </c>
    </row>
    <row r="66" spans="3:11" x14ac:dyDescent="0.25">
      <c r="C66" s="141" t="s">
        <v>1782</v>
      </c>
      <c r="D66" s="158">
        <v>2</v>
      </c>
      <c r="E66" s="123">
        <v>39.6</v>
      </c>
      <c r="F66" s="97">
        <f t="shared" si="4"/>
        <v>79.2</v>
      </c>
      <c r="G66" s="161" t="s">
        <v>128</v>
      </c>
      <c r="H66" s="142" t="s">
        <v>326</v>
      </c>
      <c r="I66" s="130" t="str">
        <f>VLOOKUP(H66,Presupuesto!$B$11:$C$565,2,0)</f>
        <v>UTILES DE ESCRITORIO, OFICINA Y ENZE¥ANZA</v>
      </c>
      <c r="J66" s="98" t="s">
        <v>470</v>
      </c>
      <c r="K66" s="98" t="s">
        <v>397</v>
      </c>
    </row>
    <row r="67" spans="3:11" x14ac:dyDescent="0.25">
      <c r="C67" s="141" t="s">
        <v>1783</v>
      </c>
      <c r="D67" s="158">
        <v>1</v>
      </c>
      <c r="E67" s="123">
        <v>2000</v>
      </c>
      <c r="F67" s="97">
        <f t="shared" si="4"/>
        <v>2000</v>
      </c>
      <c r="G67" s="161" t="s">
        <v>128</v>
      </c>
      <c r="H67" s="144" t="s">
        <v>954</v>
      </c>
      <c r="I67" s="130" t="str">
        <f>VLOOKUP(H67,Presupuesto!$B$11:$C$565,2,0)</f>
        <v>OTROS RESPUESTOS Y ACCESORIOS MENORES</v>
      </c>
      <c r="J67" s="98" t="s">
        <v>470</v>
      </c>
      <c r="K67" s="98" t="s">
        <v>397</v>
      </c>
    </row>
    <row r="68" spans="3:11" x14ac:dyDescent="0.25">
      <c r="C68" s="141" t="s">
        <v>1784</v>
      </c>
      <c r="D68" s="158">
        <v>1</v>
      </c>
      <c r="E68" s="123">
        <v>2000</v>
      </c>
      <c r="F68" s="97">
        <f t="shared" si="4"/>
        <v>2000</v>
      </c>
      <c r="G68" s="161" t="s">
        <v>128</v>
      </c>
      <c r="H68" s="144" t="s">
        <v>954</v>
      </c>
      <c r="I68" s="130" t="str">
        <f>VLOOKUP(H68,Presupuesto!$B$11:$C$565,2,0)</f>
        <v>OTROS RESPUESTOS Y ACCESORIOS MENORES</v>
      </c>
      <c r="J68" s="98" t="s">
        <v>470</v>
      </c>
      <c r="K68" s="98" t="s">
        <v>397</v>
      </c>
    </row>
    <row r="69" spans="3:11" x14ac:dyDescent="0.25">
      <c r="C69" s="141" t="s">
        <v>1785</v>
      </c>
      <c r="D69" s="158">
        <v>1</v>
      </c>
      <c r="E69" s="123">
        <v>2000</v>
      </c>
      <c r="F69" s="97">
        <f t="shared" si="4"/>
        <v>2000</v>
      </c>
      <c r="G69" s="161" t="s">
        <v>128</v>
      </c>
      <c r="H69" s="144" t="s">
        <v>954</v>
      </c>
      <c r="I69" s="130" t="str">
        <f>VLOOKUP(H69,Presupuesto!$B$11:$C$565,2,0)</f>
        <v>OTROS RESPUESTOS Y ACCESORIOS MENORES</v>
      </c>
      <c r="J69" s="98" t="s">
        <v>470</v>
      </c>
      <c r="K69" s="98" t="s">
        <v>397</v>
      </c>
    </row>
    <row r="70" spans="3:11" x14ac:dyDescent="0.25">
      <c r="C70" s="141"/>
      <c r="D70" s="158"/>
      <c r="E70" s="123"/>
      <c r="F70" s="97">
        <f t="shared" si="4"/>
        <v>0</v>
      </c>
      <c r="G70" s="161"/>
      <c r="H70" s="142"/>
      <c r="I70" s="130" t="e">
        <f>VLOOKUP(H70,Presupuesto!$B$11:$C$565,2,0)</f>
        <v>#N/A</v>
      </c>
      <c r="J70" s="98" t="str">
        <f t="shared" ref="J70:J95" si="5">$J$61</f>
        <v>Vinculación Universidad-Sociedad</v>
      </c>
      <c r="K70" s="98" t="s">
        <v>411</v>
      </c>
    </row>
    <row r="71" spans="3:11" x14ac:dyDescent="0.25">
      <c r="C71" s="141"/>
      <c r="D71" s="158"/>
      <c r="E71" s="123"/>
      <c r="F71" s="97">
        <f t="shared" si="4"/>
        <v>0</v>
      </c>
      <c r="G71" s="161"/>
      <c r="H71" s="142"/>
      <c r="I71" s="130" t="e">
        <f>VLOOKUP(H71,Presupuesto!$B$11:$C$565,2,0)</f>
        <v>#N/A</v>
      </c>
      <c r="J71" s="98" t="str">
        <f t="shared" si="5"/>
        <v>Vinculación Universidad-Sociedad</v>
      </c>
      <c r="K71" s="98" t="s">
        <v>411</v>
      </c>
    </row>
    <row r="72" spans="3:11" x14ac:dyDescent="0.25">
      <c r="C72" s="141"/>
      <c r="D72" s="158"/>
      <c r="E72" s="123"/>
      <c r="F72" s="97">
        <f t="shared" si="4"/>
        <v>0</v>
      </c>
      <c r="G72" s="161"/>
      <c r="H72" s="142"/>
      <c r="I72" s="130" t="e">
        <f>VLOOKUP(H72,Presupuesto!$B$11:$C$565,2,0)</f>
        <v>#N/A</v>
      </c>
      <c r="J72" s="98" t="str">
        <f t="shared" si="5"/>
        <v>Vinculación Universidad-Sociedad</v>
      </c>
      <c r="K72" s="98" t="s">
        <v>411</v>
      </c>
    </row>
    <row r="73" spans="3:11" x14ac:dyDescent="0.25">
      <c r="C73" s="141"/>
      <c r="D73" s="158"/>
      <c r="E73" s="123"/>
      <c r="F73" s="97">
        <f t="shared" si="4"/>
        <v>0</v>
      </c>
      <c r="G73" s="161"/>
      <c r="H73" s="142"/>
      <c r="I73" s="130" t="e">
        <f>VLOOKUP(H73,Presupuesto!$B$11:$C$565,2,0)</f>
        <v>#N/A</v>
      </c>
      <c r="J73" s="98" t="str">
        <f t="shared" si="5"/>
        <v>Vinculación Universidad-Sociedad</v>
      </c>
      <c r="K73" s="98" t="s">
        <v>411</v>
      </c>
    </row>
    <row r="74" spans="3:11" x14ac:dyDescent="0.25">
      <c r="C74" s="141"/>
      <c r="D74" s="158"/>
      <c r="E74" s="123"/>
      <c r="F74" s="97">
        <f t="shared" si="4"/>
        <v>0</v>
      </c>
      <c r="G74" s="161"/>
      <c r="H74" s="142"/>
      <c r="I74" s="130" t="e">
        <f>VLOOKUP(H74,Presupuesto!$B$11:$C$565,2,0)</f>
        <v>#N/A</v>
      </c>
      <c r="J74" s="98" t="str">
        <f t="shared" si="5"/>
        <v>Vinculación Universidad-Sociedad</v>
      </c>
      <c r="K74" s="98" t="s">
        <v>411</v>
      </c>
    </row>
    <row r="75" spans="3:11" x14ac:dyDescent="0.25">
      <c r="C75" s="141"/>
      <c r="D75" s="158"/>
      <c r="E75" s="123"/>
      <c r="F75" s="97">
        <f t="shared" si="4"/>
        <v>0</v>
      </c>
      <c r="G75" s="161"/>
      <c r="H75" s="142"/>
      <c r="I75" s="130" t="e">
        <f>VLOOKUP(H75,Presupuesto!$B$11:$C$565,2,0)</f>
        <v>#N/A</v>
      </c>
      <c r="J75" s="98" t="str">
        <f t="shared" si="5"/>
        <v>Vinculación Universidad-Sociedad</v>
      </c>
      <c r="K75" s="98" t="s">
        <v>411</v>
      </c>
    </row>
    <row r="76" spans="3:11" x14ac:dyDescent="0.25">
      <c r="C76" s="141"/>
      <c r="D76" s="158"/>
      <c r="E76" s="123"/>
      <c r="F76" s="97">
        <f t="shared" si="4"/>
        <v>0</v>
      </c>
      <c r="G76" s="161"/>
      <c r="H76" s="142"/>
      <c r="I76" s="130" t="e">
        <f>VLOOKUP(H76,Presupuesto!$B$11:$C$565,2,0)</f>
        <v>#N/A</v>
      </c>
      <c r="J76" s="98" t="str">
        <f t="shared" si="5"/>
        <v>Vinculación Universidad-Sociedad</v>
      </c>
      <c r="K76" s="98" t="s">
        <v>411</v>
      </c>
    </row>
    <row r="77" spans="3:11" x14ac:dyDescent="0.25">
      <c r="C77" s="141"/>
      <c r="D77" s="158"/>
      <c r="E77" s="123"/>
      <c r="F77" s="97">
        <f t="shared" si="4"/>
        <v>0</v>
      </c>
      <c r="G77" s="161"/>
      <c r="H77" s="142"/>
      <c r="I77" s="130" t="e">
        <f>VLOOKUP(H77,Presupuesto!$B$11:$C$565,2,0)</f>
        <v>#N/A</v>
      </c>
      <c r="J77" s="98" t="str">
        <f t="shared" si="5"/>
        <v>Vinculación Universidad-Sociedad</v>
      </c>
      <c r="K77" s="98" t="s">
        <v>411</v>
      </c>
    </row>
    <row r="78" spans="3:11" x14ac:dyDescent="0.25">
      <c r="C78" s="141"/>
      <c r="D78" s="158"/>
      <c r="E78" s="123"/>
      <c r="F78" s="97">
        <f t="shared" si="4"/>
        <v>0</v>
      </c>
      <c r="G78" s="161"/>
      <c r="H78" s="142"/>
      <c r="I78" s="130" t="e">
        <f>VLOOKUP(H78,Presupuesto!$B$11:$C$565,2,0)</f>
        <v>#N/A</v>
      </c>
      <c r="J78" s="98" t="str">
        <f t="shared" si="5"/>
        <v>Vinculación Universidad-Sociedad</v>
      </c>
      <c r="K78" s="98" t="s">
        <v>411</v>
      </c>
    </row>
    <row r="79" spans="3:11" x14ac:dyDescent="0.25">
      <c r="C79" s="141"/>
      <c r="D79" s="158"/>
      <c r="E79" s="123"/>
      <c r="F79" s="97">
        <f t="shared" si="4"/>
        <v>0</v>
      </c>
      <c r="G79" s="161"/>
      <c r="H79" s="142"/>
      <c r="I79" s="130" t="e">
        <f>VLOOKUP(H79,Presupuesto!$B$11:$C$565,2,0)</f>
        <v>#N/A</v>
      </c>
      <c r="J79" s="98" t="str">
        <f t="shared" si="5"/>
        <v>Vinculación Universidad-Sociedad</v>
      </c>
      <c r="K79" s="98" t="s">
        <v>411</v>
      </c>
    </row>
    <row r="80" spans="3:11" x14ac:dyDescent="0.25">
      <c r="C80" s="141"/>
      <c r="D80" s="158"/>
      <c r="E80" s="123"/>
      <c r="F80" s="97">
        <f t="shared" si="4"/>
        <v>0</v>
      </c>
      <c r="G80" s="161"/>
      <c r="H80" s="142"/>
      <c r="I80" s="130" t="e">
        <f>VLOOKUP(H80,Presupuesto!$B$11:$C$565,2,0)</f>
        <v>#N/A</v>
      </c>
      <c r="J80" s="98" t="str">
        <f t="shared" si="5"/>
        <v>Vinculación Universidad-Sociedad</v>
      </c>
      <c r="K80" s="98" t="s">
        <v>411</v>
      </c>
    </row>
    <row r="81" spans="3:11" x14ac:dyDescent="0.25">
      <c r="C81" s="141"/>
      <c r="D81" s="158"/>
      <c r="E81" s="123"/>
      <c r="F81" s="97">
        <f t="shared" si="4"/>
        <v>0</v>
      </c>
      <c r="G81" s="161"/>
      <c r="H81" s="142"/>
      <c r="I81" s="130" t="e">
        <f>VLOOKUP(H81,Presupuesto!$B$11:$C$565,2,0)</f>
        <v>#N/A</v>
      </c>
      <c r="J81" s="98" t="str">
        <f t="shared" si="5"/>
        <v>Vinculación Universidad-Sociedad</v>
      </c>
      <c r="K81" s="98" t="s">
        <v>411</v>
      </c>
    </row>
    <row r="82" spans="3:11" x14ac:dyDescent="0.25">
      <c r="C82" s="141"/>
      <c r="D82" s="158"/>
      <c r="E82" s="123"/>
      <c r="F82" s="97">
        <f t="shared" si="4"/>
        <v>0</v>
      </c>
      <c r="G82" s="161"/>
      <c r="H82" s="142"/>
      <c r="I82" s="130" t="e">
        <f>VLOOKUP(H82,Presupuesto!$B$11:$C$565,2,0)</f>
        <v>#N/A</v>
      </c>
      <c r="J82" s="98" t="str">
        <f t="shared" si="5"/>
        <v>Vinculación Universidad-Sociedad</v>
      </c>
      <c r="K82" s="98" t="s">
        <v>411</v>
      </c>
    </row>
    <row r="83" spans="3:11" x14ac:dyDescent="0.25">
      <c r="C83" s="143"/>
      <c r="D83" s="151"/>
      <c r="E83" s="118"/>
      <c r="F83" s="97">
        <f t="shared" si="4"/>
        <v>0</v>
      </c>
      <c r="G83" s="161"/>
      <c r="H83" s="144"/>
      <c r="I83" s="130" t="e">
        <f>VLOOKUP(H83,Presupuesto!$B$11:$C$565,2,0)</f>
        <v>#N/A</v>
      </c>
      <c r="J83" s="98" t="str">
        <f t="shared" si="5"/>
        <v>Vinculación Universidad-Sociedad</v>
      </c>
      <c r="K83" s="98" t="s">
        <v>411</v>
      </c>
    </row>
    <row r="84" spans="3:11" x14ac:dyDescent="0.25">
      <c r="C84" s="143"/>
      <c r="D84" s="151"/>
      <c r="E84" s="118"/>
      <c r="F84" s="97">
        <f t="shared" si="4"/>
        <v>0</v>
      </c>
      <c r="G84" s="161"/>
      <c r="H84" s="144"/>
      <c r="I84" s="130" t="e">
        <f>VLOOKUP(H84,Presupuesto!$B$11:$C$565,2,0)</f>
        <v>#N/A</v>
      </c>
      <c r="J84" s="98" t="str">
        <f t="shared" si="5"/>
        <v>Vinculación Universidad-Sociedad</v>
      </c>
      <c r="K84" s="98" t="s">
        <v>411</v>
      </c>
    </row>
    <row r="85" spans="3:11" x14ac:dyDescent="0.25">
      <c r="C85" s="143"/>
      <c r="D85" s="151"/>
      <c r="E85" s="118"/>
      <c r="F85" s="97">
        <f t="shared" si="4"/>
        <v>0</v>
      </c>
      <c r="G85" s="161"/>
      <c r="H85" s="144"/>
      <c r="I85" s="130" t="e">
        <f>VLOOKUP(H85,Presupuesto!$B$11:$C$565,2,0)</f>
        <v>#N/A</v>
      </c>
      <c r="J85" s="98" t="str">
        <f t="shared" si="5"/>
        <v>Vinculación Universidad-Sociedad</v>
      </c>
      <c r="K85" s="98" t="s">
        <v>411</v>
      </c>
    </row>
    <row r="86" spans="3:11" x14ac:dyDescent="0.25">
      <c r="C86" s="143"/>
      <c r="D86" s="151"/>
      <c r="E86" s="118"/>
      <c r="F86" s="97">
        <f t="shared" si="4"/>
        <v>0</v>
      </c>
      <c r="G86" s="161"/>
      <c r="H86" s="144"/>
      <c r="I86" s="130" t="e">
        <f>VLOOKUP(H86,Presupuesto!$B$11:$C$565,2,0)</f>
        <v>#N/A</v>
      </c>
      <c r="J86" s="98" t="str">
        <f t="shared" si="5"/>
        <v>Vinculación Universidad-Sociedad</v>
      </c>
      <c r="K86" s="98" t="s">
        <v>411</v>
      </c>
    </row>
    <row r="87" spans="3:11" x14ac:dyDescent="0.25">
      <c r="C87" s="143"/>
      <c r="D87" s="151"/>
      <c r="E87" s="118"/>
      <c r="F87" s="97">
        <f t="shared" si="4"/>
        <v>0</v>
      </c>
      <c r="G87" s="161"/>
      <c r="H87" s="144"/>
      <c r="I87" s="130" t="e">
        <f>VLOOKUP(H87,Presupuesto!$B$11:$C$565,2,0)</f>
        <v>#N/A</v>
      </c>
      <c r="J87" s="98" t="str">
        <f t="shared" si="5"/>
        <v>Vinculación Universidad-Sociedad</v>
      </c>
      <c r="K87" s="98" t="s">
        <v>411</v>
      </c>
    </row>
    <row r="88" spans="3:11" x14ac:dyDescent="0.25">
      <c r="C88" s="143"/>
      <c r="D88" s="151"/>
      <c r="E88" s="118"/>
      <c r="F88" s="97">
        <f t="shared" si="4"/>
        <v>0</v>
      </c>
      <c r="G88" s="161"/>
      <c r="H88" s="144"/>
      <c r="I88" s="130" t="e">
        <f>VLOOKUP(H88,Presupuesto!$B$11:$C$565,2,0)</f>
        <v>#N/A</v>
      </c>
      <c r="J88" s="98" t="str">
        <f t="shared" si="5"/>
        <v>Vinculación Universidad-Sociedad</v>
      </c>
      <c r="K88" s="98" t="s">
        <v>411</v>
      </c>
    </row>
    <row r="89" spans="3:11" x14ac:dyDescent="0.25">
      <c r="C89" s="143"/>
      <c r="D89" s="151"/>
      <c r="E89" s="118"/>
      <c r="F89" s="97">
        <f t="shared" si="4"/>
        <v>0</v>
      </c>
      <c r="G89" s="161"/>
      <c r="H89" s="144"/>
      <c r="I89" s="130" t="e">
        <f>VLOOKUP(H89,Presupuesto!$B$11:$C$565,2,0)</f>
        <v>#N/A</v>
      </c>
      <c r="J89" s="98" t="str">
        <f t="shared" si="5"/>
        <v>Vinculación Universidad-Sociedad</v>
      </c>
      <c r="K89" s="98" t="s">
        <v>411</v>
      </c>
    </row>
    <row r="90" spans="3:11" x14ac:dyDescent="0.25">
      <c r="C90" s="143"/>
      <c r="D90" s="151"/>
      <c r="E90" s="118"/>
      <c r="F90" s="97">
        <f t="shared" si="4"/>
        <v>0</v>
      </c>
      <c r="G90" s="161"/>
      <c r="H90" s="144"/>
      <c r="I90" s="130" t="e">
        <f>VLOOKUP(H90,Presupuesto!$B$11:$C$565,2,0)</f>
        <v>#N/A</v>
      </c>
      <c r="J90" s="98" t="str">
        <f t="shared" si="5"/>
        <v>Vinculación Universidad-Sociedad</v>
      </c>
      <c r="K90" s="98" t="s">
        <v>411</v>
      </c>
    </row>
    <row r="91" spans="3:11" x14ac:dyDescent="0.25">
      <c r="C91" s="145"/>
      <c r="D91" s="151"/>
      <c r="E91" s="118"/>
      <c r="F91" s="97">
        <f t="shared" si="4"/>
        <v>0</v>
      </c>
      <c r="G91" s="161"/>
      <c r="H91" s="146"/>
      <c r="I91" s="130" t="e">
        <f>VLOOKUP(H91,Presupuesto!$B$11:$C$565,2,0)</f>
        <v>#N/A</v>
      </c>
      <c r="J91" s="98" t="str">
        <f t="shared" si="5"/>
        <v>Vinculación Universidad-Sociedad</v>
      </c>
      <c r="K91" s="98" t="s">
        <v>402</v>
      </c>
    </row>
    <row r="92" spans="3:11" x14ac:dyDescent="0.25">
      <c r="C92" s="145"/>
      <c r="D92" s="151"/>
      <c r="E92" s="118"/>
      <c r="F92" s="97">
        <f t="shared" si="4"/>
        <v>0</v>
      </c>
      <c r="G92" s="161"/>
      <c r="H92" s="146"/>
      <c r="I92" s="130" t="e">
        <f>VLOOKUP(H92,Presupuesto!$B$11:$C$565,2,0)</f>
        <v>#N/A</v>
      </c>
      <c r="J92" s="98" t="str">
        <f t="shared" si="5"/>
        <v>Vinculación Universidad-Sociedad</v>
      </c>
      <c r="K92" s="98" t="s">
        <v>411</v>
      </c>
    </row>
    <row r="93" spans="3:11" x14ac:dyDescent="0.25">
      <c r="C93" s="145"/>
      <c r="D93" s="151"/>
      <c r="E93" s="118"/>
      <c r="F93" s="97">
        <f t="shared" si="4"/>
        <v>0</v>
      </c>
      <c r="G93" s="161"/>
      <c r="H93" s="146"/>
      <c r="I93" s="130" t="e">
        <f>VLOOKUP(H93,Presupuesto!$B$11:$C$565,2,0)</f>
        <v>#N/A</v>
      </c>
      <c r="J93" s="98" t="str">
        <f t="shared" si="5"/>
        <v>Vinculación Universidad-Sociedad</v>
      </c>
      <c r="K93" s="98" t="s">
        <v>411</v>
      </c>
    </row>
    <row r="94" spans="3:11" x14ac:dyDescent="0.25">
      <c r="C94" s="145"/>
      <c r="D94" s="151"/>
      <c r="E94" s="118"/>
      <c r="F94" s="97">
        <f t="shared" si="4"/>
        <v>0</v>
      </c>
      <c r="G94" s="161"/>
      <c r="H94" s="146"/>
      <c r="I94" s="130" t="e">
        <f>VLOOKUP(H94,Presupuesto!$B$11:$C$565,2,0)</f>
        <v>#N/A</v>
      </c>
      <c r="J94" s="98" t="str">
        <f t="shared" si="5"/>
        <v>Vinculación Universidad-Sociedad</v>
      </c>
      <c r="K94" s="98" t="s">
        <v>411</v>
      </c>
    </row>
    <row r="95" spans="3:11" ht="15.75" thickBot="1" x14ac:dyDescent="0.3">
      <c r="C95" s="147"/>
      <c r="D95" s="159"/>
      <c r="E95" s="103"/>
      <c r="F95" s="105">
        <f t="shared" si="4"/>
        <v>0</v>
      </c>
      <c r="G95" s="162"/>
      <c r="H95" s="148"/>
      <c r="I95" s="132" t="e">
        <f>VLOOKUP(H95,Presupuesto!$B$11:$C$565,2,0)</f>
        <v>#N/A</v>
      </c>
      <c r="J95" s="106" t="str">
        <f t="shared" si="5"/>
        <v>Vinculación Universidad-Sociedad</v>
      </c>
      <c r="K95" s="124" t="s">
        <v>393</v>
      </c>
    </row>
    <row r="97" spans="3:11" ht="15.75" thickBot="1" x14ac:dyDescent="0.3"/>
    <row r="98" spans="3:11" ht="15.75" thickBot="1" x14ac:dyDescent="0.3">
      <c r="C98" s="157" t="s">
        <v>53</v>
      </c>
      <c r="D98" s="369">
        <f>SUM(F105:F139)</f>
        <v>6751.2</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391</v>
      </c>
      <c r="D101" s="365" t="str">
        <f>'3. Vinculación Univ. Sociedad'!F9</f>
        <v>3.1.1.1</v>
      </c>
      <c r="E101" s="93"/>
      <c r="F101" s="93"/>
      <c r="G101" s="93"/>
      <c r="H101" s="76"/>
      <c r="I101" s="76"/>
      <c r="J101" s="76"/>
      <c r="K101" s="112"/>
    </row>
    <row r="102" spans="3:11" ht="18.75" x14ac:dyDescent="0.25">
      <c r="C102" s="210" t="str">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 xml:space="preserve"> Ejecutar y coordinar las actividades como ser: Coversatorios, talleres, exponencias, Charlas, mesas de trabajo, grupos de apoyo.</v>
      </c>
      <c r="D102" s="401"/>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130</v>
      </c>
      <c r="H104" s="136" t="s">
        <v>46</v>
      </c>
      <c r="I104" s="133" t="s">
        <v>131</v>
      </c>
      <c r="J104" s="133" t="s">
        <v>409</v>
      </c>
      <c r="K104" s="133" t="s">
        <v>410</v>
      </c>
    </row>
    <row r="105" spans="3:11" x14ac:dyDescent="0.25">
      <c r="C105" s="220" t="s">
        <v>438</v>
      </c>
      <c r="D105" s="221"/>
      <c r="E105" s="219">
        <f>HLOOKUP(C105,$AH$2:$BU$3,2,0)</f>
        <v>620</v>
      </c>
      <c r="F105" s="97">
        <f t="shared" ref="F105:F139" si="6">D105*E105</f>
        <v>0</v>
      </c>
      <c r="G105" s="161"/>
      <c r="H105" s="142"/>
      <c r="I105" s="130" t="e">
        <f>VLOOKUP(H105,Presupuesto!$B$11:$C$565,2,0)</f>
        <v>#N/A</v>
      </c>
      <c r="J105" s="98" t="s">
        <v>470</v>
      </c>
      <c r="K105" s="98" t="s">
        <v>400</v>
      </c>
    </row>
    <row r="106" spans="3:11" x14ac:dyDescent="0.25">
      <c r="C106" s="141" t="s">
        <v>1778</v>
      </c>
      <c r="D106" s="158">
        <v>2</v>
      </c>
      <c r="E106" s="123">
        <v>76</v>
      </c>
      <c r="F106" s="97">
        <f t="shared" si="6"/>
        <v>152</v>
      </c>
      <c r="G106" s="161" t="s">
        <v>128</v>
      </c>
      <c r="H106" s="142" t="s">
        <v>315</v>
      </c>
      <c r="I106" s="130" t="str">
        <f>VLOOKUP(H106,Presupuesto!$B$11:$C$565,2,0)</f>
        <v>PRODUCTOS DE PAPEL Y CARTON (33400-00)</v>
      </c>
      <c r="J106" s="98" t="s">
        <v>470</v>
      </c>
      <c r="K106" s="98" t="s">
        <v>400</v>
      </c>
    </row>
    <row r="107" spans="3:11" x14ac:dyDescent="0.25">
      <c r="C107" s="141" t="s">
        <v>1779</v>
      </c>
      <c r="D107" s="158">
        <v>1</v>
      </c>
      <c r="E107" s="123">
        <v>85</v>
      </c>
      <c r="F107" s="97">
        <f t="shared" si="6"/>
        <v>85</v>
      </c>
      <c r="G107" s="161" t="s">
        <v>128</v>
      </c>
      <c r="H107" s="142" t="s">
        <v>315</v>
      </c>
      <c r="I107" s="130" t="str">
        <f>VLOOKUP(H107,Presupuesto!$B$11:$C$565,2,0)</f>
        <v>PRODUCTOS DE PAPEL Y CARTON (33400-00)</v>
      </c>
      <c r="J107" s="98" t="s">
        <v>470</v>
      </c>
      <c r="K107" s="98" t="s">
        <v>400</v>
      </c>
    </row>
    <row r="108" spans="3:11" x14ac:dyDescent="0.25">
      <c r="C108" s="141" t="s">
        <v>1780</v>
      </c>
      <c r="D108" s="158">
        <v>3</v>
      </c>
      <c r="E108" s="123">
        <v>70</v>
      </c>
      <c r="F108" s="97">
        <f t="shared" si="6"/>
        <v>210</v>
      </c>
      <c r="G108" s="161" t="s">
        <v>128</v>
      </c>
      <c r="H108" s="142" t="s">
        <v>814</v>
      </c>
      <c r="I108" s="130" t="str">
        <f>VLOOKUP(H108,Presupuesto!$B$11:$C$565,2,0)</f>
        <v>PAPEL DE ESCRITORIO</v>
      </c>
      <c r="J108" s="98" t="s">
        <v>470</v>
      </c>
      <c r="K108" s="98" t="s">
        <v>400</v>
      </c>
    </row>
    <row r="109" spans="3:11" x14ac:dyDescent="0.25">
      <c r="C109" s="141" t="s">
        <v>1781</v>
      </c>
      <c r="D109" s="158">
        <v>3</v>
      </c>
      <c r="E109" s="123">
        <v>75</v>
      </c>
      <c r="F109" s="97">
        <f t="shared" si="6"/>
        <v>225</v>
      </c>
      <c r="G109" s="161" t="s">
        <v>128</v>
      </c>
      <c r="H109" s="142" t="s">
        <v>814</v>
      </c>
      <c r="I109" s="130" t="str">
        <f>VLOOKUP(H109,Presupuesto!$B$11:$C$565,2,0)</f>
        <v>PAPEL DE ESCRITORIO</v>
      </c>
      <c r="J109" s="98" t="s">
        <v>470</v>
      </c>
      <c r="K109" s="98" t="s">
        <v>400</v>
      </c>
    </row>
    <row r="110" spans="3:11" x14ac:dyDescent="0.25">
      <c r="C110" s="141" t="s">
        <v>1782</v>
      </c>
      <c r="D110" s="158">
        <v>2</v>
      </c>
      <c r="E110" s="123">
        <v>39.6</v>
      </c>
      <c r="F110" s="97">
        <f t="shared" si="6"/>
        <v>79.2</v>
      </c>
      <c r="G110" s="161" t="s">
        <v>128</v>
      </c>
      <c r="H110" s="142" t="s">
        <v>326</v>
      </c>
      <c r="I110" s="130" t="str">
        <f>VLOOKUP(H110,Presupuesto!$B$11:$C$565,2,0)</f>
        <v>UTILES DE ESCRITORIO, OFICINA Y ENZE¥ANZA</v>
      </c>
      <c r="J110" s="98" t="s">
        <v>470</v>
      </c>
      <c r="K110" s="98" t="s">
        <v>400</v>
      </c>
    </row>
    <row r="111" spans="3:11" x14ac:dyDescent="0.25">
      <c r="C111" s="141" t="s">
        <v>1783</v>
      </c>
      <c r="D111" s="158">
        <v>1</v>
      </c>
      <c r="E111" s="123">
        <v>2000</v>
      </c>
      <c r="F111" s="97">
        <f t="shared" si="6"/>
        <v>2000</v>
      </c>
      <c r="G111" s="161" t="s">
        <v>128</v>
      </c>
      <c r="H111" s="144" t="s">
        <v>954</v>
      </c>
      <c r="I111" s="130" t="str">
        <f>VLOOKUP(H111,Presupuesto!$B$11:$C$565,2,0)</f>
        <v>OTROS RESPUESTOS Y ACCESORIOS MENORES</v>
      </c>
      <c r="J111" s="98" t="s">
        <v>470</v>
      </c>
      <c r="K111" s="98" t="s">
        <v>400</v>
      </c>
    </row>
    <row r="112" spans="3:11" x14ac:dyDescent="0.25">
      <c r="C112" s="141" t="s">
        <v>1784</v>
      </c>
      <c r="D112" s="158">
        <v>1</v>
      </c>
      <c r="E112" s="123">
        <v>2000</v>
      </c>
      <c r="F112" s="97">
        <f t="shared" si="6"/>
        <v>2000</v>
      </c>
      <c r="G112" s="161" t="s">
        <v>128</v>
      </c>
      <c r="H112" s="144" t="s">
        <v>954</v>
      </c>
      <c r="I112" s="130" t="str">
        <f>VLOOKUP(H112,Presupuesto!$B$11:$C$565,2,0)</f>
        <v>OTROS RESPUESTOS Y ACCESORIOS MENORES</v>
      </c>
      <c r="J112" s="98" t="s">
        <v>470</v>
      </c>
      <c r="K112" s="98" t="s">
        <v>400</v>
      </c>
    </row>
    <row r="113" spans="3:11" x14ac:dyDescent="0.25">
      <c r="C113" s="141" t="s">
        <v>1785</v>
      </c>
      <c r="D113" s="158">
        <v>1</v>
      </c>
      <c r="E113" s="123">
        <v>2000</v>
      </c>
      <c r="F113" s="97">
        <f t="shared" si="6"/>
        <v>2000</v>
      </c>
      <c r="G113" s="161" t="s">
        <v>128</v>
      </c>
      <c r="H113" s="144" t="s">
        <v>954</v>
      </c>
      <c r="I113" s="130" t="str">
        <f>VLOOKUP(H113,Presupuesto!$B$11:$C$565,2,0)</f>
        <v>OTROS RESPUESTOS Y ACCESORIOS MENORES</v>
      </c>
      <c r="J113" s="98" t="s">
        <v>470</v>
      </c>
      <c r="K113" s="98" t="s">
        <v>400</v>
      </c>
    </row>
    <row r="114" spans="3:11" x14ac:dyDescent="0.25">
      <c r="C114" s="141"/>
      <c r="D114" s="158"/>
      <c r="E114" s="123"/>
      <c r="F114" s="97">
        <f t="shared" si="6"/>
        <v>0</v>
      </c>
      <c r="G114" s="161"/>
      <c r="H114" s="142"/>
      <c r="I114" s="130" t="e">
        <f>VLOOKUP(H114,Presupuesto!$B$11:$C$565,2,0)</f>
        <v>#N/A</v>
      </c>
      <c r="J114" s="98" t="str">
        <f t="shared" ref="J114:J139" si="7">$J$105</f>
        <v>Vinculación Universidad-Sociedad</v>
      </c>
      <c r="K114" s="98" t="s">
        <v>411</v>
      </c>
    </row>
    <row r="115" spans="3:11" x14ac:dyDescent="0.25">
      <c r="C115" s="141"/>
      <c r="D115" s="158"/>
      <c r="E115" s="123"/>
      <c r="F115" s="97">
        <f t="shared" si="6"/>
        <v>0</v>
      </c>
      <c r="G115" s="161"/>
      <c r="H115" s="142"/>
      <c r="I115" s="130" t="e">
        <f>VLOOKUP(H115,Presupuesto!$B$11:$C$565,2,0)</f>
        <v>#N/A</v>
      </c>
      <c r="J115" s="98" t="str">
        <f t="shared" si="7"/>
        <v>Vinculación Universidad-Sociedad</v>
      </c>
      <c r="K115" s="98" t="s">
        <v>411</v>
      </c>
    </row>
    <row r="116" spans="3:11" x14ac:dyDescent="0.25">
      <c r="C116" s="141"/>
      <c r="D116" s="158"/>
      <c r="E116" s="123"/>
      <c r="F116" s="97">
        <f t="shared" si="6"/>
        <v>0</v>
      </c>
      <c r="G116" s="161"/>
      <c r="H116" s="142"/>
      <c r="I116" s="130" t="e">
        <f>VLOOKUP(H116,Presupuesto!$B$11:$C$565,2,0)</f>
        <v>#N/A</v>
      </c>
      <c r="J116" s="98" t="str">
        <f t="shared" si="7"/>
        <v>Vinculación Universidad-Sociedad</v>
      </c>
      <c r="K116" s="98" t="s">
        <v>411</v>
      </c>
    </row>
    <row r="117" spans="3:11" x14ac:dyDescent="0.25">
      <c r="C117" s="141"/>
      <c r="D117" s="158"/>
      <c r="E117" s="123"/>
      <c r="F117" s="97">
        <f t="shared" si="6"/>
        <v>0</v>
      </c>
      <c r="G117" s="161"/>
      <c r="H117" s="142"/>
      <c r="I117" s="130" t="e">
        <f>VLOOKUP(H117,Presupuesto!$B$11:$C$565,2,0)</f>
        <v>#N/A</v>
      </c>
      <c r="J117" s="98" t="str">
        <f t="shared" si="7"/>
        <v>Vinculación Universidad-Sociedad</v>
      </c>
      <c r="K117" s="98" t="s">
        <v>411</v>
      </c>
    </row>
    <row r="118" spans="3:11" x14ac:dyDescent="0.25">
      <c r="C118" s="141"/>
      <c r="D118" s="158"/>
      <c r="E118" s="123"/>
      <c r="F118" s="97">
        <f t="shared" si="6"/>
        <v>0</v>
      </c>
      <c r="G118" s="161"/>
      <c r="H118" s="142"/>
      <c r="I118" s="130" t="e">
        <f>VLOOKUP(H118,Presupuesto!$B$11:$C$565,2,0)</f>
        <v>#N/A</v>
      </c>
      <c r="J118" s="98" t="str">
        <f t="shared" si="7"/>
        <v>Vinculación Universidad-Sociedad</v>
      </c>
      <c r="K118" s="98" t="s">
        <v>411</v>
      </c>
    </row>
    <row r="119" spans="3:11" x14ac:dyDescent="0.25">
      <c r="C119" s="141"/>
      <c r="D119" s="158"/>
      <c r="E119" s="123"/>
      <c r="F119" s="97">
        <f t="shared" si="6"/>
        <v>0</v>
      </c>
      <c r="G119" s="161"/>
      <c r="H119" s="142"/>
      <c r="I119" s="130" t="e">
        <f>VLOOKUP(H119,Presupuesto!$B$11:$C$565,2,0)</f>
        <v>#N/A</v>
      </c>
      <c r="J119" s="98" t="str">
        <f t="shared" si="7"/>
        <v>Vinculación Universidad-Sociedad</v>
      </c>
      <c r="K119" s="98" t="s">
        <v>411</v>
      </c>
    </row>
    <row r="120" spans="3:11" x14ac:dyDescent="0.25">
      <c r="C120" s="141"/>
      <c r="D120" s="158"/>
      <c r="E120" s="123"/>
      <c r="F120" s="97">
        <f t="shared" si="6"/>
        <v>0</v>
      </c>
      <c r="G120" s="161"/>
      <c r="H120" s="142"/>
      <c r="I120" s="130" t="e">
        <f>VLOOKUP(H120,Presupuesto!$B$11:$C$565,2,0)</f>
        <v>#N/A</v>
      </c>
      <c r="J120" s="98" t="str">
        <f t="shared" si="7"/>
        <v>Vinculación Universidad-Sociedad</v>
      </c>
      <c r="K120" s="98" t="s">
        <v>411</v>
      </c>
    </row>
    <row r="121" spans="3:11" x14ac:dyDescent="0.25">
      <c r="C121" s="141"/>
      <c r="D121" s="158"/>
      <c r="E121" s="123"/>
      <c r="F121" s="97">
        <f t="shared" si="6"/>
        <v>0</v>
      </c>
      <c r="G121" s="161"/>
      <c r="H121" s="142"/>
      <c r="I121" s="130" t="e">
        <f>VLOOKUP(H121,Presupuesto!$B$11:$C$565,2,0)</f>
        <v>#N/A</v>
      </c>
      <c r="J121" s="98" t="str">
        <f t="shared" si="7"/>
        <v>Vinculación Universidad-Sociedad</v>
      </c>
      <c r="K121" s="98" t="s">
        <v>411</v>
      </c>
    </row>
    <row r="122" spans="3:11" x14ac:dyDescent="0.25">
      <c r="C122" s="141"/>
      <c r="D122" s="158"/>
      <c r="E122" s="123"/>
      <c r="F122" s="97">
        <f t="shared" si="6"/>
        <v>0</v>
      </c>
      <c r="G122" s="161"/>
      <c r="H122" s="142"/>
      <c r="I122" s="130" t="e">
        <f>VLOOKUP(H122,Presupuesto!$B$11:$C$565,2,0)</f>
        <v>#N/A</v>
      </c>
      <c r="J122" s="98" t="str">
        <f t="shared" si="7"/>
        <v>Vinculación Universidad-Sociedad</v>
      </c>
      <c r="K122" s="98" t="s">
        <v>411</v>
      </c>
    </row>
    <row r="123" spans="3:11" x14ac:dyDescent="0.25">
      <c r="C123" s="141"/>
      <c r="D123" s="158"/>
      <c r="E123" s="123"/>
      <c r="F123" s="97">
        <f t="shared" si="6"/>
        <v>0</v>
      </c>
      <c r="G123" s="161"/>
      <c r="H123" s="142"/>
      <c r="I123" s="130" t="e">
        <f>VLOOKUP(H123,Presupuesto!$B$11:$C$565,2,0)</f>
        <v>#N/A</v>
      </c>
      <c r="J123" s="98" t="str">
        <f t="shared" si="7"/>
        <v>Vinculación Universidad-Sociedad</v>
      </c>
      <c r="K123" s="98" t="s">
        <v>411</v>
      </c>
    </row>
    <row r="124" spans="3:11" x14ac:dyDescent="0.25">
      <c r="C124" s="141"/>
      <c r="D124" s="158"/>
      <c r="E124" s="123"/>
      <c r="F124" s="97">
        <f t="shared" si="6"/>
        <v>0</v>
      </c>
      <c r="G124" s="161"/>
      <c r="H124" s="142"/>
      <c r="I124" s="130" t="e">
        <f>VLOOKUP(H124,Presupuesto!$B$11:$C$565,2,0)</f>
        <v>#N/A</v>
      </c>
      <c r="J124" s="98" t="str">
        <f t="shared" si="7"/>
        <v>Vinculación Universidad-Sociedad</v>
      </c>
      <c r="K124" s="98" t="s">
        <v>411</v>
      </c>
    </row>
    <row r="125" spans="3:11" x14ac:dyDescent="0.25">
      <c r="C125" s="141"/>
      <c r="D125" s="158"/>
      <c r="E125" s="123"/>
      <c r="F125" s="97">
        <f t="shared" si="6"/>
        <v>0</v>
      </c>
      <c r="G125" s="161"/>
      <c r="H125" s="142"/>
      <c r="I125" s="130" t="e">
        <f>VLOOKUP(H125,Presupuesto!$B$11:$C$565,2,0)</f>
        <v>#N/A</v>
      </c>
      <c r="J125" s="98" t="str">
        <f t="shared" si="7"/>
        <v>Vinculación Universidad-Sociedad</v>
      </c>
      <c r="K125" s="98" t="s">
        <v>411</v>
      </c>
    </row>
    <row r="126" spans="3:11" x14ac:dyDescent="0.25">
      <c r="C126" s="141"/>
      <c r="D126" s="158"/>
      <c r="E126" s="123"/>
      <c r="F126" s="97">
        <f t="shared" si="6"/>
        <v>0</v>
      </c>
      <c r="G126" s="161"/>
      <c r="H126" s="142"/>
      <c r="I126" s="130" t="e">
        <f>VLOOKUP(H126,Presupuesto!$B$11:$C$565,2,0)</f>
        <v>#N/A</v>
      </c>
      <c r="J126" s="98" t="str">
        <f t="shared" si="7"/>
        <v>Vinculación Universidad-Sociedad</v>
      </c>
      <c r="K126" s="98" t="s">
        <v>411</v>
      </c>
    </row>
    <row r="127" spans="3:11" x14ac:dyDescent="0.25">
      <c r="C127" s="143"/>
      <c r="D127" s="151"/>
      <c r="E127" s="118"/>
      <c r="F127" s="97">
        <f t="shared" si="6"/>
        <v>0</v>
      </c>
      <c r="G127" s="161"/>
      <c r="H127" s="144"/>
      <c r="I127" s="130" t="e">
        <f>VLOOKUP(H127,Presupuesto!$B$11:$C$565,2,0)</f>
        <v>#N/A</v>
      </c>
      <c r="J127" s="98" t="str">
        <f t="shared" si="7"/>
        <v>Vinculación Universidad-Sociedad</v>
      </c>
      <c r="K127" s="98" t="s">
        <v>411</v>
      </c>
    </row>
    <row r="128" spans="3:11" x14ac:dyDescent="0.25">
      <c r="C128" s="143"/>
      <c r="D128" s="151"/>
      <c r="E128" s="118"/>
      <c r="F128" s="97">
        <f t="shared" si="6"/>
        <v>0</v>
      </c>
      <c r="G128" s="161"/>
      <c r="H128" s="144"/>
      <c r="I128" s="130" t="e">
        <f>VLOOKUP(H128,Presupuesto!$B$11:$C$565,2,0)</f>
        <v>#N/A</v>
      </c>
      <c r="J128" s="98" t="str">
        <f t="shared" si="7"/>
        <v>Vinculación Universidad-Sociedad</v>
      </c>
      <c r="K128" s="98" t="s">
        <v>411</v>
      </c>
    </row>
    <row r="129" spans="3:11" x14ac:dyDescent="0.25">
      <c r="C129" s="143"/>
      <c r="D129" s="151"/>
      <c r="E129" s="118"/>
      <c r="F129" s="97">
        <f t="shared" si="6"/>
        <v>0</v>
      </c>
      <c r="G129" s="161"/>
      <c r="H129" s="144"/>
      <c r="I129" s="130" t="e">
        <f>VLOOKUP(H129,Presupuesto!$B$11:$C$565,2,0)</f>
        <v>#N/A</v>
      </c>
      <c r="J129" s="98" t="str">
        <f t="shared" si="7"/>
        <v>Vinculación Universidad-Sociedad</v>
      </c>
      <c r="K129" s="98" t="s">
        <v>411</v>
      </c>
    </row>
    <row r="130" spans="3:11" x14ac:dyDescent="0.25">
      <c r="C130" s="143"/>
      <c r="D130" s="151"/>
      <c r="E130" s="118"/>
      <c r="F130" s="97">
        <f t="shared" si="6"/>
        <v>0</v>
      </c>
      <c r="G130" s="161"/>
      <c r="H130" s="144"/>
      <c r="I130" s="130" t="e">
        <f>VLOOKUP(H130,Presupuesto!$B$11:$C$565,2,0)</f>
        <v>#N/A</v>
      </c>
      <c r="J130" s="98" t="str">
        <f t="shared" si="7"/>
        <v>Vinculación Universidad-Sociedad</v>
      </c>
      <c r="K130" s="98" t="s">
        <v>411</v>
      </c>
    </row>
    <row r="131" spans="3:11" x14ac:dyDescent="0.25">
      <c r="C131" s="143"/>
      <c r="D131" s="151"/>
      <c r="E131" s="118"/>
      <c r="F131" s="97">
        <f t="shared" si="6"/>
        <v>0</v>
      </c>
      <c r="G131" s="161"/>
      <c r="H131" s="144"/>
      <c r="I131" s="130" t="e">
        <f>VLOOKUP(H131,Presupuesto!$B$11:$C$565,2,0)</f>
        <v>#N/A</v>
      </c>
      <c r="J131" s="98" t="str">
        <f t="shared" si="7"/>
        <v>Vinculación Universidad-Sociedad</v>
      </c>
      <c r="K131" s="98" t="s">
        <v>411</v>
      </c>
    </row>
    <row r="132" spans="3:11" x14ac:dyDescent="0.25">
      <c r="C132" s="143"/>
      <c r="D132" s="151"/>
      <c r="E132" s="118"/>
      <c r="F132" s="97">
        <f t="shared" si="6"/>
        <v>0</v>
      </c>
      <c r="G132" s="161"/>
      <c r="H132" s="144"/>
      <c r="I132" s="130" t="e">
        <f>VLOOKUP(H132,Presupuesto!$B$11:$C$565,2,0)</f>
        <v>#N/A</v>
      </c>
      <c r="J132" s="98" t="str">
        <f t="shared" si="7"/>
        <v>Vinculación Universidad-Sociedad</v>
      </c>
      <c r="K132" s="98" t="s">
        <v>411</v>
      </c>
    </row>
    <row r="133" spans="3:11" x14ac:dyDescent="0.25">
      <c r="C133" s="143"/>
      <c r="D133" s="151"/>
      <c r="E133" s="118"/>
      <c r="F133" s="97">
        <f t="shared" si="6"/>
        <v>0</v>
      </c>
      <c r="G133" s="161"/>
      <c r="H133" s="144"/>
      <c r="I133" s="130" t="e">
        <f>VLOOKUP(H133,Presupuesto!$B$11:$C$565,2,0)</f>
        <v>#N/A</v>
      </c>
      <c r="J133" s="98" t="str">
        <f t="shared" si="7"/>
        <v>Vinculación Universidad-Sociedad</v>
      </c>
      <c r="K133" s="98" t="s">
        <v>411</v>
      </c>
    </row>
    <row r="134" spans="3:11" x14ac:dyDescent="0.25">
      <c r="C134" s="143"/>
      <c r="D134" s="151"/>
      <c r="E134" s="118"/>
      <c r="F134" s="97">
        <f t="shared" si="6"/>
        <v>0</v>
      </c>
      <c r="G134" s="161"/>
      <c r="H134" s="144"/>
      <c r="I134" s="130" t="e">
        <f>VLOOKUP(H134,Presupuesto!$B$11:$C$565,2,0)</f>
        <v>#N/A</v>
      </c>
      <c r="J134" s="98" t="str">
        <f t="shared" si="7"/>
        <v>Vinculación Universidad-Sociedad</v>
      </c>
      <c r="K134" s="98" t="s">
        <v>411</v>
      </c>
    </row>
    <row r="135" spans="3:11" x14ac:dyDescent="0.25">
      <c r="C135" s="145"/>
      <c r="D135" s="151"/>
      <c r="E135" s="118"/>
      <c r="F135" s="97">
        <f t="shared" si="6"/>
        <v>0</v>
      </c>
      <c r="G135" s="161"/>
      <c r="H135" s="146"/>
      <c r="I135" s="130" t="e">
        <f>VLOOKUP(H135,Presupuesto!$B$11:$C$565,2,0)</f>
        <v>#N/A</v>
      </c>
      <c r="J135" s="98" t="str">
        <f t="shared" si="7"/>
        <v>Vinculación Universidad-Sociedad</v>
      </c>
      <c r="K135" s="98" t="s">
        <v>402</v>
      </c>
    </row>
    <row r="136" spans="3:11" x14ac:dyDescent="0.25">
      <c r="C136" s="145"/>
      <c r="D136" s="151"/>
      <c r="E136" s="118"/>
      <c r="F136" s="97">
        <f t="shared" si="6"/>
        <v>0</v>
      </c>
      <c r="G136" s="161"/>
      <c r="H136" s="146"/>
      <c r="I136" s="130" t="e">
        <f>VLOOKUP(H136,Presupuesto!$B$11:$C$565,2,0)</f>
        <v>#N/A</v>
      </c>
      <c r="J136" s="98" t="str">
        <f t="shared" si="7"/>
        <v>Vinculación Universidad-Sociedad</v>
      </c>
      <c r="K136" s="98" t="s">
        <v>411</v>
      </c>
    </row>
    <row r="137" spans="3:11" x14ac:dyDescent="0.25">
      <c r="C137" s="145"/>
      <c r="D137" s="151"/>
      <c r="E137" s="118"/>
      <c r="F137" s="97">
        <f t="shared" si="6"/>
        <v>0</v>
      </c>
      <c r="G137" s="161"/>
      <c r="H137" s="146"/>
      <c r="I137" s="130" t="e">
        <f>VLOOKUP(H137,Presupuesto!$B$11:$C$565,2,0)</f>
        <v>#N/A</v>
      </c>
      <c r="J137" s="98" t="str">
        <f t="shared" si="7"/>
        <v>Vinculación Universidad-Sociedad</v>
      </c>
      <c r="K137" s="98" t="s">
        <v>411</v>
      </c>
    </row>
    <row r="138" spans="3:11" x14ac:dyDescent="0.25">
      <c r="C138" s="145"/>
      <c r="D138" s="151"/>
      <c r="E138" s="118"/>
      <c r="F138" s="97">
        <f t="shared" si="6"/>
        <v>0</v>
      </c>
      <c r="G138" s="161"/>
      <c r="H138" s="146"/>
      <c r="I138" s="130" t="e">
        <f>VLOOKUP(H138,Presupuesto!$B$11:$C$565,2,0)</f>
        <v>#N/A</v>
      </c>
      <c r="J138" s="98" t="str">
        <f t="shared" si="7"/>
        <v>Vinculación Universidad-Sociedad</v>
      </c>
      <c r="K138" s="98" t="s">
        <v>411</v>
      </c>
    </row>
    <row r="139" spans="3:11" ht="15.75" thickBot="1" x14ac:dyDescent="0.3">
      <c r="C139" s="147"/>
      <c r="D139" s="159"/>
      <c r="E139" s="103"/>
      <c r="F139" s="105">
        <f t="shared" si="6"/>
        <v>0</v>
      </c>
      <c r="G139" s="162"/>
      <c r="H139" s="148"/>
      <c r="I139" s="132" t="e">
        <f>VLOOKUP(H139,Presupuesto!$B$11:$C$565,2,0)</f>
        <v>#N/A</v>
      </c>
      <c r="J139" s="106" t="str">
        <f t="shared" si="7"/>
        <v>Vinculación Universidad-Sociedad</v>
      </c>
      <c r="K139" s="124" t="s">
        <v>393</v>
      </c>
    </row>
    <row r="141" spans="3:11" ht="15.75" thickBot="1" x14ac:dyDescent="0.3">
      <c r="F141" s="90"/>
      <c r="G141" s="89"/>
      <c r="H141" s="90"/>
      <c r="I141" s="90"/>
    </row>
    <row r="142" spans="3:11" ht="15.75" thickBot="1" x14ac:dyDescent="0.3">
      <c r="C142" s="157" t="s">
        <v>53</v>
      </c>
      <c r="D142" s="369">
        <f>SUM(F149:F183)</f>
        <v>6751.2</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391</v>
      </c>
      <c r="D145" s="365" t="str">
        <f>'3. Vinculación Univ. Sociedad'!F9</f>
        <v>3.1.1.1</v>
      </c>
      <c r="E145" s="93"/>
      <c r="F145" s="93"/>
      <c r="G145" s="93"/>
      <c r="H145" s="76"/>
      <c r="I145" s="76"/>
      <c r="J145" s="76"/>
      <c r="K145" s="112"/>
    </row>
    <row r="146" spans="3:11" ht="18.75" x14ac:dyDescent="0.25">
      <c r="C146" s="210"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 xml:space="preserve"> Ejecutar y coordinar las actividades como ser: Coversatorios, talleres, exponencias, Charlas, mesas de trabajo, grupos de apoyo.</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130</v>
      </c>
      <c r="H148" s="136" t="s">
        <v>46</v>
      </c>
      <c r="I148" s="133" t="s">
        <v>131</v>
      </c>
      <c r="J148" s="133" t="s">
        <v>409</v>
      </c>
      <c r="K148" s="133" t="s">
        <v>410</v>
      </c>
    </row>
    <row r="149" spans="3:11" x14ac:dyDescent="0.25">
      <c r="C149" s="220" t="s">
        <v>438</v>
      </c>
      <c r="D149" s="221"/>
      <c r="E149" s="219">
        <f>HLOOKUP(C149,$AH$2:$BU$3,2,0)</f>
        <v>620</v>
      </c>
      <c r="F149" s="97">
        <f t="shared" ref="F149:F183" si="8">D149*E149</f>
        <v>0</v>
      </c>
      <c r="G149" s="161"/>
      <c r="H149" s="142"/>
      <c r="I149" s="130" t="e">
        <f>VLOOKUP(H149,Presupuesto!$B$11:$C$565,2,0)</f>
        <v>#N/A</v>
      </c>
      <c r="J149" s="98" t="s">
        <v>470</v>
      </c>
      <c r="K149" s="98" t="s">
        <v>403</v>
      </c>
    </row>
    <row r="150" spans="3:11" x14ac:dyDescent="0.25">
      <c r="C150" s="141" t="s">
        <v>1778</v>
      </c>
      <c r="D150" s="158">
        <v>2</v>
      </c>
      <c r="E150" s="123">
        <v>76</v>
      </c>
      <c r="F150" s="97">
        <f t="shared" si="8"/>
        <v>152</v>
      </c>
      <c r="G150" s="161" t="s">
        <v>128</v>
      </c>
      <c r="H150" s="142" t="s">
        <v>315</v>
      </c>
      <c r="I150" s="130" t="str">
        <f>VLOOKUP(H150,Presupuesto!$B$11:$C$565,2,0)</f>
        <v>PRODUCTOS DE PAPEL Y CARTON (33400-00)</v>
      </c>
      <c r="J150" s="98" t="s">
        <v>470</v>
      </c>
      <c r="K150" s="98" t="s">
        <v>403</v>
      </c>
    </row>
    <row r="151" spans="3:11" x14ac:dyDescent="0.25">
      <c r="C151" s="141" t="s">
        <v>1779</v>
      </c>
      <c r="D151" s="158">
        <v>1</v>
      </c>
      <c r="E151" s="123">
        <v>85</v>
      </c>
      <c r="F151" s="97">
        <f t="shared" si="8"/>
        <v>85</v>
      </c>
      <c r="G151" s="161" t="s">
        <v>128</v>
      </c>
      <c r="H151" s="142" t="s">
        <v>315</v>
      </c>
      <c r="I151" s="130" t="str">
        <f>VLOOKUP(H151,Presupuesto!$B$11:$C$565,2,0)</f>
        <v>PRODUCTOS DE PAPEL Y CARTON (33400-00)</v>
      </c>
      <c r="J151" s="98" t="s">
        <v>470</v>
      </c>
      <c r="K151" s="98" t="s">
        <v>403</v>
      </c>
    </row>
    <row r="152" spans="3:11" x14ac:dyDescent="0.25">
      <c r="C152" s="141" t="s">
        <v>1780</v>
      </c>
      <c r="D152" s="158">
        <v>3</v>
      </c>
      <c r="E152" s="123">
        <v>70</v>
      </c>
      <c r="F152" s="97">
        <f t="shared" si="8"/>
        <v>210</v>
      </c>
      <c r="G152" s="161" t="s">
        <v>128</v>
      </c>
      <c r="H152" s="142" t="s">
        <v>814</v>
      </c>
      <c r="I152" s="130" t="str">
        <f>VLOOKUP(H152,Presupuesto!$B$11:$C$565,2,0)</f>
        <v>PAPEL DE ESCRITORIO</v>
      </c>
      <c r="J152" s="98" t="s">
        <v>470</v>
      </c>
      <c r="K152" s="98" t="s">
        <v>403</v>
      </c>
    </row>
    <row r="153" spans="3:11" x14ac:dyDescent="0.25">
      <c r="C153" s="141" t="s">
        <v>1781</v>
      </c>
      <c r="D153" s="158">
        <v>3</v>
      </c>
      <c r="E153" s="123">
        <v>75</v>
      </c>
      <c r="F153" s="97">
        <f t="shared" si="8"/>
        <v>225</v>
      </c>
      <c r="G153" s="161" t="s">
        <v>128</v>
      </c>
      <c r="H153" s="142" t="s">
        <v>814</v>
      </c>
      <c r="I153" s="130" t="str">
        <f>VLOOKUP(H153,Presupuesto!$B$11:$C$565,2,0)</f>
        <v>PAPEL DE ESCRITORIO</v>
      </c>
      <c r="J153" s="98" t="s">
        <v>470</v>
      </c>
      <c r="K153" s="98" t="s">
        <v>403</v>
      </c>
    </row>
    <row r="154" spans="3:11" x14ac:dyDescent="0.25">
      <c r="C154" s="141" t="s">
        <v>1782</v>
      </c>
      <c r="D154" s="158">
        <v>2</v>
      </c>
      <c r="E154" s="123">
        <v>39.6</v>
      </c>
      <c r="F154" s="97">
        <f t="shared" si="8"/>
        <v>79.2</v>
      </c>
      <c r="G154" s="161" t="s">
        <v>128</v>
      </c>
      <c r="H154" s="142" t="s">
        <v>326</v>
      </c>
      <c r="I154" s="130" t="str">
        <f>VLOOKUP(H154,Presupuesto!$B$11:$C$565,2,0)</f>
        <v>UTILES DE ESCRITORIO, OFICINA Y ENZE¥ANZA</v>
      </c>
      <c r="J154" s="98" t="s">
        <v>470</v>
      </c>
      <c r="K154" s="98" t="s">
        <v>403</v>
      </c>
    </row>
    <row r="155" spans="3:11" x14ac:dyDescent="0.25">
      <c r="C155" s="141" t="s">
        <v>1783</v>
      </c>
      <c r="D155" s="158">
        <v>1</v>
      </c>
      <c r="E155" s="123">
        <v>2000</v>
      </c>
      <c r="F155" s="97">
        <f t="shared" si="8"/>
        <v>2000</v>
      </c>
      <c r="G155" s="161" t="s">
        <v>128</v>
      </c>
      <c r="H155" s="144" t="s">
        <v>954</v>
      </c>
      <c r="I155" s="130" t="str">
        <f>VLOOKUP(H155,Presupuesto!$B$11:$C$565,2,0)</f>
        <v>OTROS RESPUESTOS Y ACCESORIOS MENORES</v>
      </c>
      <c r="J155" s="98" t="s">
        <v>470</v>
      </c>
      <c r="K155" s="98" t="s">
        <v>403</v>
      </c>
    </row>
    <row r="156" spans="3:11" x14ac:dyDescent="0.25">
      <c r="C156" s="141" t="s">
        <v>1784</v>
      </c>
      <c r="D156" s="158">
        <v>1</v>
      </c>
      <c r="E156" s="123">
        <v>2000</v>
      </c>
      <c r="F156" s="97">
        <f t="shared" si="8"/>
        <v>2000</v>
      </c>
      <c r="G156" s="161" t="s">
        <v>128</v>
      </c>
      <c r="H156" s="144" t="s">
        <v>954</v>
      </c>
      <c r="I156" s="130" t="str">
        <f>VLOOKUP(H156,Presupuesto!$B$11:$C$565,2,0)</f>
        <v>OTROS RESPUESTOS Y ACCESORIOS MENORES</v>
      </c>
      <c r="J156" s="98" t="s">
        <v>470</v>
      </c>
      <c r="K156" s="98" t="s">
        <v>403</v>
      </c>
    </row>
    <row r="157" spans="3:11" x14ac:dyDescent="0.25">
      <c r="C157" s="141" t="s">
        <v>1785</v>
      </c>
      <c r="D157" s="158">
        <v>1</v>
      </c>
      <c r="E157" s="123">
        <v>2000</v>
      </c>
      <c r="F157" s="97">
        <f t="shared" si="8"/>
        <v>2000</v>
      </c>
      <c r="G157" s="161" t="s">
        <v>128</v>
      </c>
      <c r="H157" s="144" t="s">
        <v>954</v>
      </c>
      <c r="I157" s="130" t="str">
        <f>VLOOKUP(H157,Presupuesto!$B$11:$C$565,2,0)</f>
        <v>OTROS RESPUESTOS Y ACCESORIOS MENORES</v>
      </c>
      <c r="J157" s="98" t="s">
        <v>470</v>
      </c>
      <c r="K157" s="98" t="s">
        <v>403</v>
      </c>
    </row>
    <row r="158" spans="3:11" x14ac:dyDescent="0.25">
      <c r="C158" s="141"/>
      <c r="D158" s="158"/>
      <c r="E158" s="123"/>
      <c r="F158" s="97">
        <f t="shared" si="8"/>
        <v>0</v>
      </c>
      <c r="G158" s="161"/>
      <c r="H158" s="142"/>
      <c r="I158" s="130" t="e">
        <f>VLOOKUP(H158,Presupuesto!$B$11:$C$565,2,0)</f>
        <v>#N/A</v>
      </c>
      <c r="J158" s="98" t="str">
        <f t="shared" ref="J158:J183" si="9">$J$149</f>
        <v>Vinculación Universidad-Sociedad</v>
      </c>
      <c r="K158" s="98" t="s">
        <v>411</v>
      </c>
    </row>
    <row r="159" spans="3:11" x14ac:dyDescent="0.25">
      <c r="C159" s="141"/>
      <c r="D159" s="158"/>
      <c r="E159" s="123"/>
      <c r="F159" s="97">
        <f t="shared" si="8"/>
        <v>0</v>
      </c>
      <c r="G159" s="161"/>
      <c r="H159" s="142"/>
      <c r="I159" s="130" t="e">
        <f>VLOOKUP(H159,Presupuesto!$B$11:$C$565,2,0)</f>
        <v>#N/A</v>
      </c>
      <c r="J159" s="98" t="str">
        <f t="shared" si="9"/>
        <v>Vinculación Universidad-Sociedad</v>
      </c>
      <c r="K159" s="98" t="s">
        <v>411</v>
      </c>
    </row>
    <row r="160" spans="3:11" x14ac:dyDescent="0.25">
      <c r="C160" s="141"/>
      <c r="D160" s="158"/>
      <c r="E160" s="123"/>
      <c r="F160" s="97">
        <f t="shared" si="8"/>
        <v>0</v>
      </c>
      <c r="G160" s="161"/>
      <c r="H160" s="142"/>
      <c r="I160" s="130" t="e">
        <f>VLOOKUP(H160,Presupuesto!$B$11:$C$565,2,0)</f>
        <v>#N/A</v>
      </c>
      <c r="J160" s="98" t="str">
        <f t="shared" si="9"/>
        <v>Vinculación Universidad-Sociedad</v>
      </c>
      <c r="K160" s="98" t="s">
        <v>411</v>
      </c>
    </row>
    <row r="161" spans="3:11" x14ac:dyDescent="0.25">
      <c r="C161" s="141"/>
      <c r="D161" s="158"/>
      <c r="E161" s="123"/>
      <c r="F161" s="97">
        <f t="shared" si="8"/>
        <v>0</v>
      </c>
      <c r="G161" s="161"/>
      <c r="H161" s="142"/>
      <c r="I161" s="130" t="e">
        <f>VLOOKUP(H161,Presupuesto!$B$11:$C$565,2,0)</f>
        <v>#N/A</v>
      </c>
      <c r="J161" s="98" t="str">
        <f t="shared" si="9"/>
        <v>Vinculación Universidad-Sociedad</v>
      </c>
      <c r="K161" s="98" t="s">
        <v>411</v>
      </c>
    </row>
    <row r="162" spans="3:11" x14ac:dyDescent="0.25">
      <c r="C162" s="141"/>
      <c r="D162" s="158"/>
      <c r="E162" s="123"/>
      <c r="F162" s="97">
        <f t="shared" si="8"/>
        <v>0</v>
      </c>
      <c r="G162" s="161"/>
      <c r="H162" s="142"/>
      <c r="I162" s="130" t="e">
        <f>VLOOKUP(H162,Presupuesto!$B$11:$C$565,2,0)</f>
        <v>#N/A</v>
      </c>
      <c r="J162" s="98" t="str">
        <f t="shared" si="9"/>
        <v>Vinculación Universidad-Sociedad</v>
      </c>
      <c r="K162" s="98" t="s">
        <v>411</v>
      </c>
    </row>
    <row r="163" spans="3:11" x14ac:dyDescent="0.25">
      <c r="C163" s="141"/>
      <c r="D163" s="158"/>
      <c r="E163" s="123"/>
      <c r="F163" s="97">
        <f t="shared" si="8"/>
        <v>0</v>
      </c>
      <c r="G163" s="161"/>
      <c r="H163" s="142"/>
      <c r="I163" s="130" t="e">
        <f>VLOOKUP(H163,Presupuesto!$B$11:$C$565,2,0)</f>
        <v>#N/A</v>
      </c>
      <c r="J163" s="98" t="str">
        <f t="shared" si="9"/>
        <v>Vinculación Universidad-Sociedad</v>
      </c>
      <c r="K163" s="98" t="s">
        <v>411</v>
      </c>
    </row>
    <row r="164" spans="3:11" x14ac:dyDescent="0.25">
      <c r="C164" s="141"/>
      <c r="D164" s="158"/>
      <c r="E164" s="123"/>
      <c r="F164" s="97">
        <f t="shared" si="8"/>
        <v>0</v>
      </c>
      <c r="G164" s="161"/>
      <c r="H164" s="142"/>
      <c r="I164" s="130" t="e">
        <f>VLOOKUP(H164,Presupuesto!$B$11:$C$565,2,0)</f>
        <v>#N/A</v>
      </c>
      <c r="J164" s="98" t="str">
        <f t="shared" si="9"/>
        <v>Vinculación Universidad-Sociedad</v>
      </c>
      <c r="K164" s="98" t="s">
        <v>411</v>
      </c>
    </row>
    <row r="165" spans="3:11" x14ac:dyDescent="0.25">
      <c r="C165" s="141"/>
      <c r="D165" s="158"/>
      <c r="E165" s="123"/>
      <c r="F165" s="97">
        <f t="shared" si="8"/>
        <v>0</v>
      </c>
      <c r="G165" s="161"/>
      <c r="H165" s="142"/>
      <c r="I165" s="130" t="e">
        <f>VLOOKUP(H165,Presupuesto!$B$11:$C$565,2,0)</f>
        <v>#N/A</v>
      </c>
      <c r="J165" s="98" t="str">
        <f t="shared" si="9"/>
        <v>Vinculación Universidad-Sociedad</v>
      </c>
      <c r="K165" s="98" t="s">
        <v>411</v>
      </c>
    </row>
    <row r="166" spans="3:11" x14ac:dyDescent="0.25">
      <c r="C166" s="141"/>
      <c r="D166" s="158"/>
      <c r="E166" s="123"/>
      <c r="F166" s="97">
        <f t="shared" si="8"/>
        <v>0</v>
      </c>
      <c r="G166" s="161"/>
      <c r="H166" s="142"/>
      <c r="I166" s="130" t="e">
        <f>VLOOKUP(H166,Presupuesto!$B$11:$C$565,2,0)</f>
        <v>#N/A</v>
      </c>
      <c r="J166" s="98" t="str">
        <f t="shared" si="9"/>
        <v>Vinculación Universidad-Sociedad</v>
      </c>
      <c r="K166" s="98" t="s">
        <v>411</v>
      </c>
    </row>
    <row r="167" spans="3:11" x14ac:dyDescent="0.25">
      <c r="C167" s="141"/>
      <c r="D167" s="158"/>
      <c r="E167" s="123"/>
      <c r="F167" s="97">
        <f t="shared" si="8"/>
        <v>0</v>
      </c>
      <c r="G167" s="161"/>
      <c r="H167" s="142"/>
      <c r="I167" s="130" t="e">
        <f>VLOOKUP(H167,Presupuesto!$B$11:$C$565,2,0)</f>
        <v>#N/A</v>
      </c>
      <c r="J167" s="98" t="str">
        <f t="shared" si="9"/>
        <v>Vinculación Universidad-Sociedad</v>
      </c>
      <c r="K167" s="98" t="s">
        <v>411</v>
      </c>
    </row>
    <row r="168" spans="3:11" x14ac:dyDescent="0.25">
      <c r="C168" s="141"/>
      <c r="D168" s="158"/>
      <c r="E168" s="123"/>
      <c r="F168" s="97">
        <f t="shared" si="8"/>
        <v>0</v>
      </c>
      <c r="G168" s="161"/>
      <c r="H168" s="142"/>
      <c r="I168" s="130" t="e">
        <f>VLOOKUP(H168,Presupuesto!$B$11:$C$565,2,0)</f>
        <v>#N/A</v>
      </c>
      <c r="J168" s="98" t="str">
        <f t="shared" si="9"/>
        <v>Vinculación Universidad-Sociedad</v>
      </c>
      <c r="K168" s="98" t="s">
        <v>411</v>
      </c>
    </row>
    <row r="169" spans="3:11" x14ac:dyDescent="0.25">
      <c r="C169" s="141"/>
      <c r="D169" s="158"/>
      <c r="E169" s="123"/>
      <c r="F169" s="97">
        <f t="shared" si="8"/>
        <v>0</v>
      </c>
      <c r="G169" s="161"/>
      <c r="H169" s="142"/>
      <c r="I169" s="130" t="e">
        <f>VLOOKUP(H169,Presupuesto!$B$11:$C$565,2,0)</f>
        <v>#N/A</v>
      </c>
      <c r="J169" s="98" t="str">
        <f t="shared" si="9"/>
        <v>Vinculación Universidad-Sociedad</v>
      </c>
      <c r="K169" s="98" t="s">
        <v>411</v>
      </c>
    </row>
    <row r="170" spans="3:11" x14ac:dyDescent="0.25">
      <c r="C170" s="141"/>
      <c r="D170" s="158"/>
      <c r="E170" s="123"/>
      <c r="F170" s="97">
        <f t="shared" si="8"/>
        <v>0</v>
      </c>
      <c r="G170" s="161"/>
      <c r="H170" s="142"/>
      <c r="I170" s="130" t="e">
        <f>VLOOKUP(H170,Presupuesto!$B$11:$C$565,2,0)</f>
        <v>#N/A</v>
      </c>
      <c r="J170" s="98" t="str">
        <f t="shared" si="9"/>
        <v>Vinculación Universidad-Sociedad</v>
      </c>
      <c r="K170" s="98" t="s">
        <v>411</v>
      </c>
    </row>
    <row r="171" spans="3:11" x14ac:dyDescent="0.25">
      <c r="C171" s="143"/>
      <c r="D171" s="151"/>
      <c r="E171" s="118"/>
      <c r="F171" s="97">
        <f t="shared" si="8"/>
        <v>0</v>
      </c>
      <c r="G171" s="161"/>
      <c r="H171" s="144"/>
      <c r="I171" s="130" t="e">
        <f>VLOOKUP(H171,Presupuesto!$B$11:$C$565,2,0)</f>
        <v>#N/A</v>
      </c>
      <c r="J171" s="98" t="str">
        <f t="shared" si="9"/>
        <v>Vinculación Universidad-Sociedad</v>
      </c>
      <c r="K171" s="98" t="s">
        <v>411</v>
      </c>
    </row>
    <row r="172" spans="3:11" x14ac:dyDescent="0.25">
      <c r="C172" s="143"/>
      <c r="D172" s="151"/>
      <c r="E172" s="118"/>
      <c r="F172" s="97">
        <f t="shared" si="8"/>
        <v>0</v>
      </c>
      <c r="G172" s="161"/>
      <c r="H172" s="144"/>
      <c r="I172" s="130" t="e">
        <f>VLOOKUP(H172,Presupuesto!$B$11:$C$565,2,0)</f>
        <v>#N/A</v>
      </c>
      <c r="J172" s="98" t="str">
        <f t="shared" si="9"/>
        <v>Vinculación Universidad-Sociedad</v>
      </c>
      <c r="K172" s="98" t="s">
        <v>411</v>
      </c>
    </row>
    <row r="173" spans="3:11" x14ac:dyDescent="0.25">
      <c r="C173" s="143"/>
      <c r="D173" s="151"/>
      <c r="E173" s="118"/>
      <c r="F173" s="97">
        <f t="shared" si="8"/>
        <v>0</v>
      </c>
      <c r="G173" s="161"/>
      <c r="H173" s="144"/>
      <c r="I173" s="130" t="e">
        <f>VLOOKUP(H173,Presupuesto!$B$11:$C$565,2,0)</f>
        <v>#N/A</v>
      </c>
      <c r="J173" s="98" t="str">
        <f t="shared" si="9"/>
        <v>Vinculación Universidad-Sociedad</v>
      </c>
      <c r="K173" s="98" t="s">
        <v>411</v>
      </c>
    </row>
    <row r="174" spans="3:11" x14ac:dyDescent="0.25">
      <c r="C174" s="143"/>
      <c r="D174" s="151"/>
      <c r="E174" s="118"/>
      <c r="F174" s="97">
        <f t="shared" si="8"/>
        <v>0</v>
      </c>
      <c r="G174" s="161"/>
      <c r="H174" s="144"/>
      <c r="I174" s="130" t="e">
        <f>VLOOKUP(H174,Presupuesto!$B$11:$C$565,2,0)</f>
        <v>#N/A</v>
      </c>
      <c r="J174" s="98" t="str">
        <f t="shared" si="9"/>
        <v>Vinculación Universidad-Sociedad</v>
      </c>
      <c r="K174" s="98" t="s">
        <v>411</v>
      </c>
    </row>
    <row r="175" spans="3:11" x14ac:dyDescent="0.25">
      <c r="C175" s="143"/>
      <c r="D175" s="151"/>
      <c r="E175" s="118"/>
      <c r="F175" s="97">
        <f t="shared" si="8"/>
        <v>0</v>
      </c>
      <c r="G175" s="161"/>
      <c r="H175" s="144"/>
      <c r="I175" s="130" t="e">
        <f>VLOOKUP(H175,Presupuesto!$B$11:$C$565,2,0)</f>
        <v>#N/A</v>
      </c>
      <c r="J175" s="98" t="str">
        <f t="shared" si="9"/>
        <v>Vinculación Universidad-Sociedad</v>
      </c>
      <c r="K175" s="98" t="s">
        <v>411</v>
      </c>
    </row>
    <row r="176" spans="3:11" x14ac:dyDescent="0.25">
      <c r="C176" s="143"/>
      <c r="D176" s="151"/>
      <c r="E176" s="118"/>
      <c r="F176" s="97">
        <f t="shared" si="8"/>
        <v>0</v>
      </c>
      <c r="G176" s="161"/>
      <c r="H176" s="144"/>
      <c r="I176" s="130" t="e">
        <f>VLOOKUP(H176,Presupuesto!$B$11:$C$565,2,0)</f>
        <v>#N/A</v>
      </c>
      <c r="J176" s="98" t="str">
        <f t="shared" si="9"/>
        <v>Vinculación Universidad-Sociedad</v>
      </c>
      <c r="K176" s="98" t="s">
        <v>411</v>
      </c>
    </row>
    <row r="177" spans="3:11" x14ac:dyDescent="0.25">
      <c r="C177" s="143"/>
      <c r="D177" s="151"/>
      <c r="E177" s="118"/>
      <c r="F177" s="97">
        <f t="shared" si="8"/>
        <v>0</v>
      </c>
      <c r="G177" s="161"/>
      <c r="H177" s="144"/>
      <c r="I177" s="130" t="e">
        <f>VLOOKUP(H177,Presupuesto!$B$11:$C$565,2,0)</f>
        <v>#N/A</v>
      </c>
      <c r="J177" s="98" t="str">
        <f t="shared" si="9"/>
        <v>Vinculación Universidad-Sociedad</v>
      </c>
      <c r="K177" s="98" t="s">
        <v>411</v>
      </c>
    </row>
    <row r="178" spans="3:11" x14ac:dyDescent="0.25">
      <c r="C178" s="143"/>
      <c r="D178" s="151"/>
      <c r="E178" s="118"/>
      <c r="F178" s="97">
        <f t="shared" si="8"/>
        <v>0</v>
      </c>
      <c r="G178" s="161"/>
      <c r="H178" s="144"/>
      <c r="I178" s="130" t="e">
        <f>VLOOKUP(H178,Presupuesto!$B$11:$C$565,2,0)</f>
        <v>#N/A</v>
      </c>
      <c r="J178" s="98" t="str">
        <f t="shared" si="9"/>
        <v>Vinculación Universidad-Sociedad</v>
      </c>
      <c r="K178" s="98" t="s">
        <v>411</v>
      </c>
    </row>
    <row r="179" spans="3:11" x14ac:dyDescent="0.25">
      <c r="C179" s="145"/>
      <c r="D179" s="151"/>
      <c r="E179" s="118"/>
      <c r="F179" s="97">
        <f t="shared" si="8"/>
        <v>0</v>
      </c>
      <c r="G179" s="161"/>
      <c r="H179" s="146"/>
      <c r="I179" s="130" t="e">
        <f>VLOOKUP(H179,Presupuesto!$B$11:$C$565,2,0)</f>
        <v>#N/A</v>
      </c>
      <c r="J179" s="98" t="str">
        <f t="shared" si="9"/>
        <v>Vinculación Universidad-Sociedad</v>
      </c>
      <c r="K179" s="98" t="s">
        <v>402</v>
      </c>
    </row>
    <row r="180" spans="3:11" x14ac:dyDescent="0.25">
      <c r="C180" s="145"/>
      <c r="D180" s="151"/>
      <c r="E180" s="118"/>
      <c r="F180" s="97">
        <f t="shared" si="8"/>
        <v>0</v>
      </c>
      <c r="G180" s="161"/>
      <c r="H180" s="146"/>
      <c r="I180" s="130" t="e">
        <f>VLOOKUP(H180,Presupuesto!$B$11:$C$565,2,0)</f>
        <v>#N/A</v>
      </c>
      <c r="J180" s="98" t="str">
        <f t="shared" si="9"/>
        <v>Vinculación Universidad-Sociedad</v>
      </c>
      <c r="K180" s="98" t="s">
        <v>411</v>
      </c>
    </row>
    <row r="181" spans="3:11" x14ac:dyDescent="0.25">
      <c r="C181" s="145"/>
      <c r="D181" s="151"/>
      <c r="E181" s="118"/>
      <c r="F181" s="97">
        <f t="shared" si="8"/>
        <v>0</v>
      </c>
      <c r="G181" s="161"/>
      <c r="H181" s="146"/>
      <c r="I181" s="130" t="e">
        <f>VLOOKUP(H181,Presupuesto!$B$11:$C$565,2,0)</f>
        <v>#N/A</v>
      </c>
      <c r="J181" s="98" t="str">
        <f t="shared" si="9"/>
        <v>Vinculación Universidad-Sociedad</v>
      </c>
      <c r="K181" s="98" t="s">
        <v>411</v>
      </c>
    </row>
    <row r="182" spans="3:11" x14ac:dyDescent="0.25">
      <c r="C182" s="145"/>
      <c r="D182" s="151"/>
      <c r="E182" s="118"/>
      <c r="F182" s="97">
        <f t="shared" si="8"/>
        <v>0</v>
      </c>
      <c r="G182" s="161"/>
      <c r="H182" s="146"/>
      <c r="I182" s="130" t="e">
        <f>VLOOKUP(H182,Presupuesto!$B$11:$C$565,2,0)</f>
        <v>#N/A</v>
      </c>
      <c r="J182" s="98" t="str">
        <f t="shared" si="9"/>
        <v>Vinculación Universidad-Sociedad</v>
      </c>
      <c r="K182" s="98" t="s">
        <v>411</v>
      </c>
    </row>
    <row r="183" spans="3:11" ht="15.75" thickBot="1" x14ac:dyDescent="0.3">
      <c r="C183" s="147"/>
      <c r="D183" s="159"/>
      <c r="E183" s="103"/>
      <c r="F183" s="105">
        <f t="shared" si="8"/>
        <v>0</v>
      </c>
      <c r="G183" s="162"/>
      <c r="H183" s="148"/>
      <c r="I183" s="132" t="e">
        <f>VLOOKUP(H183,Presupuesto!$B$11:$C$565,2,0)</f>
        <v>#N/A</v>
      </c>
      <c r="J183" s="106" t="str">
        <f t="shared" si="9"/>
        <v>Vinculación Universidad-Sociedad</v>
      </c>
      <c r="K183" s="124" t="s">
        <v>393</v>
      </c>
    </row>
    <row r="185" spans="3:11" ht="15.75" thickBot="1" x14ac:dyDescent="0.3"/>
    <row r="186" spans="3:11" ht="15.75" thickBot="1" x14ac:dyDescent="0.3">
      <c r="C186" s="157" t="s">
        <v>53</v>
      </c>
      <c r="D186" s="369">
        <f>SUM(F193:F227)</f>
        <v>6751.2</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391</v>
      </c>
      <c r="D189" s="365" t="str">
        <f>'3. Vinculación Univ. Sociedad'!F23</f>
        <v>3.2.4.1</v>
      </c>
      <c r="E189" s="93"/>
      <c r="F189" s="93"/>
      <c r="G189" s="93"/>
      <c r="H189" s="76"/>
      <c r="I189" s="76"/>
      <c r="J189" s="76"/>
      <c r="K189" s="112"/>
    </row>
    <row r="190" spans="3:11" ht="18.75" x14ac:dyDescent="0.25">
      <c r="C190" s="210" t="str">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 xml:space="preserve">Programa de Television </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130</v>
      </c>
      <c r="H192" s="136" t="s">
        <v>46</v>
      </c>
      <c r="I192" s="133" t="s">
        <v>131</v>
      </c>
      <c r="J192" s="133" t="s">
        <v>409</v>
      </c>
      <c r="K192" s="133" t="s">
        <v>410</v>
      </c>
    </row>
    <row r="193" spans="3:11" x14ac:dyDescent="0.25">
      <c r="C193" s="220" t="s">
        <v>438</v>
      </c>
      <c r="D193" s="221"/>
      <c r="E193" s="219">
        <f>HLOOKUP(C193,$AH$2:$BU$3,2,0)</f>
        <v>620</v>
      </c>
      <c r="F193" s="97">
        <f t="shared" ref="F193:F227" si="10">D193*E193</f>
        <v>0</v>
      </c>
      <c r="G193" s="161"/>
      <c r="H193" s="142"/>
      <c r="I193" s="130" t="e">
        <f>VLOOKUP(H193,Presupuesto!$B$11:$C$565,2,0)</f>
        <v>#N/A</v>
      </c>
      <c r="J193" s="98" t="s">
        <v>470</v>
      </c>
      <c r="K193" s="98" t="s">
        <v>394</v>
      </c>
    </row>
    <row r="194" spans="3:11" x14ac:dyDescent="0.25">
      <c r="C194" s="141" t="s">
        <v>1778</v>
      </c>
      <c r="D194" s="158">
        <v>2</v>
      </c>
      <c r="E194" s="123">
        <v>76</v>
      </c>
      <c r="F194" s="97">
        <f t="shared" si="10"/>
        <v>152</v>
      </c>
      <c r="G194" s="161" t="s">
        <v>128</v>
      </c>
      <c r="H194" s="142" t="s">
        <v>315</v>
      </c>
      <c r="I194" s="130" t="str">
        <f>VLOOKUP(H194,Presupuesto!$B$11:$C$565,2,0)</f>
        <v>PRODUCTOS DE PAPEL Y CARTON (33400-00)</v>
      </c>
      <c r="J194" s="98" t="s">
        <v>470</v>
      </c>
      <c r="K194" s="98" t="s">
        <v>394</v>
      </c>
    </row>
    <row r="195" spans="3:11" x14ac:dyDescent="0.25">
      <c r="C195" s="141" t="s">
        <v>1779</v>
      </c>
      <c r="D195" s="158">
        <v>1</v>
      </c>
      <c r="E195" s="123">
        <v>85</v>
      </c>
      <c r="F195" s="97">
        <f t="shared" si="10"/>
        <v>85</v>
      </c>
      <c r="G195" s="161" t="s">
        <v>128</v>
      </c>
      <c r="H195" s="142" t="s">
        <v>315</v>
      </c>
      <c r="I195" s="130" t="str">
        <f>VLOOKUP(H195,Presupuesto!$B$11:$C$565,2,0)</f>
        <v>PRODUCTOS DE PAPEL Y CARTON (33400-00)</v>
      </c>
      <c r="J195" s="98" t="s">
        <v>470</v>
      </c>
      <c r="K195" s="98" t="s">
        <v>394</v>
      </c>
    </row>
    <row r="196" spans="3:11" x14ac:dyDescent="0.25">
      <c r="C196" s="141" t="s">
        <v>1780</v>
      </c>
      <c r="D196" s="158">
        <v>3</v>
      </c>
      <c r="E196" s="123">
        <v>70</v>
      </c>
      <c r="F196" s="97">
        <f t="shared" si="10"/>
        <v>210</v>
      </c>
      <c r="G196" s="161" t="s">
        <v>128</v>
      </c>
      <c r="H196" s="142" t="s">
        <v>814</v>
      </c>
      <c r="I196" s="130" t="str">
        <f>VLOOKUP(H196,Presupuesto!$B$11:$C$565,2,0)</f>
        <v>PAPEL DE ESCRITORIO</v>
      </c>
      <c r="J196" s="98" t="s">
        <v>470</v>
      </c>
      <c r="K196" s="98" t="s">
        <v>394</v>
      </c>
    </row>
    <row r="197" spans="3:11" x14ac:dyDescent="0.25">
      <c r="C197" s="141" t="s">
        <v>1781</v>
      </c>
      <c r="D197" s="158">
        <v>3</v>
      </c>
      <c r="E197" s="123">
        <v>75</v>
      </c>
      <c r="F197" s="97">
        <f t="shared" si="10"/>
        <v>225</v>
      </c>
      <c r="G197" s="161" t="s">
        <v>128</v>
      </c>
      <c r="H197" s="142" t="s">
        <v>814</v>
      </c>
      <c r="I197" s="130" t="str">
        <f>VLOOKUP(H197,Presupuesto!$B$11:$C$565,2,0)</f>
        <v>PAPEL DE ESCRITORIO</v>
      </c>
      <c r="J197" s="98" t="s">
        <v>470</v>
      </c>
      <c r="K197" s="98" t="s">
        <v>394</v>
      </c>
    </row>
    <row r="198" spans="3:11" x14ac:dyDescent="0.25">
      <c r="C198" s="141" t="s">
        <v>1782</v>
      </c>
      <c r="D198" s="158">
        <v>2</v>
      </c>
      <c r="E198" s="123">
        <v>39.6</v>
      </c>
      <c r="F198" s="97">
        <f t="shared" si="10"/>
        <v>79.2</v>
      </c>
      <c r="G198" s="161" t="s">
        <v>128</v>
      </c>
      <c r="H198" s="142" t="s">
        <v>326</v>
      </c>
      <c r="I198" s="130" t="str">
        <f>VLOOKUP(H198,Presupuesto!$B$11:$C$565,2,0)</f>
        <v>UTILES DE ESCRITORIO, OFICINA Y ENZE¥ANZA</v>
      </c>
      <c r="J198" s="98" t="s">
        <v>470</v>
      </c>
      <c r="K198" s="98" t="s">
        <v>394</v>
      </c>
    </row>
    <row r="199" spans="3:11" x14ac:dyDescent="0.25">
      <c r="C199" s="141" t="s">
        <v>1783</v>
      </c>
      <c r="D199" s="158">
        <v>1</v>
      </c>
      <c r="E199" s="123">
        <v>2000</v>
      </c>
      <c r="F199" s="97">
        <f t="shared" si="10"/>
        <v>2000</v>
      </c>
      <c r="G199" s="161" t="s">
        <v>128</v>
      </c>
      <c r="H199" s="144" t="s">
        <v>954</v>
      </c>
      <c r="I199" s="130" t="str">
        <f>VLOOKUP(H199,Presupuesto!$B$11:$C$565,2,0)</f>
        <v>OTROS RESPUESTOS Y ACCESORIOS MENORES</v>
      </c>
      <c r="J199" s="98" t="s">
        <v>470</v>
      </c>
      <c r="K199" s="98" t="s">
        <v>394</v>
      </c>
    </row>
    <row r="200" spans="3:11" x14ac:dyDescent="0.25">
      <c r="C200" s="141" t="s">
        <v>1784</v>
      </c>
      <c r="D200" s="158">
        <v>1</v>
      </c>
      <c r="E200" s="123">
        <v>2000</v>
      </c>
      <c r="F200" s="97">
        <f t="shared" si="10"/>
        <v>2000</v>
      </c>
      <c r="G200" s="161" t="s">
        <v>128</v>
      </c>
      <c r="H200" s="144" t="s">
        <v>954</v>
      </c>
      <c r="I200" s="130" t="str">
        <f>VLOOKUP(H200,Presupuesto!$B$11:$C$565,2,0)</f>
        <v>OTROS RESPUESTOS Y ACCESORIOS MENORES</v>
      </c>
      <c r="J200" s="98" t="s">
        <v>470</v>
      </c>
      <c r="K200" s="98" t="s">
        <v>394</v>
      </c>
    </row>
    <row r="201" spans="3:11" x14ac:dyDescent="0.25">
      <c r="C201" s="141" t="s">
        <v>1785</v>
      </c>
      <c r="D201" s="158">
        <v>1</v>
      </c>
      <c r="E201" s="123">
        <v>2000</v>
      </c>
      <c r="F201" s="97">
        <f t="shared" si="10"/>
        <v>2000</v>
      </c>
      <c r="G201" s="161" t="s">
        <v>128</v>
      </c>
      <c r="H201" s="144" t="s">
        <v>954</v>
      </c>
      <c r="I201" s="130" t="str">
        <f>VLOOKUP(H201,Presupuesto!$B$11:$C$565,2,0)</f>
        <v>OTROS RESPUESTOS Y ACCESORIOS MENORES</v>
      </c>
      <c r="J201" s="98" t="s">
        <v>470</v>
      </c>
      <c r="K201" s="98" t="s">
        <v>394</v>
      </c>
    </row>
    <row r="202" spans="3:11" x14ac:dyDescent="0.25">
      <c r="C202" s="141"/>
      <c r="D202" s="158"/>
      <c r="E202" s="123"/>
      <c r="F202" s="97">
        <f t="shared" si="10"/>
        <v>0</v>
      </c>
      <c r="G202" s="161"/>
      <c r="H202" s="142"/>
      <c r="I202" s="130" t="e">
        <f>VLOOKUP(H202,Presupuesto!$B$11:$C$565,2,0)</f>
        <v>#N/A</v>
      </c>
      <c r="J202" s="98" t="str">
        <f t="shared" ref="J202:J227" si="11">$J$193</f>
        <v>Vinculación Universidad-Sociedad</v>
      </c>
      <c r="K202" s="98" t="s">
        <v>411</v>
      </c>
    </row>
    <row r="203" spans="3:11" x14ac:dyDescent="0.25">
      <c r="C203" s="141"/>
      <c r="D203" s="158"/>
      <c r="E203" s="123"/>
      <c r="F203" s="97">
        <f t="shared" si="10"/>
        <v>0</v>
      </c>
      <c r="G203" s="161"/>
      <c r="H203" s="142"/>
      <c r="I203" s="130" t="e">
        <f>VLOOKUP(H203,Presupuesto!$B$11:$C$565,2,0)</f>
        <v>#N/A</v>
      </c>
      <c r="J203" s="98" t="str">
        <f t="shared" si="11"/>
        <v>Vinculación Universidad-Sociedad</v>
      </c>
      <c r="K203" s="98" t="s">
        <v>411</v>
      </c>
    </row>
    <row r="204" spans="3:11" x14ac:dyDescent="0.25">
      <c r="C204" s="141"/>
      <c r="D204" s="158"/>
      <c r="E204" s="123"/>
      <c r="F204" s="97">
        <f t="shared" si="10"/>
        <v>0</v>
      </c>
      <c r="G204" s="161"/>
      <c r="H204" s="142"/>
      <c r="I204" s="130" t="e">
        <f>VLOOKUP(H204,Presupuesto!$B$11:$C$565,2,0)</f>
        <v>#N/A</v>
      </c>
      <c r="J204" s="98" t="str">
        <f t="shared" si="11"/>
        <v>Vinculación Universidad-Sociedad</v>
      </c>
      <c r="K204" s="98" t="s">
        <v>411</v>
      </c>
    </row>
    <row r="205" spans="3:11" x14ac:dyDescent="0.25">
      <c r="C205" s="141"/>
      <c r="D205" s="158"/>
      <c r="E205" s="123"/>
      <c r="F205" s="97">
        <f t="shared" si="10"/>
        <v>0</v>
      </c>
      <c r="G205" s="161"/>
      <c r="H205" s="142"/>
      <c r="I205" s="130" t="e">
        <f>VLOOKUP(H205,Presupuesto!$B$11:$C$565,2,0)</f>
        <v>#N/A</v>
      </c>
      <c r="J205" s="98" t="str">
        <f t="shared" si="11"/>
        <v>Vinculación Universidad-Sociedad</v>
      </c>
      <c r="K205" s="98" t="s">
        <v>411</v>
      </c>
    </row>
    <row r="206" spans="3:11" x14ac:dyDescent="0.25">
      <c r="C206" s="141"/>
      <c r="D206" s="158"/>
      <c r="E206" s="123"/>
      <c r="F206" s="97">
        <f t="shared" si="10"/>
        <v>0</v>
      </c>
      <c r="G206" s="161"/>
      <c r="H206" s="142"/>
      <c r="I206" s="130" t="e">
        <f>VLOOKUP(H206,Presupuesto!$B$11:$C$565,2,0)</f>
        <v>#N/A</v>
      </c>
      <c r="J206" s="98" t="str">
        <f t="shared" si="11"/>
        <v>Vinculación Universidad-Sociedad</v>
      </c>
      <c r="K206" s="98" t="s">
        <v>411</v>
      </c>
    </row>
    <row r="207" spans="3:11" x14ac:dyDescent="0.25">
      <c r="C207" s="141"/>
      <c r="D207" s="158"/>
      <c r="E207" s="123"/>
      <c r="F207" s="97">
        <f t="shared" si="10"/>
        <v>0</v>
      </c>
      <c r="G207" s="161"/>
      <c r="H207" s="142"/>
      <c r="I207" s="130" t="e">
        <f>VLOOKUP(H207,Presupuesto!$B$11:$C$565,2,0)</f>
        <v>#N/A</v>
      </c>
      <c r="J207" s="98" t="str">
        <f t="shared" si="11"/>
        <v>Vinculación Universidad-Sociedad</v>
      </c>
      <c r="K207" s="98" t="s">
        <v>411</v>
      </c>
    </row>
    <row r="208" spans="3:11" x14ac:dyDescent="0.25">
      <c r="C208" s="141"/>
      <c r="D208" s="158"/>
      <c r="E208" s="123"/>
      <c r="F208" s="97">
        <f t="shared" si="10"/>
        <v>0</v>
      </c>
      <c r="G208" s="161"/>
      <c r="H208" s="142"/>
      <c r="I208" s="130" t="e">
        <f>VLOOKUP(H208,Presupuesto!$B$11:$C$565,2,0)</f>
        <v>#N/A</v>
      </c>
      <c r="J208" s="98" t="str">
        <f t="shared" si="11"/>
        <v>Vinculación Universidad-Sociedad</v>
      </c>
      <c r="K208" s="98" t="s">
        <v>411</v>
      </c>
    </row>
    <row r="209" spans="3:11" x14ac:dyDescent="0.25">
      <c r="C209" s="141"/>
      <c r="D209" s="158"/>
      <c r="E209" s="123"/>
      <c r="F209" s="97">
        <f t="shared" si="10"/>
        <v>0</v>
      </c>
      <c r="G209" s="161"/>
      <c r="H209" s="142"/>
      <c r="I209" s="130" t="e">
        <f>VLOOKUP(H209,Presupuesto!$B$11:$C$565,2,0)</f>
        <v>#N/A</v>
      </c>
      <c r="J209" s="98" t="str">
        <f t="shared" si="11"/>
        <v>Vinculación Universidad-Sociedad</v>
      </c>
      <c r="K209" s="98" t="s">
        <v>411</v>
      </c>
    </row>
    <row r="210" spans="3:11" x14ac:dyDescent="0.25">
      <c r="C210" s="141"/>
      <c r="D210" s="158"/>
      <c r="E210" s="123"/>
      <c r="F210" s="97">
        <f t="shared" si="10"/>
        <v>0</v>
      </c>
      <c r="G210" s="161"/>
      <c r="H210" s="142"/>
      <c r="I210" s="130" t="e">
        <f>VLOOKUP(H210,Presupuesto!$B$11:$C$565,2,0)</f>
        <v>#N/A</v>
      </c>
      <c r="J210" s="98" t="str">
        <f t="shared" si="11"/>
        <v>Vinculación Universidad-Sociedad</v>
      </c>
      <c r="K210" s="98" t="s">
        <v>411</v>
      </c>
    </row>
    <row r="211" spans="3:11" x14ac:dyDescent="0.25">
      <c r="C211" s="141"/>
      <c r="D211" s="158"/>
      <c r="E211" s="123"/>
      <c r="F211" s="97">
        <f t="shared" si="10"/>
        <v>0</v>
      </c>
      <c r="G211" s="161"/>
      <c r="H211" s="142"/>
      <c r="I211" s="130" t="e">
        <f>VLOOKUP(H211,Presupuesto!$B$11:$C$565,2,0)</f>
        <v>#N/A</v>
      </c>
      <c r="J211" s="98" t="str">
        <f t="shared" si="11"/>
        <v>Vinculación Universidad-Sociedad</v>
      </c>
      <c r="K211" s="98" t="s">
        <v>411</v>
      </c>
    </row>
    <row r="212" spans="3:11" x14ac:dyDescent="0.25">
      <c r="C212" s="141"/>
      <c r="D212" s="158"/>
      <c r="E212" s="123"/>
      <c r="F212" s="97">
        <f t="shared" si="10"/>
        <v>0</v>
      </c>
      <c r="G212" s="161"/>
      <c r="H212" s="142"/>
      <c r="I212" s="130" t="e">
        <f>VLOOKUP(H212,Presupuesto!$B$11:$C$565,2,0)</f>
        <v>#N/A</v>
      </c>
      <c r="J212" s="98" t="str">
        <f t="shared" si="11"/>
        <v>Vinculación Universidad-Sociedad</v>
      </c>
      <c r="K212" s="98" t="s">
        <v>411</v>
      </c>
    </row>
    <row r="213" spans="3:11" x14ac:dyDescent="0.25">
      <c r="C213" s="141"/>
      <c r="D213" s="158"/>
      <c r="E213" s="123"/>
      <c r="F213" s="97">
        <f t="shared" si="10"/>
        <v>0</v>
      </c>
      <c r="G213" s="161"/>
      <c r="H213" s="142"/>
      <c r="I213" s="130" t="e">
        <f>VLOOKUP(H213,Presupuesto!$B$11:$C$565,2,0)</f>
        <v>#N/A</v>
      </c>
      <c r="J213" s="98" t="str">
        <f t="shared" si="11"/>
        <v>Vinculación Universidad-Sociedad</v>
      </c>
      <c r="K213" s="98" t="s">
        <v>411</v>
      </c>
    </row>
    <row r="214" spans="3:11" x14ac:dyDescent="0.25">
      <c r="C214" s="141"/>
      <c r="D214" s="158"/>
      <c r="E214" s="123"/>
      <c r="F214" s="97">
        <f t="shared" si="10"/>
        <v>0</v>
      </c>
      <c r="G214" s="161"/>
      <c r="H214" s="142"/>
      <c r="I214" s="130" t="e">
        <f>VLOOKUP(H214,Presupuesto!$B$11:$C$565,2,0)</f>
        <v>#N/A</v>
      </c>
      <c r="J214" s="98" t="str">
        <f t="shared" si="11"/>
        <v>Vinculación Universidad-Sociedad</v>
      </c>
      <c r="K214" s="98" t="s">
        <v>411</v>
      </c>
    </row>
    <row r="215" spans="3:11" x14ac:dyDescent="0.25">
      <c r="C215" s="143"/>
      <c r="D215" s="151"/>
      <c r="E215" s="118"/>
      <c r="F215" s="97">
        <f t="shared" si="10"/>
        <v>0</v>
      </c>
      <c r="G215" s="161"/>
      <c r="H215" s="144"/>
      <c r="I215" s="130" t="e">
        <f>VLOOKUP(H215,Presupuesto!$B$11:$C$565,2,0)</f>
        <v>#N/A</v>
      </c>
      <c r="J215" s="98" t="str">
        <f t="shared" si="11"/>
        <v>Vinculación Universidad-Sociedad</v>
      </c>
      <c r="K215" s="98" t="s">
        <v>411</v>
      </c>
    </row>
    <row r="216" spans="3:11" x14ac:dyDescent="0.25">
      <c r="C216" s="143"/>
      <c r="D216" s="151"/>
      <c r="E216" s="118"/>
      <c r="F216" s="97">
        <f t="shared" si="10"/>
        <v>0</v>
      </c>
      <c r="G216" s="161"/>
      <c r="H216" s="144"/>
      <c r="I216" s="130" t="e">
        <f>VLOOKUP(H216,Presupuesto!$B$11:$C$565,2,0)</f>
        <v>#N/A</v>
      </c>
      <c r="J216" s="98" t="str">
        <f t="shared" si="11"/>
        <v>Vinculación Universidad-Sociedad</v>
      </c>
      <c r="K216" s="98" t="s">
        <v>411</v>
      </c>
    </row>
    <row r="217" spans="3:11" x14ac:dyDescent="0.25">
      <c r="C217" s="143"/>
      <c r="D217" s="151"/>
      <c r="E217" s="118"/>
      <c r="F217" s="97">
        <f t="shared" si="10"/>
        <v>0</v>
      </c>
      <c r="G217" s="161"/>
      <c r="H217" s="144"/>
      <c r="I217" s="130" t="e">
        <f>VLOOKUP(H217,Presupuesto!$B$11:$C$565,2,0)</f>
        <v>#N/A</v>
      </c>
      <c r="J217" s="98" t="str">
        <f t="shared" si="11"/>
        <v>Vinculación Universidad-Sociedad</v>
      </c>
      <c r="K217" s="98" t="s">
        <v>411</v>
      </c>
    </row>
    <row r="218" spans="3:11" x14ac:dyDescent="0.25">
      <c r="C218" s="143"/>
      <c r="D218" s="151"/>
      <c r="E218" s="118"/>
      <c r="F218" s="97">
        <f t="shared" si="10"/>
        <v>0</v>
      </c>
      <c r="G218" s="161"/>
      <c r="H218" s="144"/>
      <c r="I218" s="130" t="e">
        <f>VLOOKUP(H218,Presupuesto!$B$11:$C$565,2,0)</f>
        <v>#N/A</v>
      </c>
      <c r="J218" s="98" t="str">
        <f t="shared" si="11"/>
        <v>Vinculación Universidad-Sociedad</v>
      </c>
      <c r="K218" s="98" t="s">
        <v>411</v>
      </c>
    </row>
    <row r="219" spans="3:11" x14ac:dyDescent="0.25">
      <c r="C219" s="143"/>
      <c r="D219" s="151"/>
      <c r="E219" s="118"/>
      <c r="F219" s="97">
        <f t="shared" si="10"/>
        <v>0</v>
      </c>
      <c r="G219" s="161"/>
      <c r="H219" s="144"/>
      <c r="I219" s="130" t="e">
        <f>VLOOKUP(H219,Presupuesto!$B$11:$C$565,2,0)</f>
        <v>#N/A</v>
      </c>
      <c r="J219" s="98" t="str">
        <f t="shared" si="11"/>
        <v>Vinculación Universidad-Sociedad</v>
      </c>
      <c r="K219" s="98" t="s">
        <v>411</v>
      </c>
    </row>
    <row r="220" spans="3:11" x14ac:dyDescent="0.25">
      <c r="C220" s="143"/>
      <c r="D220" s="151"/>
      <c r="E220" s="118"/>
      <c r="F220" s="97">
        <f t="shared" si="10"/>
        <v>0</v>
      </c>
      <c r="G220" s="161"/>
      <c r="H220" s="144"/>
      <c r="I220" s="130" t="e">
        <f>VLOOKUP(H220,Presupuesto!$B$11:$C$565,2,0)</f>
        <v>#N/A</v>
      </c>
      <c r="J220" s="98" t="str">
        <f t="shared" si="11"/>
        <v>Vinculación Universidad-Sociedad</v>
      </c>
      <c r="K220" s="98" t="s">
        <v>411</v>
      </c>
    </row>
    <row r="221" spans="3:11" x14ac:dyDescent="0.25">
      <c r="C221" s="143"/>
      <c r="D221" s="151"/>
      <c r="E221" s="118"/>
      <c r="F221" s="97">
        <f t="shared" si="10"/>
        <v>0</v>
      </c>
      <c r="G221" s="161"/>
      <c r="H221" s="144"/>
      <c r="I221" s="130" t="e">
        <f>VLOOKUP(H221,Presupuesto!$B$11:$C$565,2,0)</f>
        <v>#N/A</v>
      </c>
      <c r="J221" s="98" t="str">
        <f t="shared" si="11"/>
        <v>Vinculación Universidad-Sociedad</v>
      </c>
      <c r="K221" s="98" t="s">
        <v>411</v>
      </c>
    </row>
    <row r="222" spans="3:11" x14ac:dyDescent="0.25">
      <c r="C222" s="143"/>
      <c r="D222" s="151"/>
      <c r="E222" s="118"/>
      <c r="F222" s="97">
        <f t="shared" si="10"/>
        <v>0</v>
      </c>
      <c r="G222" s="161"/>
      <c r="H222" s="144"/>
      <c r="I222" s="130" t="e">
        <f>VLOOKUP(H222,Presupuesto!$B$11:$C$565,2,0)</f>
        <v>#N/A</v>
      </c>
      <c r="J222" s="98" t="str">
        <f t="shared" si="11"/>
        <v>Vinculación Universidad-Sociedad</v>
      </c>
      <c r="K222" s="98" t="s">
        <v>411</v>
      </c>
    </row>
    <row r="223" spans="3:11" x14ac:dyDescent="0.25">
      <c r="C223" s="145"/>
      <c r="D223" s="151"/>
      <c r="E223" s="118"/>
      <c r="F223" s="97">
        <f t="shared" si="10"/>
        <v>0</v>
      </c>
      <c r="G223" s="161"/>
      <c r="H223" s="146"/>
      <c r="I223" s="130" t="e">
        <f>VLOOKUP(H223,Presupuesto!$B$11:$C$565,2,0)</f>
        <v>#N/A</v>
      </c>
      <c r="J223" s="98" t="str">
        <f t="shared" si="11"/>
        <v>Vinculación Universidad-Sociedad</v>
      </c>
      <c r="K223" s="98" t="s">
        <v>402</v>
      </c>
    </row>
    <row r="224" spans="3:11" x14ac:dyDescent="0.25">
      <c r="C224" s="145"/>
      <c r="D224" s="151"/>
      <c r="E224" s="118"/>
      <c r="F224" s="97">
        <f t="shared" si="10"/>
        <v>0</v>
      </c>
      <c r="G224" s="161"/>
      <c r="H224" s="146"/>
      <c r="I224" s="130" t="e">
        <f>VLOOKUP(H224,Presupuesto!$B$11:$C$565,2,0)</f>
        <v>#N/A</v>
      </c>
      <c r="J224" s="98" t="str">
        <f t="shared" si="11"/>
        <v>Vinculación Universidad-Sociedad</v>
      </c>
      <c r="K224" s="98" t="s">
        <v>411</v>
      </c>
    </row>
    <row r="225" spans="3:11" x14ac:dyDescent="0.25">
      <c r="C225" s="145"/>
      <c r="D225" s="151"/>
      <c r="E225" s="118"/>
      <c r="F225" s="97">
        <f t="shared" si="10"/>
        <v>0</v>
      </c>
      <c r="G225" s="161"/>
      <c r="H225" s="146"/>
      <c r="I225" s="130" t="e">
        <f>VLOOKUP(H225,Presupuesto!$B$11:$C$565,2,0)</f>
        <v>#N/A</v>
      </c>
      <c r="J225" s="98" t="str">
        <f t="shared" si="11"/>
        <v>Vinculación Universidad-Sociedad</v>
      </c>
      <c r="K225" s="98" t="s">
        <v>411</v>
      </c>
    </row>
    <row r="226" spans="3:11" x14ac:dyDescent="0.25">
      <c r="C226" s="145"/>
      <c r="D226" s="151"/>
      <c r="E226" s="118"/>
      <c r="F226" s="97">
        <f t="shared" si="10"/>
        <v>0</v>
      </c>
      <c r="G226" s="161"/>
      <c r="H226" s="146"/>
      <c r="I226" s="130" t="e">
        <f>VLOOKUP(H226,Presupuesto!$B$11:$C$565,2,0)</f>
        <v>#N/A</v>
      </c>
      <c r="J226" s="98" t="str">
        <f t="shared" si="11"/>
        <v>Vinculación Universidad-Sociedad</v>
      </c>
      <c r="K226" s="98" t="s">
        <v>411</v>
      </c>
    </row>
    <row r="227" spans="3:11" ht="15.75" thickBot="1" x14ac:dyDescent="0.3">
      <c r="C227" s="147"/>
      <c r="D227" s="159"/>
      <c r="E227" s="103"/>
      <c r="F227" s="105">
        <f t="shared" si="10"/>
        <v>0</v>
      </c>
      <c r="G227" s="162"/>
      <c r="H227" s="148"/>
      <c r="I227" s="132" t="e">
        <f>VLOOKUP(H227,Presupuesto!$B$11:$C$565,2,0)</f>
        <v>#N/A</v>
      </c>
      <c r="J227" s="106" t="str">
        <f t="shared" si="11"/>
        <v>Vinculación Universidad-Sociedad</v>
      </c>
      <c r="K227" s="124" t="s">
        <v>393</v>
      </c>
    </row>
    <row r="229" spans="3:11" ht="15.75" thickBot="1" x14ac:dyDescent="0.3">
      <c r="F229" s="90"/>
      <c r="G229" s="89"/>
      <c r="H229" s="90"/>
      <c r="I229" s="90"/>
    </row>
    <row r="230" spans="3:11" ht="15.75" thickBot="1" x14ac:dyDescent="0.3">
      <c r="C230" s="157" t="s">
        <v>53</v>
      </c>
      <c r="D230" s="369">
        <f>SUM(F237:F271)</f>
        <v>6751.2</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391</v>
      </c>
      <c r="D233" s="365" t="str">
        <f>'3. Vinculación Univ. Sociedad'!F23</f>
        <v>3.2.4.1</v>
      </c>
      <c r="E233" s="93"/>
      <c r="F233" s="93"/>
      <c r="G233" s="93"/>
      <c r="H233" s="76"/>
      <c r="I233" s="76"/>
      <c r="J233" s="76"/>
      <c r="K233" s="112"/>
    </row>
    <row r="234" spans="3:11" ht="18.75" x14ac:dyDescent="0.25">
      <c r="C234" s="210" t="str">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 xml:space="preserve">Programa de Television </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130</v>
      </c>
      <c r="H236" s="136" t="s">
        <v>46</v>
      </c>
      <c r="I236" s="133" t="s">
        <v>131</v>
      </c>
      <c r="J236" s="133" t="s">
        <v>409</v>
      </c>
      <c r="K236" s="133" t="s">
        <v>410</v>
      </c>
    </row>
    <row r="237" spans="3:11" x14ac:dyDescent="0.25">
      <c r="C237" s="220" t="s">
        <v>438</v>
      </c>
      <c r="D237" s="221"/>
      <c r="E237" s="219">
        <f>HLOOKUP(C237,$AH$2:$BU$3,2,0)</f>
        <v>620</v>
      </c>
      <c r="F237" s="97">
        <f t="shared" ref="F237:F271" si="12">D237*E237</f>
        <v>0</v>
      </c>
      <c r="G237" s="161"/>
      <c r="H237" s="142"/>
      <c r="I237" s="130" t="e">
        <f>VLOOKUP(H237,Presupuesto!$B$11:$C$565,2,0)</f>
        <v>#N/A</v>
      </c>
      <c r="J237" s="98" t="s">
        <v>470</v>
      </c>
      <c r="K237" s="98" t="s">
        <v>397</v>
      </c>
    </row>
    <row r="238" spans="3:11" x14ac:dyDescent="0.25">
      <c r="C238" s="141" t="s">
        <v>1778</v>
      </c>
      <c r="D238" s="158">
        <v>2</v>
      </c>
      <c r="E238" s="123">
        <v>76</v>
      </c>
      <c r="F238" s="97">
        <f t="shared" si="12"/>
        <v>152</v>
      </c>
      <c r="G238" s="161" t="s">
        <v>128</v>
      </c>
      <c r="H238" s="142" t="s">
        <v>315</v>
      </c>
      <c r="I238" s="130" t="str">
        <f>VLOOKUP(H238,Presupuesto!$B$11:$C$565,2,0)</f>
        <v>PRODUCTOS DE PAPEL Y CARTON (33400-00)</v>
      </c>
      <c r="J238" s="98" t="s">
        <v>470</v>
      </c>
      <c r="K238" s="98" t="s">
        <v>397</v>
      </c>
    </row>
    <row r="239" spans="3:11" x14ac:dyDescent="0.25">
      <c r="C239" s="141" t="s">
        <v>1779</v>
      </c>
      <c r="D239" s="158">
        <v>1</v>
      </c>
      <c r="E239" s="123">
        <v>85</v>
      </c>
      <c r="F239" s="97">
        <f t="shared" si="12"/>
        <v>85</v>
      </c>
      <c r="G239" s="161" t="s">
        <v>128</v>
      </c>
      <c r="H239" s="142" t="s">
        <v>315</v>
      </c>
      <c r="I239" s="130" t="str">
        <f>VLOOKUP(H239,Presupuesto!$B$11:$C$565,2,0)</f>
        <v>PRODUCTOS DE PAPEL Y CARTON (33400-00)</v>
      </c>
      <c r="J239" s="98" t="s">
        <v>470</v>
      </c>
      <c r="K239" s="98" t="s">
        <v>397</v>
      </c>
    </row>
    <row r="240" spans="3:11" x14ac:dyDescent="0.25">
      <c r="C240" s="141" t="s">
        <v>1780</v>
      </c>
      <c r="D240" s="158">
        <v>3</v>
      </c>
      <c r="E240" s="123">
        <v>70</v>
      </c>
      <c r="F240" s="97">
        <f t="shared" si="12"/>
        <v>210</v>
      </c>
      <c r="G240" s="161" t="s">
        <v>128</v>
      </c>
      <c r="H240" s="142" t="s">
        <v>814</v>
      </c>
      <c r="I240" s="130" t="str">
        <f>VLOOKUP(H240,Presupuesto!$B$11:$C$565,2,0)</f>
        <v>PAPEL DE ESCRITORIO</v>
      </c>
      <c r="J240" s="98" t="s">
        <v>470</v>
      </c>
      <c r="K240" s="98" t="s">
        <v>397</v>
      </c>
    </row>
    <row r="241" spans="3:11" x14ac:dyDescent="0.25">
      <c r="C241" s="141" t="s">
        <v>1781</v>
      </c>
      <c r="D241" s="158">
        <v>3</v>
      </c>
      <c r="E241" s="123">
        <v>75</v>
      </c>
      <c r="F241" s="97">
        <f t="shared" si="12"/>
        <v>225</v>
      </c>
      <c r="G241" s="161" t="s">
        <v>128</v>
      </c>
      <c r="H241" s="142" t="s">
        <v>814</v>
      </c>
      <c r="I241" s="130" t="str">
        <f>VLOOKUP(H241,Presupuesto!$B$11:$C$565,2,0)</f>
        <v>PAPEL DE ESCRITORIO</v>
      </c>
      <c r="J241" s="98" t="s">
        <v>470</v>
      </c>
      <c r="K241" s="98" t="s">
        <v>397</v>
      </c>
    </row>
    <row r="242" spans="3:11" x14ac:dyDescent="0.25">
      <c r="C242" s="141" t="s">
        <v>1782</v>
      </c>
      <c r="D242" s="158">
        <v>2</v>
      </c>
      <c r="E242" s="123">
        <v>39.6</v>
      </c>
      <c r="F242" s="97">
        <f t="shared" si="12"/>
        <v>79.2</v>
      </c>
      <c r="G242" s="161" t="s">
        <v>128</v>
      </c>
      <c r="H242" s="142" t="s">
        <v>326</v>
      </c>
      <c r="I242" s="130" t="str">
        <f>VLOOKUP(H242,Presupuesto!$B$11:$C$565,2,0)</f>
        <v>UTILES DE ESCRITORIO, OFICINA Y ENZE¥ANZA</v>
      </c>
      <c r="J242" s="98" t="s">
        <v>470</v>
      </c>
      <c r="K242" s="98" t="s">
        <v>397</v>
      </c>
    </row>
    <row r="243" spans="3:11" x14ac:dyDescent="0.25">
      <c r="C243" s="141" t="s">
        <v>1783</v>
      </c>
      <c r="D243" s="158">
        <v>1</v>
      </c>
      <c r="E243" s="123">
        <v>2000</v>
      </c>
      <c r="F243" s="97">
        <f t="shared" si="12"/>
        <v>2000</v>
      </c>
      <c r="G243" s="161" t="s">
        <v>128</v>
      </c>
      <c r="H243" s="144" t="s">
        <v>954</v>
      </c>
      <c r="I243" s="130" t="str">
        <f>VLOOKUP(H243,Presupuesto!$B$11:$C$565,2,0)</f>
        <v>OTROS RESPUESTOS Y ACCESORIOS MENORES</v>
      </c>
      <c r="J243" s="98" t="s">
        <v>470</v>
      </c>
      <c r="K243" s="98" t="s">
        <v>397</v>
      </c>
    </row>
    <row r="244" spans="3:11" x14ac:dyDescent="0.25">
      <c r="C244" s="141" t="s">
        <v>1784</v>
      </c>
      <c r="D244" s="158">
        <v>1</v>
      </c>
      <c r="E244" s="123">
        <v>2000</v>
      </c>
      <c r="F244" s="97">
        <f t="shared" si="12"/>
        <v>2000</v>
      </c>
      <c r="G244" s="161" t="s">
        <v>128</v>
      </c>
      <c r="H244" s="144" t="s">
        <v>954</v>
      </c>
      <c r="I244" s="130" t="str">
        <f>VLOOKUP(H244,Presupuesto!$B$11:$C$565,2,0)</f>
        <v>OTROS RESPUESTOS Y ACCESORIOS MENORES</v>
      </c>
      <c r="J244" s="98" t="s">
        <v>470</v>
      </c>
      <c r="K244" s="98" t="s">
        <v>397</v>
      </c>
    </row>
    <row r="245" spans="3:11" x14ac:dyDescent="0.25">
      <c r="C245" s="141" t="s">
        <v>1785</v>
      </c>
      <c r="D245" s="158">
        <v>1</v>
      </c>
      <c r="E245" s="123">
        <v>2000</v>
      </c>
      <c r="F245" s="97">
        <f t="shared" si="12"/>
        <v>2000</v>
      </c>
      <c r="G245" s="161" t="s">
        <v>128</v>
      </c>
      <c r="H245" s="144" t="s">
        <v>954</v>
      </c>
      <c r="I245" s="130" t="str">
        <f>VLOOKUP(H245,Presupuesto!$B$11:$C$565,2,0)</f>
        <v>OTROS RESPUESTOS Y ACCESORIOS MENORES</v>
      </c>
      <c r="J245" s="98" t="s">
        <v>470</v>
      </c>
      <c r="K245" s="98" t="s">
        <v>397</v>
      </c>
    </row>
    <row r="246" spans="3:11" x14ac:dyDescent="0.25">
      <c r="C246" s="141"/>
      <c r="D246" s="158"/>
      <c r="E246" s="123"/>
      <c r="F246" s="97">
        <f t="shared" si="12"/>
        <v>0</v>
      </c>
      <c r="G246" s="161"/>
      <c r="H246" s="142"/>
      <c r="I246" s="130" t="e">
        <f>VLOOKUP(H246,Presupuesto!$B$11:$C$565,2,0)</f>
        <v>#N/A</v>
      </c>
      <c r="J246" s="98" t="str">
        <f t="shared" ref="J246:J271" si="13">$J$237</f>
        <v>Vinculación Universidad-Sociedad</v>
      </c>
      <c r="K246" s="98" t="s">
        <v>411</v>
      </c>
    </row>
    <row r="247" spans="3:11" x14ac:dyDescent="0.25">
      <c r="C247" s="141"/>
      <c r="D247" s="158"/>
      <c r="E247" s="123"/>
      <c r="F247" s="97">
        <f t="shared" si="12"/>
        <v>0</v>
      </c>
      <c r="G247" s="161"/>
      <c r="H247" s="142"/>
      <c r="I247" s="130" t="e">
        <f>VLOOKUP(H247,Presupuesto!$B$11:$C$565,2,0)</f>
        <v>#N/A</v>
      </c>
      <c r="J247" s="98" t="str">
        <f t="shared" si="13"/>
        <v>Vinculación Universidad-Sociedad</v>
      </c>
      <c r="K247" s="98" t="s">
        <v>411</v>
      </c>
    </row>
    <row r="248" spans="3:11" x14ac:dyDescent="0.25">
      <c r="C248" s="141"/>
      <c r="D248" s="158"/>
      <c r="E248" s="123"/>
      <c r="F248" s="97">
        <f t="shared" si="12"/>
        <v>0</v>
      </c>
      <c r="G248" s="161"/>
      <c r="H248" s="142"/>
      <c r="I248" s="130" t="e">
        <f>VLOOKUP(H248,Presupuesto!$B$11:$C$565,2,0)</f>
        <v>#N/A</v>
      </c>
      <c r="J248" s="98" t="str">
        <f t="shared" si="13"/>
        <v>Vinculación Universidad-Sociedad</v>
      </c>
      <c r="K248" s="98" t="s">
        <v>411</v>
      </c>
    </row>
    <row r="249" spans="3:11" x14ac:dyDescent="0.25">
      <c r="C249" s="141"/>
      <c r="D249" s="158"/>
      <c r="E249" s="123"/>
      <c r="F249" s="97">
        <f t="shared" si="12"/>
        <v>0</v>
      </c>
      <c r="G249" s="161"/>
      <c r="H249" s="142"/>
      <c r="I249" s="130" t="e">
        <f>VLOOKUP(H249,Presupuesto!$B$11:$C$565,2,0)</f>
        <v>#N/A</v>
      </c>
      <c r="J249" s="98" t="str">
        <f t="shared" si="13"/>
        <v>Vinculación Universidad-Sociedad</v>
      </c>
      <c r="K249" s="98" t="s">
        <v>411</v>
      </c>
    </row>
    <row r="250" spans="3:11" x14ac:dyDescent="0.25">
      <c r="C250" s="141"/>
      <c r="D250" s="158"/>
      <c r="E250" s="123"/>
      <c r="F250" s="97">
        <f t="shared" si="12"/>
        <v>0</v>
      </c>
      <c r="G250" s="161"/>
      <c r="H250" s="142"/>
      <c r="I250" s="130" t="e">
        <f>VLOOKUP(H250,Presupuesto!$B$11:$C$565,2,0)</f>
        <v>#N/A</v>
      </c>
      <c r="J250" s="98" t="str">
        <f t="shared" si="13"/>
        <v>Vinculación Universidad-Sociedad</v>
      </c>
      <c r="K250" s="98" t="s">
        <v>411</v>
      </c>
    </row>
    <row r="251" spans="3:11" x14ac:dyDescent="0.25">
      <c r="C251" s="141"/>
      <c r="D251" s="158"/>
      <c r="E251" s="123"/>
      <c r="F251" s="97">
        <f t="shared" si="12"/>
        <v>0</v>
      </c>
      <c r="G251" s="161"/>
      <c r="H251" s="142"/>
      <c r="I251" s="130" t="e">
        <f>VLOOKUP(H251,Presupuesto!$B$11:$C$565,2,0)</f>
        <v>#N/A</v>
      </c>
      <c r="J251" s="98" t="str">
        <f t="shared" si="13"/>
        <v>Vinculación Universidad-Sociedad</v>
      </c>
      <c r="K251" s="98" t="s">
        <v>411</v>
      </c>
    </row>
    <row r="252" spans="3:11" x14ac:dyDescent="0.25">
      <c r="C252" s="141"/>
      <c r="D252" s="158"/>
      <c r="E252" s="123"/>
      <c r="F252" s="97">
        <f t="shared" si="12"/>
        <v>0</v>
      </c>
      <c r="G252" s="161"/>
      <c r="H252" s="142"/>
      <c r="I252" s="130" t="e">
        <f>VLOOKUP(H252,Presupuesto!$B$11:$C$565,2,0)</f>
        <v>#N/A</v>
      </c>
      <c r="J252" s="98" t="str">
        <f t="shared" si="13"/>
        <v>Vinculación Universidad-Sociedad</v>
      </c>
      <c r="K252" s="98" t="s">
        <v>411</v>
      </c>
    </row>
    <row r="253" spans="3:11" x14ac:dyDescent="0.25">
      <c r="C253" s="141"/>
      <c r="D253" s="158"/>
      <c r="E253" s="123"/>
      <c r="F253" s="97">
        <f t="shared" si="12"/>
        <v>0</v>
      </c>
      <c r="G253" s="161"/>
      <c r="H253" s="142"/>
      <c r="I253" s="130" t="e">
        <f>VLOOKUP(H253,Presupuesto!$B$11:$C$565,2,0)</f>
        <v>#N/A</v>
      </c>
      <c r="J253" s="98" t="str">
        <f t="shared" si="13"/>
        <v>Vinculación Universidad-Sociedad</v>
      </c>
      <c r="K253" s="98" t="s">
        <v>411</v>
      </c>
    </row>
    <row r="254" spans="3:11" x14ac:dyDescent="0.25">
      <c r="C254" s="141"/>
      <c r="D254" s="158"/>
      <c r="E254" s="123"/>
      <c r="F254" s="97">
        <f t="shared" si="12"/>
        <v>0</v>
      </c>
      <c r="G254" s="161"/>
      <c r="H254" s="142"/>
      <c r="I254" s="130" t="e">
        <f>VLOOKUP(H254,Presupuesto!$B$11:$C$565,2,0)</f>
        <v>#N/A</v>
      </c>
      <c r="J254" s="98" t="str">
        <f t="shared" si="13"/>
        <v>Vinculación Universidad-Sociedad</v>
      </c>
      <c r="K254" s="98" t="s">
        <v>411</v>
      </c>
    </row>
    <row r="255" spans="3:11" x14ac:dyDescent="0.25">
      <c r="C255" s="141"/>
      <c r="D255" s="158"/>
      <c r="E255" s="123"/>
      <c r="F255" s="97">
        <f t="shared" si="12"/>
        <v>0</v>
      </c>
      <c r="G255" s="161"/>
      <c r="H255" s="142"/>
      <c r="I255" s="130" t="e">
        <f>VLOOKUP(H255,Presupuesto!$B$11:$C$565,2,0)</f>
        <v>#N/A</v>
      </c>
      <c r="J255" s="98" t="str">
        <f t="shared" si="13"/>
        <v>Vinculación Universidad-Sociedad</v>
      </c>
      <c r="K255" s="98" t="s">
        <v>411</v>
      </c>
    </row>
    <row r="256" spans="3:11" x14ac:dyDescent="0.25">
      <c r="C256" s="141"/>
      <c r="D256" s="158"/>
      <c r="E256" s="123"/>
      <c r="F256" s="97">
        <f t="shared" si="12"/>
        <v>0</v>
      </c>
      <c r="G256" s="161"/>
      <c r="H256" s="142"/>
      <c r="I256" s="130" t="e">
        <f>VLOOKUP(H256,Presupuesto!$B$11:$C$565,2,0)</f>
        <v>#N/A</v>
      </c>
      <c r="J256" s="98" t="str">
        <f t="shared" si="13"/>
        <v>Vinculación Universidad-Sociedad</v>
      </c>
      <c r="K256" s="98" t="s">
        <v>411</v>
      </c>
    </row>
    <row r="257" spans="3:11" x14ac:dyDescent="0.25">
      <c r="C257" s="141"/>
      <c r="D257" s="158"/>
      <c r="E257" s="123"/>
      <c r="F257" s="97">
        <f t="shared" si="12"/>
        <v>0</v>
      </c>
      <c r="G257" s="161"/>
      <c r="H257" s="142"/>
      <c r="I257" s="130" t="e">
        <f>VLOOKUP(H257,Presupuesto!$B$11:$C$565,2,0)</f>
        <v>#N/A</v>
      </c>
      <c r="J257" s="98" t="str">
        <f t="shared" si="13"/>
        <v>Vinculación Universidad-Sociedad</v>
      </c>
      <c r="K257" s="98" t="s">
        <v>411</v>
      </c>
    </row>
    <row r="258" spans="3:11" x14ac:dyDescent="0.25">
      <c r="C258" s="141"/>
      <c r="D258" s="158"/>
      <c r="E258" s="123"/>
      <c r="F258" s="97">
        <f t="shared" si="12"/>
        <v>0</v>
      </c>
      <c r="G258" s="161"/>
      <c r="H258" s="142"/>
      <c r="I258" s="130" t="e">
        <f>VLOOKUP(H258,Presupuesto!$B$11:$C$565,2,0)</f>
        <v>#N/A</v>
      </c>
      <c r="J258" s="98" t="str">
        <f t="shared" si="13"/>
        <v>Vinculación Universidad-Sociedad</v>
      </c>
      <c r="K258" s="98" t="s">
        <v>411</v>
      </c>
    </row>
    <row r="259" spans="3:11" x14ac:dyDescent="0.25">
      <c r="C259" s="143"/>
      <c r="D259" s="151"/>
      <c r="E259" s="118"/>
      <c r="F259" s="97">
        <f t="shared" si="12"/>
        <v>0</v>
      </c>
      <c r="G259" s="161"/>
      <c r="H259" s="144"/>
      <c r="I259" s="130" t="e">
        <f>VLOOKUP(H259,Presupuesto!$B$11:$C$565,2,0)</f>
        <v>#N/A</v>
      </c>
      <c r="J259" s="98" t="str">
        <f t="shared" si="13"/>
        <v>Vinculación Universidad-Sociedad</v>
      </c>
      <c r="K259" s="98" t="s">
        <v>411</v>
      </c>
    </row>
    <row r="260" spans="3:11" x14ac:dyDescent="0.25">
      <c r="C260" s="143"/>
      <c r="D260" s="151"/>
      <c r="E260" s="118"/>
      <c r="F260" s="97">
        <f t="shared" si="12"/>
        <v>0</v>
      </c>
      <c r="G260" s="161"/>
      <c r="H260" s="144"/>
      <c r="I260" s="130" t="e">
        <f>VLOOKUP(H260,Presupuesto!$B$11:$C$565,2,0)</f>
        <v>#N/A</v>
      </c>
      <c r="J260" s="98" t="str">
        <f t="shared" si="13"/>
        <v>Vinculación Universidad-Sociedad</v>
      </c>
      <c r="K260" s="98" t="s">
        <v>411</v>
      </c>
    </row>
    <row r="261" spans="3:11" x14ac:dyDescent="0.25">
      <c r="C261" s="143"/>
      <c r="D261" s="151"/>
      <c r="E261" s="118"/>
      <c r="F261" s="97">
        <f t="shared" si="12"/>
        <v>0</v>
      </c>
      <c r="G261" s="161"/>
      <c r="H261" s="144"/>
      <c r="I261" s="130" t="e">
        <f>VLOOKUP(H261,Presupuesto!$B$11:$C$565,2,0)</f>
        <v>#N/A</v>
      </c>
      <c r="J261" s="98" t="str">
        <f t="shared" si="13"/>
        <v>Vinculación Universidad-Sociedad</v>
      </c>
      <c r="K261" s="98" t="s">
        <v>411</v>
      </c>
    </row>
    <row r="262" spans="3:11" x14ac:dyDescent="0.25">
      <c r="C262" s="143"/>
      <c r="D262" s="151"/>
      <c r="E262" s="118"/>
      <c r="F262" s="97">
        <f t="shared" si="12"/>
        <v>0</v>
      </c>
      <c r="G262" s="161"/>
      <c r="H262" s="144"/>
      <c r="I262" s="130" t="e">
        <f>VLOOKUP(H262,Presupuesto!$B$11:$C$565,2,0)</f>
        <v>#N/A</v>
      </c>
      <c r="J262" s="98" t="str">
        <f t="shared" si="13"/>
        <v>Vinculación Universidad-Sociedad</v>
      </c>
      <c r="K262" s="98" t="s">
        <v>411</v>
      </c>
    </row>
    <row r="263" spans="3:11" x14ac:dyDescent="0.25">
      <c r="C263" s="143"/>
      <c r="D263" s="151"/>
      <c r="E263" s="118"/>
      <c r="F263" s="97">
        <f t="shared" si="12"/>
        <v>0</v>
      </c>
      <c r="G263" s="161"/>
      <c r="H263" s="144"/>
      <c r="I263" s="130" t="e">
        <f>VLOOKUP(H263,Presupuesto!$B$11:$C$565,2,0)</f>
        <v>#N/A</v>
      </c>
      <c r="J263" s="98" t="str">
        <f t="shared" si="13"/>
        <v>Vinculación Universidad-Sociedad</v>
      </c>
      <c r="K263" s="98" t="s">
        <v>411</v>
      </c>
    </row>
    <row r="264" spans="3:11" x14ac:dyDescent="0.25">
      <c r="C264" s="143"/>
      <c r="D264" s="151"/>
      <c r="E264" s="118"/>
      <c r="F264" s="97">
        <f t="shared" si="12"/>
        <v>0</v>
      </c>
      <c r="G264" s="161"/>
      <c r="H264" s="144"/>
      <c r="I264" s="130" t="e">
        <f>VLOOKUP(H264,Presupuesto!$B$11:$C$565,2,0)</f>
        <v>#N/A</v>
      </c>
      <c r="J264" s="98" t="str">
        <f t="shared" si="13"/>
        <v>Vinculación Universidad-Sociedad</v>
      </c>
      <c r="K264" s="98" t="s">
        <v>411</v>
      </c>
    </row>
    <row r="265" spans="3:11" x14ac:dyDescent="0.25">
      <c r="C265" s="143"/>
      <c r="D265" s="151"/>
      <c r="E265" s="118"/>
      <c r="F265" s="97">
        <f t="shared" si="12"/>
        <v>0</v>
      </c>
      <c r="G265" s="161"/>
      <c r="H265" s="144"/>
      <c r="I265" s="130" t="e">
        <f>VLOOKUP(H265,Presupuesto!$B$11:$C$565,2,0)</f>
        <v>#N/A</v>
      </c>
      <c r="J265" s="98" t="str">
        <f t="shared" si="13"/>
        <v>Vinculación Universidad-Sociedad</v>
      </c>
      <c r="K265" s="98" t="s">
        <v>411</v>
      </c>
    </row>
    <row r="266" spans="3:11" x14ac:dyDescent="0.25">
      <c r="C266" s="143"/>
      <c r="D266" s="151"/>
      <c r="E266" s="118"/>
      <c r="F266" s="97">
        <f t="shared" si="12"/>
        <v>0</v>
      </c>
      <c r="G266" s="161"/>
      <c r="H266" s="144"/>
      <c r="I266" s="130" t="e">
        <f>VLOOKUP(H266,Presupuesto!$B$11:$C$565,2,0)</f>
        <v>#N/A</v>
      </c>
      <c r="J266" s="98" t="str">
        <f t="shared" si="13"/>
        <v>Vinculación Universidad-Sociedad</v>
      </c>
      <c r="K266" s="98" t="s">
        <v>411</v>
      </c>
    </row>
    <row r="267" spans="3:11" x14ac:dyDescent="0.25">
      <c r="C267" s="145"/>
      <c r="D267" s="151"/>
      <c r="E267" s="118"/>
      <c r="F267" s="97">
        <f t="shared" si="12"/>
        <v>0</v>
      </c>
      <c r="G267" s="161"/>
      <c r="H267" s="146"/>
      <c r="I267" s="130" t="e">
        <f>VLOOKUP(H267,Presupuesto!$B$11:$C$565,2,0)</f>
        <v>#N/A</v>
      </c>
      <c r="J267" s="98" t="str">
        <f t="shared" si="13"/>
        <v>Vinculación Universidad-Sociedad</v>
      </c>
      <c r="K267" s="98" t="s">
        <v>402</v>
      </c>
    </row>
    <row r="268" spans="3:11" x14ac:dyDescent="0.25">
      <c r="C268" s="145"/>
      <c r="D268" s="151"/>
      <c r="E268" s="118"/>
      <c r="F268" s="97">
        <f t="shared" si="12"/>
        <v>0</v>
      </c>
      <c r="G268" s="161"/>
      <c r="H268" s="146"/>
      <c r="I268" s="130" t="e">
        <f>VLOOKUP(H268,Presupuesto!$B$11:$C$565,2,0)</f>
        <v>#N/A</v>
      </c>
      <c r="J268" s="98" t="str">
        <f t="shared" si="13"/>
        <v>Vinculación Universidad-Sociedad</v>
      </c>
      <c r="K268" s="98" t="s">
        <v>411</v>
      </c>
    </row>
    <row r="269" spans="3:11" x14ac:dyDescent="0.25">
      <c r="C269" s="145"/>
      <c r="D269" s="151"/>
      <c r="E269" s="118"/>
      <c r="F269" s="97">
        <f t="shared" si="12"/>
        <v>0</v>
      </c>
      <c r="G269" s="161"/>
      <c r="H269" s="146"/>
      <c r="I269" s="130" t="e">
        <f>VLOOKUP(H269,Presupuesto!$B$11:$C$565,2,0)</f>
        <v>#N/A</v>
      </c>
      <c r="J269" s="98" t="str">
        <f t="shared" si="13"/>
        <v>Vinculación Universidad-Sociedad</v>
      </c>
      <c r="K269" s="98" t="s">
        <v>411</v>
      </c>
    </row>
    <row r="270" spans="3:11" x14ac:dyDescent="0.25">
      <c r="C270" s="145"/>
      <c r="D270" s="151"/>
      <c r="E270" s="118"/>
      <c r="F270" s="97">
        <f t="shared" si="12"/>
        <v>0</v>
      </c>
      <c r="G270" s="161"/>
      <c r="H270" s="146"/>
      <c r="I270" s="130" t="e">
        <f>VLOOKUP(H270,Presupuesto!$B$11:$C$565,2,0)</f>
        <v>#N/A</v>
      </c>
      <c r="J270" s="98" t="str">
        <f t="shared" si="13"/>
        <v>Vinculación Universidad-Sociedad</v>
      </c>
      <c r="K270" s="98" t="s">
        <v>411</v>
      </c>
    </row>
    <row r="271" spans="3:11" ht="15.75" thickBot="1" x14ac:dyDescent="0.3">
      <c r="C271" s="147"/>
      <c r="D271" s="159"/>
      <c r="E271" s="103"/>
      <c r="F271" s="105">
        <f t="shared" si="12"/>
        <v>0</v>
      </c>
      <c r="G271" s="162"/>
      <c r="H271" s="148"/>
      <c r="I271" s="132" t="e">
        <f>VLOOKUP(H271,Presupuesto!$B$11:$C$565,2,0)</f>
        <v>#N/A</v>
      </c>
      <c r="J271" s="106" t="str">
        <f t="shared" si="13"/>
        <v>Vinculación Universidad-Sociedad</v>
      </c>
      <c r="K271" s="124" t="s">
        <v>393</v>
      </c>
    </row>
    <row r="273" spans="3:11" ht="15.75" thickBot="1" x14ac:dyDescent="0.3"/>
    <row r="274" spans="3:11" ht="15.75" thickBot="1" x14ac:dyDescent="0.3">
      <c r="C274" s="157" t="s">
        <v>53</v>
      </c>
      <c r="D274" s="369">
        <f>SUM(F281:F315)</f>
        <v>6751.2</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391</v>
      </c>
      <c r="D277" s="365" t="str">
        <f>'3. Vinculación Univ. Sociedad'!F23</f>
        <v>3.2.4.1</v>
      </c>
      <c r="E277" s="93"/>
      <c r="F277" s="93"/>
      <c r="G277" s="93"/>
      <c r="H277" s="76"/>
      <c r="I277" s="76"/>
      <c r="J277" s="76"/>
      <c r="K277" s="112"/>
    </row>
    <row r="278" spans="3:11" ht="18.75" x14ac:dyDescent="0.25">
      <c r="C278" s="210" t="str">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 xml:space="preserve">Programa de Television </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130</v>
      </c>
      <c r="H280" s="136" t="s">
        <v>46</v>
      </c>
      <c r="I280" s="133" t="s">
        <v>131</v>
      </c>
      <c r="J280" s="133" t="s">
        <v>409</v>
      </c>
      <c r="K280" s="133" t="s">
        <v>410</v>
      </c>
    </row>
    <row r="281" spans="3:11" x14ac:dyDescent="0.25">
      <c r="C281" s="220" t="s">
        <v>438</v>
      </c>
      <c r="D281" s="221"/>
      <c r="E281" s="219">
        <f>HLOOKUP(C281,$AH$2:$BU$3,2,0)</f>
        <v>620</v>
      </c>
      <c r="F281" s="97">
        <f t="shared" ref="F281:F315" si="14">D281*E281</f>
        <v>0</v>
      </c>
      <c r="G281" s="161"/>
      <c r="H281" s="142"/>
      <c r="I281" s="130" t="e">
        <f>VLOOKUP(H281,Presupuesto!$B$11:$C$565,2,0)</f>
        <v>#N/A</v>
      </c>
      <c r="J281" s="98" t="s">
        <v>470</v>
      </c>
      <c r="K281" s="98" t="s">
        <v>400</v>
      </c>
    </row>
    <row r="282" spans="3:11" x14ac:dyDescent="0.25">
      <c r="C282" s="141" t="s">
        <v>1778</v>
      </c>
      <c r="D282" s="158">
        <v>2</v>
      </c>
      <c r="E282" s="123">
        <v>76</v>
      </c>
      <c r="F282" s="97">
        <f t="shared" si="14"/>
        <v>152</v>
      </c>
      <c r="G282" s="161" t="s">
        <v>128</v>
      </c>
      <c r="H282" s="142" t="s">
        <v>315</v>
      </c>
      <c r="I282" s="130" t="str">
        <f>VLOOKUP(H282,Presupuesto!$B$11:$C$565,2,0)</f>
        <v>PRODUCTOS DE PAPEL Y CARTON (33400-00)</v>
      </c>
      <c r="J282" s="98" t="s">
        <v>470</v>
      </c>
      <c r="K282" s="98" t="s">
        <v>400</v>
      </c>
    </row>
    <row r="283" spans="3:11" x14ac:dyDescent="0.25">
      <c r="C283" s="141" t="s">
        <v>1779</v>
      </c>
      <c r="D283" s="158">
        <v>1</v>
      </c>
      <c r="E283" s="123">
        <v>85</v>
      </c>
      <c r="F283" s="97">
        <f t="shared" si="14"/>
        <v>85</v>
      </c>
      <c r="G283" s="161" t="s">
        <v>128</v>
      </c>
      <c r="H283" s="142" t="s">
        <v>315</v>
      </c>
      <c r="I283" s="130" t="str">
        <f>VLOOKUP(H283,Presupuesto!$B$11:$C$565,2,0)</f>
        <v>PRODUCTOS DE PAPEL Y CARTON (33400-00)</v>
      </c>
      <c r="J283" s="98" t="s">
        <v>470</v>
      </c>
      <c r="K283" s="98" t="s">
        <v>400</v>
      </c>
    </row>
    <row r="284" spans="3:11" x14ac:dyDescent="0.25">
      <c r="C284" s="141" t="s">
        <v>1780</v>
      </c>
      <c r="D284" s="158">
        <v>3</v>
      </c>
      <c r="E284" s="123">
        <v>70</v>
      </c>
      <c r="F284" s="97">
        <f t="shared" si="14"/>
        <v>210</v>
      </c>
      <c r="G284" s="161" t="s">
        <v>128</v>
      </c>
      <c r="H284" s="142" t="s">
        <v>814</v>
      </c>
      <c r="I284" s="130" t="str">
        <f>VLOOKUP(H284,Presupuesto!$B$11:$C$565,2,0)</f>
        <v>PAPEL DE ESCRITORIO</v>
      </c>
      <c r="J284" s="98" t="s">
        <v>470</v>
      </c>
      <c r="K284" s="98" t="s">
        <v>400</v>
      </c>
    </row>
    <row r="285" spans="3:11" x14ac:dyDescent="0.25">
      <c r="C285" s="141" t="s">
        <v>1781</v>
      </c>
      <c r="D285" s="158">
        <v>3</v>
      </c>
      <c r="E285" s="123">
        <v>75</v>
      </c>
      <c r="F285" s="97">
        <f t="shared" si="14"/>
        <v>225</v>
      </c>
      <c r="G285" s="161" t="s">
        <v>128</v>
      </c>
      <c r="H285" s="142" t="s">
        <v>814</v>
      </c>
      <c r="I285" s="130" t="str">
        <f>VLOOKUP(H285,Presupuesto!$B$11:$C$565,2,0)</f>
        <v>PAPEL DE ESCRITORIO</v>
      </c>
      <c r="J285" s="98" t="s">
        <v>470</v>
      </c>
      <c r="K285" s="98" t="s">
        <v>400</v>
      </c>
    </row>
    <row r="286" spans="3:11" x14ac:dyDescent="0.25">
      <c r="C286" s="141" t="s">
        <v>1782</v>
      </c>
      <c r="D286" s="158">
        <v>2</v>
      </c>
      <c r="E286" s="123">
        <v>39.6</v>
      </c>
      <c r="F286" s="97">
        <f t="shared" si="14"/>
        <v>79.2</v>
      </c>
      <c r="G286" s="161" t="s">
        <v>128</v>
      </c>
      <c r="H286" s="142" t="s">
        <v>326</v>
      </c>
      <c r="I286" s="130" t="str">
        <f>VLOOKUP(H286,Presupuesto!$B$11:$C$565,2,0)</f>
        <v>UTILES DE ESCRITORIO, OFICINA Y ENZE¥ANZA</v>
      </c>
      <c r="J286" s="98" t="s">
        <v>470</v>
      </c>
      <c r="K286" s="98" t="s">
        <v>400</v>
      </c>
    </row>
    <row r="287" spans="3:11" x14ac:dyDescent="0.25">
      <c r="C287" s="141" t="s">
        <v>1783</v>
      </c>
      <c r="D287" s="158">
        <v>1</v>
      </c>
      <c r="E287" s="123">
        <v>2000</v>
      </c>
      <c r="F287" s="97">
        <f t="shared" si="14"/>
        <v>2000</v>
      </c>
      <c r="G287" s="161" t="s">
        <v>128</v>
      </c>
      <c r="H287" s="144" t="s">
        <v>954</v>
      </c>
      <c r="I287" s="130" t="str">
        <f>VLOOKUP(H287,Presupuesto!$B$11:$C$565,2,0)</f>
        <v>OTROS RESPUESTOS Y ACCESORIOS MENORES</v>
      </c>
      <c r="J287" s="98" t="s">
        <v>470</v>
      </c>
      <c r="K287" s="98" t="s">
        <v>400</v>
      </c>
    </row>
    <row r="288" spans="3:11" x14ac:dyDescent="0.25">
      <c r="C288" s="141" t="s">
        <v>1784</v>
      </c>
      <c r="D288" s="158">
        <v>1</v>
      </c>
      <c r="E288" s="123">
        <v>2000</v>
      </c>
      <c r="F288" s="97">
        <f t="shared" si="14"/>
        <v>2000</v>
      </c>
      <c r="G288" s="161" t="s">
        <v>128</v>
      </c>
      <c r="H288" s="144" t="s">
        <v>954</v>
      </c>
      <c r="I288" s="130" t="str">
        <f>VLOOKUP(H288,Presupuesto!$B$11:$C$565,2,0)</f>
        <v>OTROS RESPUESTOS Y ACCESORIOS MENORES</v>
      </c>
      <c r="J288" s="98" t="s">
        <v>470</v>
      </c>
      <c r="K288" s="98" t="s">
        <v>400</v>
      </c>
    </row>
    <row r="289" spans="3:11" x14ac:dyDescent="0.25">
      <c r="C289" s="141" t="s">
        <v>1785</v>
      </c>
      <c r="D289" s="158">
        <v>1</v>
      </c>
      <c r="E289" s="123">
        <v>2000</v>
      </c>
      <c r="F289" s="97">
        <f t="shared" si="14"/>
        <v>2000</v>
      </c>
      <c r="G289" s="161" t="s">
        <v>128</v>
      </c>
      <c r="H289" s="144" t="s">
        <v>954</v>
      </c>
      <c r="I289" s="130" t="str">
        <f>VLOOKUP(H289,Presupuesto!$B$11:$C$565,2,0)</f>
        <v>OTROS RESPUESTOS Y ACCESORIOS MENORES</v>
      </c>
      <c r="J289" s="98" t="s">
        <v>470</v>
      </c>
      <c r="K289" s="98" t="s">
        <v>400</v>
      </c>
    </row>
    <row r="290" spans="3:11" x14ac:dyDescent="0.25">
      <c r="C290" s="141"/>
      <c r="D290" s="158"/>
      <c r="E290" s="123"/>
      <c r="F290" s="97">
        <f t="shared" si="14"/>
        <v>0</v>
      </c>
      <c r="G290" s="161"/>
      <c r="H290" s="142"/>
      <c r="I290" s="130" t="e">
        <f>VLOOKUP(H290,Presupuesto!$B$11:$C$565,2,0)</f>
        <v>#N/A</v>
      </c>
      <c r="J290" s="98" t="str">
        <f t="shared" ref="J290:J315" si="15">$J$281</f>
        <v>Vinculación Universidad-Sociedad</v>
      </c>
      <c r="K290" s="98" t="s">
        <v>411</v>
      </c>
    </row>
    <row r="291" spans="3:11" x14ac:dyDescent="0.25">
      <c r="C291" s="141"/>
      <c r="D291" s="158"/>
      <c r="E291" s="123"/>
      <c r="F291" s="97">
        <f t="shared" si="14"/>
        <v>0</v>
      </c>
      <c r="G291" s="161"/>
      <c r="H291" s="142"/>
      <c r="I291" s="130" t="e">
        <f>VLOOKUP(H291,Presupuesto!$B$11:$C$565,2,0)</f>
        <v>#N/A</v>
      </c>
      <c r="J291" s="98" t="str">
        <f t="shared" si="15"/>
        <v>Vinculación Universidad-Sociedad</v>
      </c>
      <c r="K291" s="98" t="s">
        <v>411</v>
      </c>
    </row>
    <row r="292" spans="3:11" x14ac:dyDescent="0.25">
      <c r="C292" s="141"/>
      <c r="D292" s="158"/>
      <c r="E292" s="123"/>
      <c r="F292" s="97">
        <f t="shared" si="14"/>
        <v>0</v>
      </c>
      <c r="G292" s="161"/>
      <c r="H292" s="142"/>
      <c r="I292" s="130" t="e">
        <f>VLOOKUP(H292,Presupuesto!$B$11:$C$565,2,0)</f>
        <v>#N/A</v>
      </c>
      <c r="J292" s="98" t="str">
        <f t="shared" si="15"/>
        <v>Vinculación Universidad-Sociedad</v>
      </c>
      <c r="K292" s="98" t="s">
        <v>411</v>
      </c>
    </row>
    <row r="293" spans="3:11" x14ac:dyDescent="0.25">
      <c r="C293" s="141"/>
      <c r="D293" s="158"/>
      <c r="E293" s="123"/>
      <c r="F293" s="97">
        <f t="shared" si="14"/>
        <v>0</v>
      </c>
      <c r="G293" s="161"/>
      <c r="H293" s="142"/>
      <c r="I293" s="130" t="e">
        <f>VLOOKUP(H293,Presupuesto!$B$11:$C$565,2,0)</f>
        <v>#N/A</v>
      </c>
      <c r="J293" s="98" t="str">
        <f t="shared" si="15"/>
        <v>Vinculación Universidad-Sociedad</v>
      </c>
      <c r="K293" s="98" t="s">
        <v>411</v>
      </c>
    </row>
    <row r="294" spans="3:11" x14ac:dyDescent="0.25">
      <c r="C294" s="141"/>
      <c r="D294" s="158"/>
      <c r="E294" s="123"/>
      <c r="F294" s="97">
        <f t="shared" si="14"/>
        <v>0</v>
      </c>
      <c r="G294" s="161"/>
      <c r="H294" s="142"/>
      <c r="I294" s="130" t="e">
        <f>VLOOKUP(H294,Presupuesto!$B$11:$C$565,2,0)</f>
        <v>#N/A</v>
      </c>
      <c r="J294" s="98" t="str">
        <f t="shared" si="15"/>
        <v>Vinculación Universidad-Sociedad</v>
      </c>
      <c r="K294" s="98" t="s">
        <v>411</v>
      </c>
    </row>
    <row r="295" spans="3:11" x14ac:dyDescent="0.25">
      <c r="C295" s="141"/>
      <c r="D295" s="158"/>
      <c r="E295" s="123"/>
      <c r="F295" s="97">
        <f t="shared" si="14"/>
        <v>0</v>
      </c>
      <c r="G295" s="161"/>
      <c r="H295" s="142"/>
      <c r="I295" s="130" t="e">
        <f>VLOOKUP(H295,Presupuesto!$B$11:$C$565,2,0)</f>
        <v>#N/A</v>
      </c>
      <c r="J295" s="98" t="str">
        <f t="shared" si="15"/>
        <v>Vinculación Universidad-Sociedad</v>
      </c>
      <c r="K295" s="98" t="s">
        <v>411</v>
      </c>
    </row>
    <row r="296" spans="3:11" x14ac:dyDescent="0.25">
      <c r="C296" s="141"/>
      <c r="D296" s="158"/>
      <c r="E296" s="123"/>
      <c r="F296" s="97">
        <f t="shared" si="14"/>
        <v>0</v>
      </c>
      <c r="G296" s="161"/>
      <c r="H296" s="142"/>
      <c r="I296" s="130" t="e">
        <f>VLOOKUP(H296,Presupuesto!$B$11:$C$565,2,0)</f>
        <v>#N/A</v>
      </c>
      <c r="J296" s="98" t="str">
        <f t="shared" si="15"/>
        <v>Vinculación Universidad-Sociedad</v>
      </c>
      <c r="K296" s="98" t="s">
        <v>411</v>
      </c>
    </row>
    <row r="297" spans="3:11" x14ac:dyDescent="0.25">
      <c r="C297" s="141"/>
      <c r="D297" s="158"/>
      <c r="E297" s="123"/>
      <c r="F297" s="97">
        <f t="shared" si="14"/>
        <v>0</v>
      </c>
      <c r="G297" s="161"/>
      <c r="H297" s="142"/>
      <c r="I297" s="130" t="e">
        <f>VLOOKUP(H297,Presupuesto!$B$11:$C$565,2,0)</f>
        <v>#N/A</v>
      </c>
      <c r="J297" s="98" t="str">
        <f t="shared" si="15"/>
        <v>Vinculación Universidad-Sociedad</v>
      </c>
      <c r="K297" s="98" t="s">
        <v>411</v>
      </c>
    </row>
    <row r="298" spans="3:11" x14ac:dyDescent="0.25">
      <c r="C298" s="141"/>
      <c r="D298" s="158"/>
      <c r="E298" s="123"/>
      <c r="F298" s="97">
        <f t="shared" si="14"/>
        <v>0</v>
      </c>
      <c r="G298" s="161"/>
      <c r="H298" s="142"/>
      <c r="I298" s="130" t="e">
        <f>VLOOKUP(H298,Presupuesto!$B$11:$C$565,2,0)</f>
        <v>#N/A</v>
      </c>
      <c r="J298" s="98" t="str">
        <f t="shared" si="15"/>
        <v>Vinculación Universidad-Sociedad</v>
      </c>
      <c r="K298" s="98" t="s">
        <v>411</v>
      </c>
    </row>
    <row r="299" spans="3:11" x14ac:dyDescent="0.25">
      <c r="C299" s="141"/>
      <c r="D299" s="158"/>
      <c r="E299" s="123"/>
      <c r="F299" s="97">
        <f t="shared" si="14"/>
        <v>0</v>
      </c>
      <c r="G299" s="161"/>
      <c r="H299" s="142"/>
      <c r="I299" s="130" t="e">
        <f>VLOOKUP(H299,Presupuesto!$B$11:$C$565,2,0)</f>
        <v>#N/A</v>
      </c>
      <c r="J299" s="98" t="str">
        <f t="shared" si="15"/>
        <v>Vinculación Universidad-Sociedad</v>
      </c>
      <c r="K299" s="98" t="s">
        <v>411</v>
      </c>
    </row>
    <row r="300" spans="3:11" x14ac:dyDescent="0.25">
      <c r="C300" s="141"/>
      <c r="D300" s="158"/>
      <c r="E300" s="123"/>
      <c r="F300" s="97">
        <f t="shared" si="14"/>
        <v>0</v>
      </c>
      <c r="G300" s="161"/>
      <c r="H300" s="142"/>
      <c r="I300" s="130" t="e">
        <f>VLOOKUP(H300,Presupuesto!$B$11:$C$565,2,0)</f>
        <v>#N/A</v>
      </c>
      <c r="J300" s="98" t="str">
        <f t="shared" si="15"/>
        <v>Vinculación Universidad-Sociedad</v>
      </c>
      <c r="K300" s="98" t="s">
        <v>411</v>
      </c>
    </row>
    <row r="301" spans="3:11" x14ac:dyDescent="0.25">
      <c r="C301" s="141"/>
      <c r="D301" s="158"/>
      <c r="E301" s="123"/>
      <c r="F301" s="97">
        <f t="shared" si="14"/>
        <v>0</v>
      </c>
      <c r="G301" s="161"/>
      <c r="H301" s="142"/>
      <c r="I301" s="130" t="e">
        <f>VLOOKUP(H301,Presupuesto!$B$11:$C$565,2,0)</f>
        <v>#N/A</v>
      </c>
      <c r="J301" s="98" t="str">
        <f t="shared" si="15"/>
        <v>Vinculación Universidad-Sociedad</v>
      </c>
      <c r="K301" s="98" t="s">
        <v>411</v>
      </c>
    </row>
    <row r="302" spans="3:11" x14ac:dyDescent="0.25">
      <c r="C302" s="141"/>
      <c r="D302" s="158"/>
      <c r="E302" s="123"/>
      <c r="F302" s="97">
        <f t="shared" si="14"/>
        <v>0</v>
      </c>
      <c r="G302" s="161"/>
      <c r="H302" s="142"/>
      <c r="I302" s="130" t="e">
        <f>VLOOKUP(H302,Presupuesto!$B$11:$C$565,2,0)</f>
        <v>#N/A</v>
      </c>
      <c r="J302" s="98" t="str">
        <f t="shared" si="15"/>
        <v>Vinculación Universidad-Sociedad</v>
      </c>
      <c r="K302" s="98" t="s">
        <v>411</v>
      </c>
    </row>
    <row r="303" spans="3:11" x14ac:dyDescent="0.25">
      <c r="C303" s="143"/>
      <c r="D303" s="151"/>
      <c r="E303" s="118"/>
      <c r="F303" s="97">
        <f t="shared" si="14"/>
        <v>0</v>
      </c>
      <c r="G303" s="161"/>
      <c r="H303" s="144"/>
      <c r="I303" s="130" t="e">
        <f>VLOOKUP(H303,Presupuesto!$B$11:$C$565,2,0)</f>
        <v>#N/A</v>
      </c>
      <c r="J303" s="98" t="str">
        <f t="shared" si="15"/>
        <v>Vinculación Universidad-Sociedad</v>
      </c>
      <c r="K303" s="98" t="s">
        <v>411</v>
      </c>
    </row>
    <row r="304" spans="3:11" x14ac:dyDescent="0.25">
      <c r="C304" s="143"/>
      <c r="D304" s="151"/>
      <c r="E304" s="118"/>
      <c r="F304" s="97">
        <f t="shared" si="14"/>
        <v>0</v>
      </c>
      <c r="G304" s="161"/>
      <c r="H304" s="144"/>
      <c r="I304" s="130" t="e">
        <f>VLOOKUP(H304,Presupuesto!$B$11:$C$565,2,0)</f>
        <v>#N/A</v>
      </c>
      <c r="J304" s="98" t="str">
        <f t="shared" si="15"/>
        <v>Vinculación Universidad-Sociedad</v>
      </c>
      <c r="K304" s="98" t="s">
        <v>411</v>
      </c>
    </row>
    <row r="305" spans="3:11" x14ac:dyDescent="0.25">
      <c r="C305" s="143"/>
      <c r="D305" s="151"/>
      <c r="E305" s="118"/>
      <c r="F305" s="97">
        <f t="shared" si="14"/>
        <v>0</v>
      </c>
      <c r="G305" s="161"/>
      <c r="H305" s="144"/>
      <c r="I305" s="130" t="e">
        <f>VLOOKUP(H305,Presupuesto!$B$11:$C$565,2,0)</f>
        <v>#N/A</v>
      </c>
      <c r="J305" s="98" t="str">
        <f t="shared" si="15"/>
        <v>Vinculación Universidad-Sociedad</v>
      </c>
      <c r="K305" s="98" t="s">
        <v>411</v>
      </c>
    </row>
    <row r="306" spans="3:11" x14ac:dyDescent="0.25">
      <c r="C306" s="143"/>
      <c r="D306" s="151"/>
      <c r="E306" s="118"/>
      <c r="F306" s="97">
        <f t="shared" si="14"/>
        <v>0</v>
      </c>
      <c r="G306" s="161"/>
      <c r="H306" s="144"/>
      <c r="I306" s="130" t="e">
        <f>VLOOKUP(H306,Presupuesto!$B$11:$C$565,2,0)</f>
        <v>#N/A</v>
      </c>
      <c r="J306" s="98" t="str">
        <f t="shared" si="15"/>
        <v>Vinculación Universidad-Sociedad</v>
      </c>
      <c r="K306" s="98" t="s">
        <v>411</v>
      </c>
    </row>
    <row r="307" spans="3:11" x14ac:dyDescent="0.25">
      <c r="C307" s="143"/>
      <c r="D307" s="151"/>
      <c r="E307" s="118"/>
      <c r="F307" s="97">
        <f t="shared" si="14"/>
        <v>0</v>
      </c>
      <c r="G307" s="161"/>
      <c r="H307" s="144"/>
      <c r="I307" s="130" t="e">
        <f>VLOOKUP(H307,Presupuesto!$B$11:$C$565,2,0)</f>
        <v>#N/A</v>
      </c>
      <c r="J307" s="98" t="str">
        <f t="shared" si="15"/>
        <v>Vinculación Universidad-Sociedad</v>
      </c>
      <c r="K307" s="98" t="s">
        <v>411</v>
      </c>
    </row>
    <row r="308" spans="3:11" x14ac:dyDescent="0.25">
      <c r="C308" s="143"/>
      <c r="D308" s="151"/>
      <c r="E308" s="118"/>
      <c r="F308" s="97">
        <f t="shared" si="14"/>
        <v>0</v>
      </c>
      <c r="G308" s="161"/>
      <c r="H308" s="144"/>
      <c r="I308" s="130" t="e">
        <f>VLOOKUP(H308,Presupuesto!$B$11:$C$565,2,0)</f>
        <v>#N/A</v>
      </c>
      <c r="J308" s="98" t="str">
        <f t="shared" si="15"/>
        <v>Vinculación Universidad-Sociedad</v>
      </c>
      <c r="K308" s="98" t="s">
        <v>411</v>
      </c>
    </row>
    <row r="309" spans="3:11" x14ac:dyDescent="0.25">
      <c r="C309" s="143"/>
      <c r="D309" s="151"/>
      <c r="E309" s="118"/>
      <c r="F309" s="97">
        <f t="shared" si="14"/>
        <v>0</v>
      </c>
      <c r="G309" s="161"/>
      <c r="H309" s="144"/>
      <c r="I309" s="130" t="e">
        <f>VLOOKUP(H309,Presupuesto!$B$11:$C$565,2,0)</f>
        <v>#N/A</v>
      </c>
      <c r="J309" s="98" t="str">
        <f t="shared" si="15"/>
        <v>Vinculación Universidad-Sociedad</v>
      </c>
      <c r="K309" s="98" t="s">
        <v>411</v>
      </c>
    </row>
    <row r="310" spans="3:11" x14ac:dyDescent="0.25">
      <c r="C310" s="143"/>
      <c r="D310" s="151"/>
      <c r="E310" s="118"/>
      <c r="F310" s="97">
        <f t="shared" si="14"/>
        <v>0</v>
      </c>
      <c r="G310" s="161"/>
      <c r="H310" s="144"/>
      <c r="I310" s="130" t="e">
        <f>VLOOKUP(H310,Presupuesto!$B$11:$C$565,2,0)</f>
        <v>#N/A</v>
      </c>
      <c r="J310" s="98" t="str">
        <f t="shared" si="15"/>
        <v>Vinculación Universidad-Sociedad</v>
      </c>
      <c r="K310" s="98" t="s">
        <v>411</v>
      </c>
    </row>
    <row r="311" spans="3:11" x14ac:dyDescent="0.25">
      <c r="C311" s="145"/>
      <c r="D311" s="151"/>
      <c r="E311" s="118"/>
      <c r="F311" s="97">
        <f t="shared" si="14"/>
        <v>0</v>
      </c>
      <c r="G311" s="161"/>
      <c r="H311" s="146"/>
      <c r="I311" s="130" t="e">
        <f>VLOOKUP(H311,Presupuesto!$B$11:$C$565,2,0)</f>
        <v>#N/A</v>
      </c>
      <c r="J311" s="98" t="str">
        <f t="shared" si="15"/>
        <v>Vinculación Universidad-Sociedad</v>
      </c>
      <c r="K311" s="98" t="s">
        <v>402</v>
      </c>
    </row>
    <row r="312" spans="3:11" x14ac:dyDescent="0.25">
      <c r="C312" s="145"/>
      <c r="D312" s="151"/>
      <c r="E312" s="118"/>
      <c r="F312" s="97">
        <f t="shared" si="14"/>
        <v>0</v>
      </c>
      <c r="G312" s="161"/>
      <c r="H312" s="146"/>
      <c r="I312" s="130" t="e">
        <f>VLOOKUP(H312,Presupuesto!$B$11:$C$565,2,0)</f>
        <v>#N/A</v>
      </c>
      <c r="J312" s="98" t="str">
        <f t="shared" si="15"/>
        <v>Vinculación Universidad-Sociedad</v>
      </c>
      <c r="K312" s="98" t="s">
        <v>411</v>
      </c>
    </row>
    <row r="313" spans="3:11" x14ac:dyDescent="0.25">
      <c r="C313" s="145"/>
      <c r="D313" s="151"/>
      <c r="E313" s="118"/>
      <c r="F313" s="97">
        <f t="shared" si="14"/>
        <v>0</v>
      </c>
      <c r="G313" s="161"/>
      <c r="H313" s="146"/>
      <c r="I313" s="130" t="e">
        <f>VLOOKUP(H313,Presupuesto!$B$11:$C$565,2,0)</f>
        <v>#N/A</v>
      </c>
      <c r="J313" s="98" t="str">
        <f t="shared" si="15"/>
        <v>Vinculación Universidad-Sociedad</v>
      </c>
      <c r="K313" s="98" t="s">
        <v>411</v>
      </c>
    </row>
    <row r="314" spans="3:11" x14ac:dyDescent="0.25">
      <c r="C314" s="145"/>
      <c r="D314" s="151"/>
      <c r="E314" s="118"/>
      <c r="F314" s="97">
        <f t="shared" si="14"/>
        <v>0</v>
      </c>
      <c r="G314" s="161"/>
      <c r="H314" s="146"/>
      <c r="I314" s="130" t="e">
        <f>VLOOKUP(H314,Presupuesto!$B$11:$C$565,2,0)</f>
        <v>#N/A</v>
      </c>
      <c r="J314" s="98" t="str">
        <f t="shared" si="15"/>
        <v>Vinculación Universidad-Sociedad</v>
      </c>
      <c r="K314" s="98" t="s">
        <v>411</v>
      </c>
    </row>
    <row r="315" spans="3:11" ht="15.75" thickBot="1" x14ac:dyDescent="0.3">
      <c r="C315" s="147"/>
      <c r="D315" s="159"/>
      <c r="E315" s="103"/>
      <c r="F315" s="105">
        <f t="shared" si="14"/>
        <v>0</v>
      </c>
      <c r="G315" s="162"/>
      <c r="H315" s="148"/>
      <c r="I315" s="132" t="e">
        <f>VLOOKUP(H315,Presupuesto!$B$11:$C$565,2,0)</f>
        <v>#N/A</v>
      </c>
      <c r="J315" s="106" t="str">
        <f t="shared" si="15"/>
        <v>Vinculación Universidad-Sociedad</v>
      </c>
      <c r="K315" s="124" t="s">
        <v>393</v>
      </c>
    </row>
    <row r="317" spans="3:11" ht="15.75" thickBot="1" x14ac:dyDescent="0.3">
      <c r="F317" s="90"/>
      <c r="G317" s="89"/>
      <c r="H317" s="90"/>
      <c r="I317" s="90"/>
    </row>
    <row r="318" spans="3:11" ht="15.75" thickBot="1" x14ac:dyDescent="0.3">
      <c r="C318" s="157" t="s">
        <v>53</v>
      </c>
      <c r="D318" s="369">
        <f>SUM(F325:F359)</f>
        <v>6751.2</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391</v>
      </c>
      <c r="D321" s="365" t="str">
        <f>'3. Vinculación Univ. Sociedad'!F23</f>
        <v>3.2.4.1</v>
      </c>
      <c r="E321" s="93"/>
      <c r="F321" s="93"/>
      <c r="G321" s="93"/>
      <c r="H321" s="76"/>
      <c r="I321" s="76"/>
      <c r="J321" s="76"/>
      <c r="K321" s="112"/>
    </row>
    <row r="322" spans="3:11" ht="18.75" x14ac:dyDescent="0.25">
      <c r="C322" s="210" t="str">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 xml:space="preserve">Programa de Television </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130</v>
      </c>
      <c r="H324" s="136" t="s">
        <v>46</v>
      </c>
      <c r="I324" s="133" t="s">
        <v>131</v>
      </c>
      <c r="J324" s="133" t="s">
        <v>409</v>
      </c>
      <c r="K324" s="133" t="s">
        <v>410</v>
      </c>
    </row>
    <row r="325" spans="3:11" x14ac:dyDescent="0.25">
      <c r="C325" s="220" t="s">
        <v>438</v>
      </c>
      <c r="D325" s="221"/>
      <c r="E325" s="219">
        <f>HLOOKUP(C325,$AH$2:$BU$3,2,0)</f>
        <v>620</v>
      </c>
      <c r="F325" s="97">
        <f t="shared" ref="F325:F359" si="16">D325*E325</f>
        <v>0</v>
      </c>
      <c r="G325" s="161"/>
      <c r="H325" s="142"/>
      <c r="I325" s="130" t="e">
        <f>VLOOKUP(H325,Presupuesto!$B$11:$C$565,2,0)</f>
        <v>#N/A</v>
      </c>
      <c r="J325" s="98" t="s">
        <v>470</v>
      </c>
      <c r="K325" s="98" t="s">
        <v>403</v>
      </c>
    </row>
    <row r="326" spans="3:11" x14ac:dyDescent="0.25">
      <c r="C326" s="141" t="s">
        <v>1778</v>
      </c>
      <c r="D326" s="158">
        <v>2</v>
      </c>
      <c r="E326" s="123">
        <v>76</v>
      </c>
      <c r="F326" s="97">
        <f t="shared" si="16"/>
        <v>152</v>
      </c>
      <c r="G326" s="161" t="s">
        <v>128</v>
      </c>
      <c r="H326" s="142" t="s">
        <v>315</v>
      </c>
      <c r="I326" s="130" t="str">
        <f>VLOOKUP(H326,Presupuesto!$B$11:$C$565,2,0)</f>
        <v>PRODUCTOS DE PAPEL Y CARTON (33400-00)</v>
      </c>
      <c r="J326" s="98" t="s">
        <v>470</v>
      </c>
      <c r="K326" s="98" t="s">
        <v>403</v>
      </c>
    </row>
    <row r="327" spans="3:11" x14ac:dyDescent="0.25">
      <c r="C327" s="141" t="s">
        <v>1779</v>
      </c>
      <c r="D327" s="158">
        <v>1</v>
      </c>
      <c r="E327" s="123">
        <v>85</v>
      </c>
      <c r="F327" s="97">
        <f t="shared" si="16"/>
        <v>85</v>
      </c>
      <c r="G327" s="161" t="s">
        <v>128</v>
      </c>
      <c r="H327" s="142" t="s">
        <v>315</v>
      </c>
      <c r="I327" s="130" t="str">
        <f>VLOOKUP(H327,Presupuesto!$B$11:$C$565,2,0)</f>
        <v>PRODUCTOS DE PAPEL Y CARTON (33400-00)</v>
      </c>
      <c r="J327" s="98" t="s">
        <v>470</v>
      </c>
      <c r="K327" s="98" t="s">
        <v>403</v>
      </c>
    </row>
    <row r="328" spans="3:11" x14ac:dyDescent="0.25">
      <c r="C328" s="141" t="s">
        <v>1780</v>
      </c>
      <c r="D328" s="158">
        <v>3</v>
      </c>
      <c r="E328" s="123">
        <v>70</v>
      </c>
      <c r="F328" s="97">
        <f t="shared" si="16"/>
        <v>210</v>
      </c>
      <c r="G328" s="161" t="s">
        <v>128</v>
      </c>
      <c r="H328" s="142" t="s">
        <v>814</v>
      </c>
      <c r="I328" s="130" t="str">
        <f>VLOOKUP(H328,Presupuesto!$B$11:$C$565,2,0)</f>
        <v>PAPEL DE ESCRITORIO</v>
      </c>
      <c r="J328" s="98" t="s">
        <v>470</v>
      </c>
      <c r="K328" s="98" t="s">
        <v>403</v>
      </c>
    </row>
    <row r="329" spans="3:11" x14ac:dyDescent="0.25">
      <c r="C329" s="141" t="s">
        <v>1781</v>
      </c>
      <c r="D329" s="158">
        <v>3</v>
      </c>
      <c r="E329" s="123">
        <v>75</v>
      </c>
      <c r="F329" s="97">
        <f t="shared" si="16"/>
        <v>225</v>
      </c>
      <c r="G329" s="161" t="s">
        <v>128</v>
      </c>
      <c r="H329" s="142" t="s">
        <v>814</v>
      </c>
      <c r="I329" s="130" t="str">
        <f>VLOOKUP(H329,Presupuesto!$B$11:$C$565,2,0)</f>
        <v>PAPEL DE ESCRITORIO</v>
      </c>
      <c r="J329" s="98" t="s">
        <v>470</v>
      </c>
      <c r="K329" s="98" t="s">
        <v>403</v>
      </c>
    </row>
    <row r="330" spans="3:11" x14ac:dyDescent="0.25">
      <c r="C330" s="141" t="s">
        <v>1782</v>
      </c>
      <c r="D330" s="158">
        <v>2</v>
      </c>
      <c r="E330" s="123">
        <v>39.6</v>
      </c>
      <c r="F330" s="97">
        <f t="shared" si="16"/>
        <v>79.2</v>
      </c>
      <c r="G330" s="161" t="s">
        <v>128</v>
      </c>
      <c r="H330" s="142" t="s">
        <v>326</v>
      </c>
      <c r="I330" s="130" t="str">
        <f>VLOOKUP(H330,Presupuesto!$B$11:$C$565,2,0)</f>
        <v>UTILES DE ESCRITORIO, OFICINA Y ENZE¥ANZA</v>
      </c>
      <c r="J330" s="98" t="s">
        <v>470</v>
      </c>
      <c r="K330" s="98" t="s">
        <v>403</v>
      </c>
    </row>
    <row r="331" spans="3:11" x14ac:dyDescent="0.25">
      <c r="C331" s="141" t="s">
        <v>1783</v>
      </c>
      <c r="D331" s="158">
        <v>1</v>
      </c>
      <c r="E331" s="123">
        <v>2000</v>
      </c>
      <c r="F331" s="97">
        <f t="shared" si="16"/>
        <v>2000</v>
      </c>
      <c r="G331" s="161" t="s">
        <v>128</v>
      </c>
      <c r="H331" s="144" t="s">
        <v>954</v>
      </c>
      <c r="I331" s="130" t="str">
        <f>VLOOKUP(H331,Presupuesto!$B$11:$C$565,2,0)</f>
        <v>OTROS RESPUESTOS Y ACCESORIOS MENORES</v>
      </c>
      <c r="J331" s="98" t="s">
        <v>470</v>
      </c>
      <c r="K331" s="98" t="s">
        <v>403</v>
      </c>
    </row>
    <row r="332" spans="3:11" x14ac:dyDescent="0.25">
      <c r="C332" s="141" t="s">
        <v>1784</v>
      </c>
      <c r="D332" s="158">
        <v>1</v>
      </c>
      <c r="E332" s="123">
        <v>2000</v>
      </c>
      <c r="F332" s="97">
        <f t="shared" si="16"/>
        <v>2000</v>
      </c>
      <c r="G332" s="161" t="s">
        <v>128</v>
      </c>
      <c r="H332" s="144" t="s">
        <v>954</v>
      </c>
      <c r="I332" s="130" t="str">
        <f>VLOOKUP(H332,Presupuesto!$B$11:$C$565,2,0)</f>
        <v>OTROS RESPUESTOS Y ACCESORIOS MENORES</v>
      </c>
      <c r="J332" s="98" t="s">
        <v>470</v>
      </c>
      <c r="K332" s="98" t="s">
        <v>403</v>
      </c>
    </row>
    <row r="333" spans="3:11" x14ac:dyDescent="0.25">
      <c r="C333" s="141" t="s">
        <v>1785</v>
      </c>
      <c r="D333" s="158">
        <v>1</v>
      </c>
      <c r="E333" s="123">
        <v>2000</v>
      </c>
      <c r="F333" s="97">
        <f t="shared" si="16"/>
        <v>2000</v>
      </c>
      <c r="G333" s="161" t="s">
        <v>128</v>
      </c>
      <c r="H333" s="144" t="s">
        <v>954</v>
      </c>
      <c r="I333" s="130" t="str">
        <f>VLOOKUP(H333,Presupuesto!$B$11:$C$565,2,0)</f>
        <v>OTROS RESPUESTOS Y ACCESORIOS MENORES</v>
      </c>
      <c r="J333" s="98" t="s">
        <v>470</v>
      </c>
      <c r="K333" s="98" t="s">
        <v>403</v>
      </c>
    </row>
    <row r="334" spans="3:11" x14ac:dyDescent="0.25">
      <c r="C334" s="141"/>
      <c r="D334" s="158"/>
      <c r="E334" s="123"/>
      <c r="F334" s="97">
        <f t="shared" si="16"/>
        <v>0</v>
      </c>
      <c r="G334" s="161"/>
      <c r="H334" s="142"/>
      <c r="I334" s="130" t="e">
        <f>VLOOKUP(H334,Presupuesto!$B$11:$C$565,2,0)</f>
        <v>#N/A</v>
      </c>
      <c r="J334" s="98" t="str">
        <f t="shared" ref="J334:J359" si="17">$J$325</f>
        <v>Vinculación Universidad-Sociedad</v>
      </c>
      <c r="K334" s="98" t="s">
        <v>411</v>
      </c>
    </row>
    <row r="335" spans="3:11" x14ac:dyDescent="0.25">
      <c r="C335" s="141"/>
      <c r="D335" s="158"/>
      <c r="E335" s="123"/>
      <c r="F335" s="97">
        <f t="shared" si="16"/>
        <v>0</v>
      </c>
      <c r="G335" s="161"/>
      <c r="H335" s="142"/>
      <c r="I335" s="130" t="e">
        <f>VLOOKUP(H335,Presupuesto!$B$11:$C$565,2,0)</f>
        <v>#N/A</v>
      </c>
      <c r="J335" s="98" t="str">
        <f t="shared" si="17"/>
        <v>Vinculación Universidad-Sociedad</v>
      </c>
      <c r="K335" s="98" t="s">
        <v>411</v>
      </c>
    </row>
    <row r="336" spans="3:11" x14ac:dyDescent="0.25">
      <c r="C336" s="141"/>
      <c r="D336" s="158"/>
      <c r="E336" s="123"/>
      <c r="F336" s="97">
        <f t="shared" si="16"/>
        <v>0</v>
      </c>
      <c r="G336" s="161"/>
      <c r="H336" s="142"/>
      <c r="I336" s="130" t="e">
        <f>VLOOKUP(H336,Presupuesto!$B$11:$C$565,2,0)</f>
        <v>#N/A</v>
      </c>
      <c r="J336" s="98" t="str">
        <f t="shared" si="17"/>
        <v>Vinculación Universidad-Sociedad</v>
      </c>
      <c r="K336" s="98" t="s">
        <v>411</v>
      </c>
    </row>
    <row r="337" spans="3:11" x14ac:dyDescent="0.25">
      <c r="C337" s="141"/>
      <c r="D337" s="158"/>
      <c r="E337" s="123"/>
      <c r="F337" s="97">
        <f t="shared" si="16"/>
        <v>0</v>
      </c>
      <c r="G337" s="161"/>
      <c r="H337" s="142"/>
      <c r="I337" s="130" t="e">
        <f>VLOOKUP(H337,Presupuesto!$B$11:$C$565,2,0)</f>
        <v>#N/A</v>
      </c>
      <c r="J337" s="98" t="str">
        <f t="shared" si="17"/>
        <v>Vinculación Universidad-Sociedad</v>
      </c>
      <c r="K337" s="98" t="s">
        <v>411</v>
      </c>
    </row>
    <row r="338" spans="3:11" x14ac:dyDescent="0.25">
      <c r="C338" s="141"/>
      <c r="D338" s="158"/>
      <c r="E338" s="123"/>
      <c r="F338" s="97">
        <f t="shared" si="16"/>
        <v>0</v>
      </c>
      <c r="G338" s="161"/>
      <c r="H338" s="142"/>
      <c r="I338" s="130" t="e">
        <f>VLOOKUP(H338,Presupuesto!$B$11:$C$565,2,0)</f>
        <v>#N/A</v>
      </c>
      <c r="J338" s="98" t="str">
        <f t="shared" si="17"/>
        <v>Vinculación Universidad-Sociedad</v>
      </c>
      <c r="K338" s="98" t="s">
        <v>411</v>
      </c>
    </row>
    <row r="339" spans="3:11" x14ac:dyDescent="0.25">
      <c r="C339" s="141"/>
      <c r="D339" s="158"/>
      <c r="E339" s="123"/>
      <c r="F339" s="97">
        <f t="shared" si="16"/>
        <v>0</v>
      </c>
      <c r="G339" s="161"/>
      <c r="H339" s="142"/>
      <c r="I339" s="130" t="e">
        <f>VLOOKUP(H339,Presupuesto!$B$11:$C$565,2,0)</f>
        <v>#N/A</v>
      </c>
      <c r="J339" s="98" t="str">
        <f t="shared" si="17"/>
        <v>Vinculación Universidad-Sociedad</v>
      </c>
      <c r="K339" s="98" t="s">
        <v>411</v>
      </c>
    </row>
    <row r="340" spans="3:11" x14ac:dyDescent="0.25">
      <c r="C340" s="141"/>
      <c r="D340" s="158"/>
      <c r="E340" s="123"/>
      <c r="F340" s="97">
        <f t="shared" si="16"/>
        <v>0</v>
      </c>
      <c r="G340" s="161"/>
      <c r="H340" s="142"/>
      <c r="I340" s="130" t="e">
        <f>VLOOKUP(H340,Presupuesto!$B$11:$C$565,2,0)</f>
        <v>#N/A</v>
      </c>
      <c r="J340" s="98" t="str">
        <f t="shared" si="17"/>
        <v>Vinculación Universidad-Sociedad</v>
      </c>
      <c r="K340" s="98" t="s">
        <v>411</v>
      </c>
    </row>
    <row r="341" spans="3:11" x14ac:dyDescent="0.25">
      <c r="C341" s="141"/>
      <c r="D341" s="158"/>
      <c r="E341" s="123"/>
      <c r="F341" s="97">
        <f t="shared" si="16"/>
        <v>0</v>
      </c>
      <c r="G341" s="161"/>
      <c r="H341" s="142"/>
      <c r="I341" s="130" t="e">
        <f>VLOOKUP(H341,Presupuesto!$B$11:$C$565,2,0)</f>
        <v>#N/A</v>
      </c>
      <c r="J341" s="98" t="str">
        <f t="shared" si="17"/>
        <v>Vinculación Universidad-Sociedad</v>
      </c>
      <c r="K341" s="98" t="s">
        <v>411</v>
      </c>
    </row>
    <row r="342" spans="3:11" x14ac:dyDescent="0.25">
      <c r="C342" s="141"/>
      <c r="D342" s="158"/>
      <c r="E342" s="123"/>
      <c r="F342" s="97">
        <f t="shared" si="16"/>
        <v>0</v>
      </c>
      <c r="G342" s="161"/>
      <c r="H342" s="142"/>
      <c r="I342" s="130" t="e">
        <f>VLOOKUP(H342,Presupuesto!$B$11:$C$565,2,0)</f>
        <v>#N/A</v>
      </c>
      <c r="J342" s="98" t="str">
        <f t="shared" si="17"/>
        <v>Vinculación Universidad-Sociedad</v>
      </c>
      <c r="K342" s="98" t="s">
        <v>411</v>
      </c>
    </row>
    <row r="343" spans="3:11" x14ac:dyDescent="0.25">
      <c r="C343" s="141"/>
      <c r="D343" s="158"/>
      <c r="E343" s="123"/>
      <c r="F343" s="97">
        <f t="shared" si="16"/>
        <v>0</v>
      </c>
      <c r="G343" s="161"/>
      <c r="H343" s="142"/>
      <c r="I343" s="130" t="e">
        <f>VLOOKUP(H343,Presupuesto!$B$11:$C$565,2,0)</f>
        <v>#N/A</v>
      </c>
      <c r="J343" s="98" t="str">
        <f t="shared" si="17"/>
        <v>Vinculación Universidad-Sociedad</v>
      </c>
      <c r="K343" s="98" t="s">
        <v>411</v>
      </c>
    </row>
    <row r="344" spans="3:11" x14ac:dyDescent="0.25">
      <c r="C344" s="141"/>
      <c r="D344" s="158"/>
      <c r="E344" s="123"/>
      <c r="F344" s="97">
        <f t="shared" si="16"/>
        <v>0</v>
      </c>
      <c r="G344" s="161"/>
      <c r="H344" s="142"/>
      <c r="I344" s="130" t="e">
        <f>VLOOKUP(H344,Presupuesto!$B$11:$C$565,2,0)</f>
        <v>#N/A</v>
      </c>
      <c r="J344" s="98" t="str">
        <f t="shared" si="17"/>
        <v>Vinculación Universidad-Sociedad</v>
      </c>
      <c r="K344" s="98" t="s">
        <v>411</v>
      </c>
    </row>
    <row r="345" spans="3:11" x14ac:dyDescent="0.25">
      <c r="C345" s="141"/>
      <c r="D345" s="158"/>
      <c r="E345" s="123"/>
      <c r="F345" s="97">
        <f t="shared" si="16"/>
        <v>0</v>
      </c>
      <c r="G345" s="161"/>
      <c r="H345" s="142"/>
      <c r="I345" s="130" t="e">
        <f>VLOOKUP(H345,Presupuesto!$B$11:$C$565,2,0)</f>
        <v>#N/A</v>
      </c>
      <c r="J345" s="98" t="str">
        <f t="shared" si="17"/>
        <v>Vinculación Universidad-Sociedad</v>
      </c>
      <c r="K345" s="98" t="s">
        <v>411</v>
      </c>
    </row>
    <row r="346" spans="3:11" x14ac:dyDescent="0.25">
      <c r="C346" s="141"/>
      <c r="D346" s="158"/>
      <c r="E346" s="123"/>
      <c r="F346" s="97">
        <f t="shared" si="16"/>
        <v>0</v>
      </c>
      <c r="G346" s="161"/>
      <c r="H346" s="142"/>
      <c r="I346" s="130" t="e">
        <f>VLOOKUP(H346,Presupuesto!$B$11:$C$565,2,0)</f>
        <v>#N/A</v>
      </c>
      <c r="J346" s="98" t="str">
        <f t="shared" si="17"/>
        <v>Vinculación Universidad-Sociedad</v>
      </c>
      <c r="K346" s="98" t="s">
        <v>411</v>
      </c>
    </row>
    <row r="347" spans="3:11" x14ac:dyDescent="0.25">
      <c r="C347" s="143"/>
      <c r="D347" s="151"/>
      <c r="E347" s="118"/>
      <c r="F347" s="97">
        <f t="shared" si="16"/>
        <v>0</v>
      </c>
      <c r="G347" s="161"/>
      <c r="H347" s="144"/>
      <c r="I347" s="130" t="e">
        <f>VLOOKUP(H347,Presupuesto!$B$11:$C$565,2,0)</f>
        <v>#N/A</v>
      </c>
      <c r="J347" s="98" t="str">
        <f t="shared" si="17"/>
        <v>Vinculación Universidad-Sociedad</v>
      </c>
      <c r="K347" s="98" t="s">
        <v>411</v>
      </c>
    </row>
    <row r="348" spans="3:11" x14ac:dyDescent="0.25">
      <c r="C348" s="143"/>
      <c r="D348" s="151"/>
      <c r="E348" s="118"/>
      <c r="F348" s="97">
        <f t="shared" si="16"/>
        <v>0</v>
      </c>
      <c r="G348" s="161"/>
      <c r="H348" s="144"/>
      <c r="I348" s="130" t="e">
        <f>VLOOKUP(H348,Presupuesto!$B$11:$C$565,2,0)</f>
        <v>#N/A</v>
      </c>
      <c r="J348" s="98" t="str">
        <f t="shared" si="17"/>
        <v>Vinculación Universidad-Sociedad</v>
      </c>
      <c r="K348" s="98" t="s">
        <v>411</v>
      </c>
    </row>
    <row r="349" spans="3:11" x14ac:dyDescent="0.25">
      <c r="C349" s="143"/>
      <c r="D349" s="151"/>
      <c r="E349" s="118"/>
      <c r="F349" s="97">
        <f t="shared" si="16"/>
        <v>0</v>
      </c>
      <c r="G349" s="161"/>
      <c r="H349" s="144"/>
      <c r="I349" s="130" t="e">
        <f>VLOOKUP(H349,Presupuesto!$B$11:$C$565,2,0)</f>
        <v>#N/A</v>
      </c>
      <c r="J349" s="98" t="str">
        <f t="shared" si="17"/>
        <v>Vinculación Universidad-Sociedad</v>
      </c>
      <c r="K349" s="98" t="s">
        <v>411</v>
      </c>
    </row>
    <row r="350" spans="3:11" x14ac:dyDescent="0.25">
      <c r="C350" s="143"/>
      <c r="D350" s="151"/>
      <c r="E350" s="118"/>
      <c r="F350" s="97">
        <f t="shared" si="16"/>
        <v>0</v>
      </c>
      <c r="G350" s="161"/>
      <c r="H350" s="144"/>
      <c r="I350" s="130" t="e">
        <f>VLOOKUP(H350,Presupuesto!$B$11:$C$565,2,0)</f>
        <v>#N/A</v>
      </c>
      <c r="J350" s="98" t="str">
        <f t="shared" si="17"/>
        <v>Vinculación Universidad-Sociedad</v>
      </c>
      <c r="K350" s="98" t="s">
        <v>411</v>
      </c>
    </row>
    <row r="351" spans="3:11" x14ac:dyDescent="0.25">
      <c r="C351" s="143"/>
      <c r="D351" s="151"/>
      <c r="E351" s="118"/>
      <c r="F351" s="97">
        <f t="shared" si="16"/>
        <v>0</v>
      </c>
      <c r="G351" s="161"/>
      <c r="H351" s="144"/>
      <c r="I351" s="130" t="e">
        <f>VLOOKUP(H351,Presupuesto!$B$11:$C$565,2,0)</f>
        <v>#N/A</v>
      </c>
      <c r="J351" s="98" t="str">
        <f t="shared" si="17"/>
        <v>Vinculación Universidad-Sociedad</v>
      </c>
      <c r="K351" s="98" t="s">
        <v>411</v>
      </c>
    </row>
    <row r="352" spans="3:11" x14ac:dyDescent="0.25">
      <c r="C352" s="143"/>
      <c r="D352" s="151"/>
      <c r="E352" s="118"/>
      <c r="F352" s="97">
        <f t="shared" si="16"/>
        <v>0</v>
      </c>
      <c r="G352" s="161"/>
      <c r="H352" s="144"/>
      <c r="I352" s="130" t="e">
        <f>VLOOKUP(H352,Presupuesto!$B$11:$C$565,2,0)</f>
        <v>#N/A</v>
      </c>
      <c r="J352" s="98" t="str">
        <f t="shared" si="17"/>
        <v>Vinculación Universidad-Sociedad</v>
      </c>
      <c r="K352" s="98" t="s">
        <v>411</v>
      </c>
    </row>
    <row r="353" spans="3:11" x14ac:dyDescent="0.25">
      <c r="C353" s="143"/>
      <c r="D353" s="151"/>
      <c r="E353" s="118"/>
      <c r="F353" s="97">
        <f t="shared" si="16"/>
        <v>0</v>
      </c>
      <c r="G353" s="161"/>
      <c r="H353" s="144"/>
      <c r="I353" s="130" t="e">
        <f>VLOOKUP(H353,Presupuesto!$B$11:$C$565,2,0)</f>
        <v>#N/A</v>
      </c>
      <c r="J353" s="98" t="str">
        <f t="shared" si="17"/>
        <v>Vinculación Universidad-Sociedad</v>
      </c>
      <c r="K353" s="98" t="s">
        <v>411</v>
      </c>
    </row>
    <row r="354" spans="3:11" x14ac:dyDescent="0.25">
      <c r="C354" s="143"/>
      <c r="D354" s="151"/>
      <c r="E354" s="118"/>
      <c r="F354" s="97">
        <f t="shared" si="16"/>
        <v>0</v>
      </c>
      <c r="G354" s="161"/>
      <c r="H354" s="144"/>
      <c r="I354" s="130" t="e">
        <f>VLOOKUP(H354,Presupuesto!$B$11:$C$565,2,0)</f>
        <v>#N/A</v>
      </c>
      <c r="J354" s="98" t="str">
        <f t="shared" si="17"/>
        <v>Vinculación Universidad-Sociedad</v>
      </c>
      <c r="K354" s="98" t="s">
        <v>411</v>
      </c>
    </row>
    <row r="355" spans="3:11" x14ac:dyDescent="0.25">
      <c r="C355" s="145"/>
      <c r="D355" s="151"/>
      <c r="E355" s="118"/>
      <c r="F355" s="97">
        <f t="shared" si="16"/>
        <v>0</v>
      </c>
      <c r="G355" s="161"/>
      <c r="H355" s="146"/>
      <c r="I355" s="130" t="e">
        <f>VLOOKUP(H355,Presupuesto!$B$11:$C$565,2,0)</f>
        <v>#N/A</v>
      </c>
      <c r="J355" s="98" t="str">
        <f t="shared" si="17"/>
        <v>Vinculación Universidad-Sociedad</v>
      </c>
      <c r="K355" s="98" t="s">
        <v>402</v>
      </c>
    </row>
    <row r="356" spans="3:11" x14ac:dyDescent="0.25">
      <c r="C356" s="145"/>
      <c r="D356" s="151"/>
      <c r="E356" s="118"/>
      <c r="F356" s="97">
        <f t="shared" si="16"/>
        <v>0</v>
      </c>
      <c r="G356" s="161"/>
      <c r="H356" s="146"/>
      <c r="I356" s="130" t="e">
        <f>VLOOKUP(H356,Presupuesto!$B$11:$C$565,2,0)</f>
        <v>#N/A</v>
      </c>
      <c r="J356" s="98" t="str">
        <f t="shared" si="17"/>
        <v>Vinculación Universidad-Sociedad</v>
      </c>
      <c r="K356" s="98" t="s">
        <v>411</v>
      </c>
    </row>
    <row r="357" spans="3:11" x14ac:dyDescent="0.25">
      <c r="C357" s="145"/>
      <c r="D357" s="151"/>
      <c r="E357" s="118"/>
      <c r="F357" s="97">
        <f t="shared" si="16"/>
        <v>0</v>
      </c>
      <c r="G357" s="161"/>
      <c r="H357" s="146"/>
      <c r="I357" s="130" t="e">
        <f>VLOOKUP(H357,Presupuesto!$B$11:$C$565,2,0)</f>
        <v>#N/A</v>
      </c>
      <c r="J357" s="98" t="str">
        <f t="shared" si="17"/>
        <v>Vinculación Universidad-Sociedad</v>
      </c>
      <c r="K357" s="98" t="s">
        <v>411</v>
      </c>
    </row>
    <row r="358" spans="3:11" x14ac:dyDescent="0.25">
      <c r="C358" s="145"/>
      <c r="D358" s="151"/>
      <c r="E358" s="118"/>
      <c r="F358" s="97">
        <f t="shared" si="16"/>
        <v>0</v>
      </c>
      <c r="G358" s="161"/>
      <c r="H358" s="146"/>
      <c r="I358" s="130" t="e">
        <f>VLOOKUP(H358,Presupuesto!$B$11:$C$565,2,0)</f>
        <v>#N/A</v>
      </c>
      <c r="J358" s="98" t="str">
        <f t="shared" si="17"/>
        <v>Vinculación Universidad-Sociedad</v>
      </c>
      <c r="K358" s="98" t="s">
        <v>411</v>
      </c>
    </row>
    <row r="359" spans="3:11" ht="15.75" thickBot="1" x14ac:dyDescent="0.3">
      <c r="C359" s="147"/>
      <c r="D359" s="159"/>
      <c r="E359" s="103"/>
      <c r="F359" s="105">
        <f t="shared" si="16"/>
        <v>0</v>
      </c>
      <c r="G359" s="162"/>
      <c r="H359" s="148"/>
      <c r="I359" s="132" t="e">
        <f>VLOOKUP(H359,Presupuesto!$B$11:$C$565,2,0)</f>
        <v>#N/A</v>
      </c>
      <c r="J359" s="106" t="str">
        <f t="shared" si="17"/>
        <v>Vinculación Universidad-Sociedad</v>
      </c>
      <c r="K359" s="124" t="s">
        <v>393</v>
      </c>
    </row>
    <row r="362" spans="3:11" ht="15.75" thickBot="1" x14ac:dyDescent="0.3"/>
    <row r="363" spans="3:11" ht="15.75" thickBot="1" x14ac:dyDescent="0.3">
      <c r="C363" s="157" t="s">
        <v>53</v>
      </c>
      <c r="D363" s="369">
        <f>SUM(F370:F404)</f>
        <v>19612.5</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391</v>
      </c>
      <c r="D366" s="365" t="str">
        <f>'11. Gestion Administrativa'!F27</f>
        <v>11.2.1.1</v>
      </c>
      <c r="E366" s="93"/>
      <c r="F366" s="93"/>
      <c r="G366" s="93"/>
      <c r="H366" s="76"/>
      <c r="I366" s="76"/>
      <c r="J366" s="76"/>
      <c r="K366" s="112"/>
    </row>
    <row r="367" spans="3:11" ht="18.75" x14ac:dyDescent="0.25">
      <c r="C367" s="210" t="str">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Mantenimiento Preventivo y  Correctivo del equipo instalado.</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130</v>
      </c>
      <c r="H369" s="136" t="s">
        <v>46</v>
      </c>
      <c r="I369" s="133" t="s">
        <v>131</v>
      </c>
      <c r="J369" s="133" t="s">
        <v>409</v>
      </c>
      <c r="K369" s="133" t="s">
        <v>410</v>
      </c>
    </row>
    <row r="370" spans="3:11" ht="15.75" thickBot="1" x14ac:dyDescent="0.3">
      <c r="C370" s="220" t="s">
        <v>431</v>
      </c>
      <c r="D370" s="542">
        <v>1.5</v>
      </c>
      <c r="E370" s="115">
        <f>HLOOKUP(C370,$AH$2:$BU$3,2,0)</f>
        <v>1750</v>
      </c>
      <c r="F370" s="97">
        <f t="shared" ref="F370:F404" si="18">D370*E370</f>
        <v>2625</v>
      </c>
      <c r="G370" s="161" t="s">
        <v>128</v>
      </c>
      <c r="H370" s="142" t="s">
        <v>306</v>
      </c>
      <c r="I370" s="130" t="str">
        <f>VLOOKUP(H370,Presupuesto!$B$11:$C$565,2,0)</f>
        <v>VIATICOS NACIONALES Y OTROS GASTOS DE VIAJE PROYECTO FORTALECIMIENTO ORG. ESTUDI (26200-72)</v>
      </c>
      <c r="J370" s="98" t="s">
        <v>470</v>
      </c>
      <c r="K370" s="98" t="s">
        <v>394</v>
      </c>
    </row>
    <row r="371" spans="3:11" ht="15.75" thickBot="1" x14ac:dyDescent="0.3">
      <c r="C371" s="220" t="s">
        <v>431</v>
      </c>
      <c r="D371" s="543">
        <v>1.5</v>
      </c>
      <c r="E371" s="115">
        <f t="shared" ref="E371:E381" si="19">HLOOKUP(C371,$AH$2:$BU$3,2,0)</f>
        <v>1750</v>
      </c>
      <c r="F371" s="97">
        <f t="shared" si="18"/>
        <v>2625</v>
      </c>
      <c r="G371" s="161" t="s">
        <v>128</v>
      </c>
      <c r="H371" s="142" t="s">
        <v>306</v>
      </c>
      <c r="I371" s="130" t="str">
        <f>VLOOKUP(H371,Presupuesto!$B$11:$C$565,2,0)</f>
        <v>VIATICOS NACIONALES Y OTROS GASTOS DE VIAJE PROYECTO FORTALECIMIENTO ORG. ESTUDI (26200-72)</v>
      </c>
      <c r="J371" s="98" t="s">
        <v>470</v>
      </c>
      <c r="K371" s="98" t="s">
        <v>394</v>
      </c>
    </row>
    <row r="372" spans="3:11" ht="15.75" thickBot="1" x14ac:dyDescent="0.3">
      <c r="C372" s="220" t="s">
        <v>435</v>
      </c>
      <c r="D372" s="543">
        <v>1.5</v>
      </c>
      <c r="E372" s="115">
        <f t="shared" si="19"/>
        <v>1200</v>
      </c>
      <c r="F372" s="97">
        <f t="shared" si="18"/>
        <v>1800</v>
      </c>
      <c r="G372" s="161" t="s">
        <v>128</v>
      </c>
      <c r="H372" s="142" t="s">
        <v>306</v>
      </c>
      <c r="I372" s="130" t="str">
        <f>VLOOKUP(H372,Presupuesto!$B$11:$C$565,2,0)</f>
        <v>VIATICOS NACIONALES Y OTROS GASTOS DE VIAJE PROYECTO FORTALECIMIENTO ORG. ESTUDI (26200-72)</v>
      </c>
      <c r="J372" s="98" t="s">
        <v>470</v>
      </c>
      <c r="K372" s="98" t="s">
        <v>394</v>
      </c>
    </row>
    <row r="373" spans="3:11" ht="15.75" thickBot="1" x14ac:dyDescent="0.3">
      <c r="C373" s="220" t="s">
        <v>433</v>
      </c>
      <c r="D373" s="543">
        <v>1.5</v>
      </c>
      <c r="E373" s="115">
        <f t="shared" si="19"/>
        <v>900</v>
      </c>
      <c r="F373" s="97">
        <f t="shared" si="18"/>
        <v>1350</v>
      </c>
      <c r="G373" s="161" t="s">
        <v>128</v>
      </c>
      <c r="H373" s="142" t="s">
        <v>306</v>
      </c>
      <c r="I373" s="130" t="str">
        <f>VLOOKUP(H373,Presupuesto!$B$11:$C$565,2,0)</f>
        <v>VIATICOS NACIONALES Y OTROS GASTOS DE VIAJE PROYECTO FORTALECIMIENTO ORG. ESTUDI (26200-72)</v>
      </c>
      <c r="J373" s="98" t="s">
        <v>470</v>
      </c>
      <c r="K373" s="98" t="s">
        <v>394</v>
      </c>
    </row>
    <row r="374" spans="3:11" ht="15.75" thickBot="1" x14ac:dyDescent="0.3">
      <c r="C374" s="220" t="s">
        <v>433</v>
      </c>
      <c r="D374" s="543">
        <v>1.5</v>
      </c>
      <c r="E374" s="115">
        <f t="shared" si="19"/>
        <v>900</v>
      </c>
      <c r="F374" s="97">
        <f t="shared" si="18"/>
        <v>1350</v>
      </c>
      <c r="G374" s="161" t="s">
        <v>128</v>
      </c>
      <c r="H374" s="142" t="s">
        <v>306</v>
      </c>
      <c r="I374" s="130" t="str">
        <f>VLOOKUP(H374,Presupuesto!$B$11:$C$565,2,0)</f>
        <v>VIATICOS NACIONALES Y OTROS GASTOS DE VIAJE PROYECTO FORTALECIMIENTO ORG. ESTUDI (26200-72)</v>
      </c>
      <c r="J374" s="98" t="s">
        <v>470</v>
      </c>
      <c r="K374" s="98" t="s">
        <v>394</v>
      </c>
    </row>
    <row r="375" spans="3:11" ht="15.75" thickBot="1" x14ac:dyDescent="0.3">
      <c r="C375" s="220" t="s">
        <v>437</v>
      </c>
      <c r="D375" s="543">
        <v>1.5</v>
      </c>
      <c r="E375" s="115">
        <f t="shared" si="19"/>
        <v>650</v>
      </c>
      <c r="F375" s="97">
        <f t="shared" si="18"/>
        <v>975</v>
      </c>
      <c r="G375" s="161" t="s">
        <v>128</v>
      </c>
      <c r="H375" s="142" t="s">
        <v>306</v>
      </c>
      <c r="I375" s="130" t="str">
        <f>VLOOKUP(H375,Presupuesto!$B$11:$C$565,2,0)</f>
        <v>VIATICOS NACIONALES Y OTROS GASTOS DE VIAJE PROYECTO FORTALECIMIENTO ORG. ESTUDI (26200-72)</v>
      </c>
      <c r="J375" s="98" t="s">
        <v>470</v>
      </c>
      <c r="K375" s="98" t="s">
        <v>394</v>
      </c>
    </row>
    <row r="376" spans="3:11" ht="15.75" thickBot="1" x14ac:dyDescent="0.3">
      <c r="C376" s="220" t="s">
        <v>433</v>
      </c>
      <c r="D376" s="543">
        <v>0.75</v>
      </c>
      <c r="E376" s="115">
        <f t="shared" si="19"/>
        <v>900</v>
      </c>
      <c r="F376" s="97">
        <f t="shared" si="18"/>
        <v>675</v>
      </c>
      <c r="G376" s="161" t="s">
        <v>128</v>
      </c>
      <c r="H376" s="142" t="s">
        <v>306</v>
      </c>
      <c r="I376" s="130" t="str">
        <f>VLOOKUP(H376,Presupuesto!$B$11:$C$565,2,0)</f>
        <v>VIATICOS NACIONALES Y OTROS GASTOS DE VIAJE PROYECTO FORTALECIMIENTO ORG. ESTUDI (26200-72)</v>
      </c>
      <c r="J376" s="98" t="s">
        <v>470</v>
      </c>
      <c r="K376" s="98" t="s">
        <v>394</v>
      </c>
    </row>
    <row r="377" spans="3:11" ht="15.75" thickBot="1" x14ac:dyDescent="0.3">
      <c r="C377" s="220" t="s">
        <v>433</v>
      </c>
      <c r="D377" s="543">
        <v>0.75</v>
      </c>
      <c r="E377" s="115">
        <f t="shared" si="19"/>
        <v>900</v>
      </c>
      <c r="F377" s="97">
        <f t="shared" si="18"/>
        <v>675</v>
      </c>
      <c r="G377" s="161" t="s">
        <v>128</v>
      </c>
      <c r="H377" s="142" t="s">
        <v>306</v>
      </c>
      <c r="I377" s="130" t="str">
        <f>VLOOKUP(H377,Presupuesto!$B$11:$C$565,2,0)</f>
        <v>VIATICOS NACIONALES Y OTROS GASTOS DE VIAJE PROYECTO FORTALECIMIENTO ORG. ESTUDI (26200-72)</v>
      </c>
      <c r="J377" s="98" t="s">
        <v>470</v>
      </c>
      <c r="K377" s="98" t="s">
        <v>394</v>
      </c>
    </row>
    <row r="378" spans="3:11" ht="15.75" thickBot="1" x14ac:dyDescent="0.3">
      <c r="C378" s="220" t="s">
        <v>437</v>
      </c>
      <c r="D378" s="543">
        <v>0.75</v>
      </c>
      <c r="E378" s="115">
        <f t="shared" si="19"/>
        <v>650</v>
      </c>
      <c r="F378" s="97">
        <f t="shared" si="18"/>
        <v>487.5</v>
      </c>
      <c r="G378" s="161" t="s">
        <v>128</v>
      </c>
      <c r="H378" s="142" t="s">
        <v>306</v>
      </c>
      <c r="I378" s="130" t="str">
        <f>VLOOKUP(H378,Presupuesto!$B$11:$C$565,2,0)</f>
        <v>VIATICOS NACIONALES Y OTROS GASTOS DE VIAJE PROYECTO FORTALECIMIENTO ORG. ESTUDI (26200-72)</v>
      </c>
      <c r="J378" s="98" t="s">
        <v>470</v>
      </c>
      <c r="K378" s="98" t="s">
        <v>394</v>
      </c>
    </row>
    <row r="379" spans="3:11" ht="15.75" thickBot="1" x14ac:dyDescent="0.3">
      <c r="C379" s="220" t="s">
        <v>431</v>
      </c>
      <c r="D379" s="542">
        <v>1.5</v>
      </c>
      <c r="E379" s="115">
        <f t="shared" si="19"/>
        <v>1750</v>
      </c>
      <c r="F379" s="97">
        <f t="shared" si="18"/>
        <v>2625</v>
      </c>
      <c r="G379" s="161" t="s">
        <v>128</v>
      </c>
      <c r="H379" s="142" t="s">
        <v>306</v>
      </c>
      <c r="I379" s="130" t="str">
        <f>VLOOKUP(H379,Presupuesto!$B$11:$C$565,2,0)</f>
        <v>VIATICOS NACIONALES Y OTROS GASTOS DE VIAJE PROYECTO FORTALECIMIENTO ORG. ESTUDI (26200-72)</v>
      </c>
      <c r="J379" s="98" t="s">
        <v>470</v>
      </c>
      <c r="K379" s="98" t="s">
        <v>394</v>
      </c>
    </row>
    <row r="380" spans="3:11" ht="15.75" thickBot="1" x14ac:dyDescent="0.3">
      <c r="C380" s="220" t="s">
        <v>431</v>
      </c>
      <c r="D380" s="543">
        <v>1.5</v>
      </c>
      <c r="E380" s="115">
        <f t="shared" si="19"/>
        <v>1750</v>
      </c>
      <c r="F380" s="97">
        <f t="shared" si="18"/>
        <v>2625</v>
      </c>
      <c r="G380" s="161" t="s">
        <v>128</v>
      </c>
      <c r="H380" s="142" t="s">
        <v>306</v>
      </c>
      <c r="I380" s="130" t="str">
        <f>VLOOKUP(H380,Presupuesto!$B$11:$C$565,2,0)</f>
        <v>VIATICOS NACIONALES Y OTROS GASTOS DE VIAJE PROYECTO FORTALECIMIENTO ORG. ESTUDI (26200-72)</v>
      </c>
      <c r="J380" s="98" t="s">
        <v>470</v>
      </c>
      <c r="K380" s="98" t="s">
        <v>394</v>
      </c>
    </row>
    <row r="381" spans="3:11" x14ac:dyDescent="0.25">
      <c r="C381" s="220" t="s">
        <v>435</v>
      </c>
      <c r="D381" s="543">
        <v>1.5</v>
      </c>
      <c r="E381" s="115">
        <f t="shared" si="19"/>
        <v>1200</v>
      </c>
      <c r="F381" s="97">
        <f t="shared" si="18"/>
        <v>1800</v>
      </c>
      <c r="G381" s="161" t="s">
        <v>128</v>
      </c>
      <c r="H381" s="142" t="s">
        <v>306</v>
      </c>
      <c r="I381" s="130" t="str">
        <f>VLOOKUP(H381,Presupuesto!$B$11:$C$565,2,0)</f>
        <v>VIATICOS NACIONALES Y OTROS GASTOS DE VIAJE PROYECTO FORTALECIMIENTO ORG. ESTUDI (26200-72)</v>
      </c>
      <c r="J381" s="98" t="s">
        <v>470</v>
      </c>
      <c r="K381" s="98" t="s">
        <v>394</v>
      </c>
    </row>
    <row r="382" spans="3:11" x14ac:dyDescent="0.25">
      <c r="C382" s="141"/>
      <c r="D382" s="158"/>
      <c r="E382" s="123"/>
      <c r="F382" s="97">
        <f t="shared" si="18"/>
        <v>0</v>
      </c>
      <c r="G382" s="161"/>
      <c r="H382" s="142"/>
      <c r="I382" s="130" t="e">
        <f>VLOOKUP(H382,Presupuesto!$B$11:$C$565,2,0)</f>
        <v>#N/A</v>
      </c>
      <c r="J382" s="98" t="str">
        <f t="shared" ref="J382:J404" si="20">$J$370</f>
        <v>Vinculación Universidad-Sociedad</v>
      </c>
      <c r="K382" s="98" t="s">
        <v>411</v>
      </c>
    </row>
    <row r="383" spans="3:11" x14ac:dyDescent="0.25">
      <c r="C383" s="141"/>
      <c r="D383" s="158"/>
      <c r="E383" s="123"/>
      <c r="F383" s="97">
        <f t="shared" si="18"/>
        <v>0</v>
      </c>
      <c r="G383" s="161"/>
      <c r="H383" s="142"/>
      <c r="I383" s="130" t="e">
        <f>VLOOKUP(H383,Presupuesto!$B$11:$C$565,2,0)</f>
        <v>#N/A</v>
      </c>
      <c r="J383" s="98" t="str">
        <f t="shared" si="20"/>
        <v>Vinculación Universidad-Sociedad</v>
      </c>
      <c r="K383" s="98" t="s">
        <v>411</v>
      </c>
    </row>
    <row r="384" spans="3:11" x14ac:dyDescent="0.25">
      <c r="C384" s="141"/>
      <c r="D384" s="158"/>
      <c r="E384" s="123"/>
      <c r="F384" s="97">
        <f t="shared" si="18"/>
        <v>0</v>
      </c>
      <c r="G384" s="161"/>
      <c r="H384" s="142"/>
      <c r="I384" s="130" t="e">
        <f>VLOOKUP(H384,Presupuesto!$B$11:$C$565,2,0)</f>
        <v>#N/A</v>
      </c>
      <c r="J384" s="98" t="str">
        <f t="shared" si="20"/>
        <v>Vinculación Universidad-Sociedad</v>
      </c>
      <c r="K384" s="98" t="s">
        <v>411</v>
      </c>
    </row>
    <row r="385" spans="3:11" x14ac:dyDescent="0.25">
      <c r="C385" s="141"/>
      <c r="D385" s="158"/>
      <c r="E385" s="123"/>
      <c r="F385" s="97">
        <f t="shared" si="18"/>
        <v>0</v>
      </c>
      <c r="G385" s="161"/>
      <c r="H385" s="142"/>
      <c r="I385" s="130" t="e">
        <f>VLOOKUP(H385,Presupuesto!$B$11:$C$565,2,0)</f>
        <v>#N/A</v>
      </c>
      <c r="J385" s="98" t="str">
        <f t="shared" si="20"/>
        <v>Vinculación Universidad-Sociedad</v>
      </c>
      <c r="K385" s="98" t="s">
        <v>411</v>
      </c>
    </row>
    <row r="386" spans="3:11" x14ac:dyDescent="0.25">
      <c r="C386" s="141"/>
      <c r="D386" s="158"/>
      <c r="E386" s="123"/>
      <c r="F386" s="97">
        <f t="shared" si="18"/>
        <v>0</v>
      </c>
      <c r="G386" s="161"/>
      <c r="H386" s="142"/>
      <c r="I386" s="130" t="e">
        <f>VLOOKUP(H386,Presupuesto!$B$11:$C$565,2,0)</f>
        <v>#N/A</v>
      </c>
      <c r="J386" s="98" t="str">
        <f t="shared" si="20"/>
        <v>Vinculación Universidad-Sociedad</v>
      </c>
      <c r="K386" s="98" t="s">
        <v>411</v>
      </c>
    </row>
    <row r="387" spans="3:11" x14ac:dyDescent="0.25">
      <c r="C387" s="141"/>
      <c r="D387" s="158"/>
      <c r="E387" s="123"/>
      <c r="F387" s="97">
        <f t="shared" si="18"/>
        <v>0</v>
      </c>
      <c r="G387" s="161"/>
      <c r="H387" s="142"/>
      <c r="I387" s="130" t="e">
        <f>VLOOKUP(H387,Presupuesto!$B$11:$C$565,2,0)</f>
        <v>#N/A</v>
      </c>
      <c r="J387" s="98" t="str">
        <f t="shared" si="20"/>
        <v>Vinculación Universidad-Sociedad</v>
      </c>
      <c r="K387" s="98" t="s">
        <v>411</v>
      </c>
    </row>
    <row r="388" spans="3:11" x14ac:dyDescent="0.25">
      <c r="C388" s="141"/>
      <c r="D388" s="158"/>
      <c r="E388" s="123"/>
      <c r="F388" s="97">
        <f t="shared" si="18"/>
        <v>0</v>
      </c>
      <c r="G388" s="161"/>
      <c r="H388" s="142"/>
      <c r="I388" s="130" t="e">
        <f>VLOOKUP(H388,Presupuesto!$B$11:$C$565,2,0)</f>
        <v>#N/A</v>
      </c>
      <c r="J388" s="98" t="str">
        <f t="shared" si="20"/>
        <v>Vinculación Universidad-Sociedad</v>
      </c>
      <c r="K388" s="98" t="s">
        <v>411</v>
      </c>
    </row>
    <row r="389" spans="3:11" x14ac:dyDescent="0.25">
      <c r="C389" s="141"/>
      <c r="D389" s="158"/>
      <c r="E389" s="123"/>
      <c r="F389" s="97">
        <f t="shared" si="18"/>
        <v>0</v>
      </c>
      <c r="G389" s="161"/>
      <c r="H389" s="142"/>
      <c r="I389" s="130" t="e">
        <f>VLOOKUP(H389,Presupuesto!$B$11:$C$565,2,0)</f>
        <v>#N/A</v>
      </c>
      <c r="J389" s="98" t="str">
        <f t="shared" si="20"/>
        <v>Vinculación Universidad-Sociedad</v>
      </c>
      <c r="K389" s="98" t="s">
        <v>411</v>
      </c>
    </row>
    <row r="390" spans="3:11" x14ac:dyDescent="0.25">
      <c r="C390" s="141"/>
      <c r="D390" s="158"/>
      <c r="E390" s="123"/>
      <c r="F390" s="97">
        <f t="shared" si="18"/>
        <v>0</v>
      </c>
      <c r="G390" s="161"/>
      <c r="H390" s="142"/>
      <c r="I390" s="130" t="e">
        <f>VLOOKUP(H390,Presupuesto!$B$11:$C$565,2,0)</f>
        <v>#N/A</v>
      </c>
      <c r="J390" s="98" t="str">
        <f t="shared" si="20"/>
        <v>Vinculación Universidad-Sociedad</v>
      </c>
      <c r="K390" s="98" t="s">
        <v>411</v>
      </c>
    </row>
    <row r="391" spans="3:11" x14ac:dyDescent="0.25">
      <c r="C391" s="141"/>
      <c r="D391" s="158"/>
      <c r="E391" s="123"/>
      <c r="F391" s="97">
        <f t="shared" si="18"/>
        <v>0</v>
      </c>
      <c r="G391" s="161"/>
      <c r="H391" s="142"/>
      <c r="I391" s="130" t="e">
        <f>VLOOKUP(H391,Presupuesto!$B$11:$C$565,2,0)</f>
        <v>#N/A</v>
      </c>
      <c r="J391" s="98" t="str">
        <f t="shared" si="20"/>
        <v>Vinculación Universidad-Sociedad</v>
      </c>
      <c r="K391" s="98" t="s">
        <v>411</v>
      </c>
    </row>
    <row r="392" spans="3:11" x14ac:dyDescent="0.25">
      <c r="C392" s="143"/>
      <c r="D392" s="151"/>
      <c r="E392" s="118"/>
      <c r="F392" s="97">
        <f t="shared" si="18"/>
        <v>0</v>
      </c>
      <c r="G392" s="161"/>
      <c r="H392" s="144"/>
      <c r="I392" s="130" t="e">
        <f>VLOOKUP(H392,Presupuesto!$B$11:$C$565,2,0)</f>
        <v>#N/A</v>
      </c>
      <c r="J392" s="98" t="str">
        <f t="shared" si="20"/>
        <v>Vinculación Universidad-Sociedad</v>
      </c>
      <c r="K392" s="98" t="s">
        <v>411</v>
      </c>
    </row>
    <row r="393" spans="3:11" x14ac:dyDescent="0.25">
      <c r="C393" s="143"/>
      <c r="D393" s="151"/>
      <c r="E393" s="118"/>
      <c r="F393" s="97">
        <f t="shared" si="18"/>
        <v>0</v>
      </c>
      <c r="G393" s="161"/>
      <c r="H393" s="144"/>
      <c r="I393" s="130" t="e">
        <f>VLOOKUP(H393,Presupuesto!$B$11:$C$565,2,0)</f>
        <v>#N/A</v>
      </c>
      <c r="J393" s="98" t="str">
        <f t="shared" si="20"/>
        <v>Vinculación Universidad-Sociedad</v>
      </c>
      <c r="K393" s="98" t="s">
        <v>411</v>
      </c>
    </row>
    <row r="394" spans="3:11" x14ac:dyDescent="0.25">
      <c r="C394" s="143"/>
      <c r="D394" s="151"/>
      <c r="E394" s="118"/>
      <c r="F394" s="97">
        <f t="shared" si="18"/>
        <v>0</v>
      </c>
      <c r="G394" s="161"/>
      <c r="H394" s="144"/>
      <c r="I394" s="130" t="e">
        <f>VLOOKUP(H394,Presupuesto!$B$11:$C$565,2,0)</f>
        <v>#N/A</v>
      </c>
      <c r="J394" s="98" t="str">
        <f t="shared" si="20"/>
        <v>Vinculación Universidad-Sociedad</v>
      </c>
      <c r="K394" s="98" t="s">
        <v>411</v>
      </c>
    </row>
    <row r="395" spans="3:11" x14ac:dyDescent="0.25">
      <c r="C395" s="143"/>
      <c r="D395" s="151"/>
      <c r="E395" s="118"/>
      <c r="F395" s="97">
        <f t="shared" si="18"/>
        <v>0</v>
      </c>
      <c r="G395" s="161"/>
      <c r="H395" s="144"/>
      <c r="I395" s="130" t="e">
        <f>VLOOKUP(H395,Presupuesto!$B$11:$C$565,2,0)</f>
        <v>#N/A</v>
      </c>
      <c r="J395" s="98" t="str">
        <f t="shared" si="20"/>
        <v>Vinculación Universidad-Sociedad</v>
      </c>
      <c r="K395" s="98" t="s">
        <v>411</v>
      </c>
    </row>
    <row r="396" spans="3:11" x14ac:dyDescent="0.25">
      <c r="C396" s="143"/>
      <c r="D396" s="151"/>
      <c r="E396" s="118"/>
      <c r="F396" s="97">
        <f t="shared" si="18"/>
        <v>0</v>
      </c>
      <c r="G396" s="161"/>
      <c r="H396" s="144"/>
      <c r="I396" s="130" t="e">
        <f>VLOOKUP(H396,Presupuesto!$B$11:$C$565,2,0)</f>
        <v>#N/A</v>
      </c>
      <c r="J396" s="98" t="str">
        <f t="shared" si="20"/>
        <v>Vinculación Universidad-Sociedad</v>
      </c>
      <c r="K396" s="98" t="s">
        <v>411</v>
      </c>
    </row>
    <row r="397" spans="3:11" x14ac:dyDescent="0.25">
      <c r="C397" s="143"/>
      <c r="D397" s="151"/>
      <c r="E397" s="118"/>
      <c r="F397" s="97">
        <f t="shared" si="18"/>
        <v>0</v>
      </c>
      <c r="G397" s="161"/>
      <c r="H397" s="144"/>
      <c r="I397" s="130" t="e">
        <f>VLOOKUP(H397,Presupuesto!$B$11:$C$565,2,0)</f>
        <v>#N/A</v>
      </c>
      <c r="J397" s="98" t="str">
        <f t="shared" si="20"/>
        <v>Vinculación Universidad-Sociedad</v>
      </c>
      <c r="K397" s="98" t="s">
        <v>411</v>
      </c>
    </row>
    <row r="398" spans="3:11" x14ac:dyDescent="0.25">
      <c r="C398" s="143"/>
      <c r="D398" s="151"/>
      <c r="E398" s="118"/>
      <c r="F398" s="97">
        <f t="shared" si="18"/>
        <v>0</v>
      </c>
      <c r="G398" s="161"/>
      <c r="H398" s="144"/>
      <c r="I398" s="130" t="e">
        <f>VLOOKUP(H398,Presupuesto!$B$11:$C$565,2,0)</f>
        <v>#N/A</v>
      </c>
      <c r="J398" s="98" t="str">
        <f t="shared" si="20"/>
        <v>Vinculación Universidad-Sociedad</v>
      </c>
      <c r="K398" s="98" t="s">
        <v>411</v>
      </c>
    </row>
    <row r="399" spans="3:11" x14ac:dyDescent="0.25">
      <c r="C399" s="143"/>
      <c r="D399" s="151"/>
      <c r="E399" s="118"/>
      <c r="F399" s="97">
        <f t="shared" si="18"/>
        <v>0</v>
      </c>
      <c r="G399" s="161"/>
      <c r="H399" s="144"/>
      <c r="I399" s="130" t="e">
        <f>VLOOKUP(H399,Presupuesto!$B$11:$C$565,2,0)</f>
        <v>#N/A</v>
      </c>
      <c r="J399" s="98" t="str">
        <f t="shared" si="20"/>
        <v>Vinculación Universidad-Sociedad</v>
      </c>
      <c r="K399" s="98" t="s">
        <v>411</v>
      </c>
    </row>
    <row r="400" spans="3:11" x14ac:dyDescent="0.25">
      <c r="C400" s="145"/>
      <c r="D400" s="151"/>
      <c r="E400" s="118"/>
      <c r="F400" s="97">
        <f t="shared" si="18"/>
        <v>0</v>
      </c>
      <c r="G400" s="161"/>
      <c r="H400" s="146"/>
      <c r="I400" s="130" t="e">
        <f>VLOOKUP(H400,Presupuesto!$B$11:$C$565,2,0)</f>
        <v>#N/A</v>
      </c>
      <c r="J400" s="98" t="str">
        <f t="shared" si="20"/>
        <v>Vinculación Universidad-Sociedad</v>
      </c>
      <c r="K400" s="98" t="s">
        <v>402</v>
      </c>
    </row>
    <row r="401" spans="3:11" x14ac:dyDescent="0.25">
      <c r="C401" s="145"/>
      <c r="D401" s="151"/>
      <c r="E401" s="118"/>
      <c r="F401" s="97">
        <f t="shared" si="18"/>
        <v>0</v>
      </c>
      <c r="G401" s="161"/>
      <c r="H401" s="146"/>
      <c r="I401" s="130" t="e">
        <f>VLOOKUP(H401,Presupuesto!$B$11:$C$565,2,0)</f>
        <v>#N/A</v>
      </c>
      <c r="J401" s="98" t="str">
        <f t="shared" si="20"/>
        <v>Vinculación Universidad-Sociedad</v>
      </c>
      <c r="K401" s="98" t="s">
        <v>411</v>
      </c>
    </row>
    <row r="402" spans="3:11" x14ac:dyDescent="0.25">
      <c r="C402" s="145"/>
      <c r="D402" s="151"/>
      <c r="E402" s="118"/>
      <c r="F402" s="97">
        <f t="shared" si="18"/>
        <v>0</v>
      </c>
      <c r="G402" s="161"/>
      <c r="H402" s="146"/>
      <c r="I402" s="130" t="e">
        <f>VLOOKUP(H402,Presupuesto!$B$11:$C$565,2,0)</f>
        <v>#N/A</v>
      </c>
      <c r="J402" s="98" t="str">
        <f t="shared" si="20"/>
        <v>Vinculación Universidad-Sociedad</v>
      </c>
      <c r="K402" s="98" t="s">
        <v>411</v>
      </c>
    </row>
    <row r="403" spans="3:11" x14ac:dyDescent="0.25">
      <c r="C403" s="145"/>
      <c r="D403" s="151"/>
      <c r="E403" s="118"/>
      <c r="F403" s="97">
        <f t="shared" si="18"/>
        <v>0</v>
      </c>
      <c r="G403" s="161"/>
      <c r="H403" s="146"/>
      <c r="I403" s="130" t="e">
        <f>VLOOKUP(H403,Presupuesto!$B$11:$C$565,2,0)</f>
        <v>#N/A</v>
      </c>
      <c r="J403" s="98" t="str">
        <f t="shared" si="20"/>
        <v>Vinculación Universidad-Sociedad</v>
      </c>
      <c r="K403" s="98" t="s">
        <v>411</v>
      </c>
    </row>
    <row r="404" spans="3:11" ht="15.75" thickBot="1" x14ac:dyDescent="0.3">
      <c r="C404" s="147"/>
      <c r="D404" s="159"/>
      <c r="E404" s="103"/>
      <c r="F404" s="105">
        <f t="shared" si="18"/>
        <v>0</v>
      </c>
      <c r="G404" s="162"/>
      <c r="H404" s="148"/>
      <c r="I404" s="132" t="e">
        <f>VLOOKUP(H404,Presupuesto!$B$11:$C$565,2,0)</f>
        <v>#N/A</v>
      </c>
      <c r="J404" s="106" t="str">
        <f t="shared" si="20"/>
        <v>Vinculación Universidad-Sociedad</v>
      </c>
      <c r="K404" s="124" t="s">
        <v>393</v>
      </c>
    </row>
    <row r="406" spans="3:11" ht="15.75" thickBot="1" x14ac:dyDescent="0.3">
      <c r="F406" s="90"/>
      <c r="G406" s="89"/>
      <c r="H406" s="90"/>
      <c r="I406" s="90"/>
    </row>
    <row r="407" spans="3:11" ht="15.75" thickBot="1" x14ac:dyDescent="0.3">
      <c r="C407" s="157" t="s">
        <v>53</v>
      </c>
      <c r="D407" s="369">
        <f>SUM(F414:F448)</f>
        <v>19612.5</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391</v>
      </c>
      <c r="D410" s="365" t="str">
        <f>'11. Gestion Administrativa'!F27</f>
        <v>11.2.1.1</v>
      </c>
      <c r="E410" s="93"/>
      <c r="F410" s="93"/>
      <c r="G410" s="93"/>
      <c r="H410" s="76"/>
      <c r="I410" s="76"/>
      <c r="J410" s="76"/>
      <c r="K410" s="112"/>
    </row>
    <row r="411" spans="3:11" ht="18.75" x14ac:dyDescent="0.25">
      <c r="C411" s="210" t="str">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Mantenimiento Preventivo y  Correctivo del equipo instalado.</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130</v>
      </c>
      <c r="H413" s="136" t="s">
        <v>46</v>
      </c>
      <c r="I413" s="133" t="s">
        <v>131</v>
      </c>
      <c r="J413" s="133" t="s">
        <v>409</v>
      </c>
      <c r="K413" s="133" t="s">
        <v>410</v>
      </c>
    </row>
    <row r="414" spans="3:11" ht="15.75" thickBot="1" x14ac:dyDescent="0.3">
      <c r="C414" s="220" t="s">
        <v>431</v>
      </c>
      <c r="D414" s="542">
        <v>1.5</v>
      </c>
      <c r="E414" s="219">
        <f>HLOOKUP(C414,$AH$2:$BU$3,2,0)</f>
        <v>1750</v>
      </c>
      <c r="F414" s="97">
        <f t="shared" ref="F414:F448" si="21">D414*E414</f>
        <v>2625</v>
      </c>
      <c r="G414" s="161" t="s">
        <v>128</v>
      </c>
      <c r="H414" s="142" t="s">
        <v>306</v>
      </c>
      <c r="I414" s="130" t="str">
        <f>VLOOKUP(H414,Presupuesto!$B$11:$C$565,2,0)</f>
        <v>VIATICOS NACIONALES Y OTROS GASTOS DE VIAJE PROYECTO FORTALECIMIENTO ORG. ESTUDI (26200-72)</v>
      </c>
      <c r="J414" s="98" t="s">
        <v>470</v>
      </c>
      <c r="K414" s="98" t="s">
        <v>397</v>
      </c>
    </row>
    <row r="415" spans="3:11" ht="15.75" thickBot="1" x14ac:dyDescent="0.3">
      <c r="C415" s="220" t="s">
        <v>431</v>
      </c>
      <c r="D415" s="543">
        <v>1.5</v>
      </c>
      <c r="E415" s="115">
        <f t="shared" ref="E415:E425" si="22">HLOOKUP(C415,$AH$2:$BU$3,2,0)</f>
        <v>1750</v>
      </c>
      <c r="F415" s="97">
        <f t="shared" si="21"/>
        <v>2625</v>
      </c>
      <c r="G415" s="161" t="s">
        <v>128</v>
      </c>
      <c r="H415" s="142" t="s">
        <v>306</v>
      </c>
      <c r="I415" s="130" t="str">
        <f>VLOOKUP(H415,Presupuesto!$B$11:$C$565,2,0)</f>
        <v>VIATICOS NACIONALES Y OTROS GASTOS DE VIAJE PROYECTO FORTALECIMIENTO ORG. ESTUDI (26200-72)</v>
      </c>
      <c r="J415" s="98" t="s">
        <v>470</v>
      </c>
      <c r="K415" s="98" t="s">
        <v>397</v>
      </c>
    </row>
    <row r="416" spans="3:11" ht="15.75" thickBot="1" x14ac:dyDescent="0.3">
      <c r="C416" s="220" t="s">
        <v>435</v>
      </c>
      <c r="D416" s="543">
        <v>1.5</v>
      </c>
      <c r="E416" s="115">
        <f t="shared" si="22"/>
        <v>1200</v>
      </c>
      <c r="F416" s="97">
        <f t="shared" si="21"/>
        <v>1800</v>
      </c>
      <c r="G416" s="161" t="s">
        <v>128</v>
      </c>
      <c r="H416" s="142" t="s">
        <v>306</v>
      </c>
      <c r="I416" s="130" t="str">
        <f>VLOOKUP(H416,Presupuesto!$B$11:$C$565,2,0)</f>
        <v>VIATICOS NACIONALES Y OTROS GASTOS DE VIAJE PROYECTO FORTALECIMIENTO ORG. ESTUDI (26200-72)</v>
      </c>
      <c r="J416" s="98" t="s">
        <v>470</v>
      </c>
      <c r="K416" s="98" t="s">
        <v>397</v>
      </c>
    </row>
    <row r="417" spans="3:11" ht="15.75" thickBot="1" x14ac:dyDescent="0.3">
      <c r="C417" s="220" t="s">
        <v>433</v>
      </c>
      <c r="D417" s="543">
        <v>1.5</v>
      </c>
      <c r="E417" s="115">
        <f t="shared" si="22"/>
        <v>900</v>
      </c>
      <c r="F417" s="97">
        <f t="shared" si="21"/>
        <v>1350</v>
      </c>
      <c r="G417" s="161" t="s">
        <v>128</v>
      </c>
      <c r="H417" s="142" t="s">
        <v>306</v>
      </c>
      <c r="I417" s="130" t="str">
        <f>VLOOKUP(H417,Presupuesto!$B$11:$C$565,2,0)</f>
        <v>VIATICOS NACIONALES Y OTROS GASTOS DE VIAJE PROYECTO FORTALECIMIENTO ORG. ESTUDI (26200-72)</v>
      </c>
      <c r="J417" s="98" t="s">
        <v>470</v>
      </c>
      <c r="K417" s="98" t="s">
        <v>397</v>
      </c>
    </row>
    <row r="418" spans="3:11" ht="15.75" thickBot="1" x14ac:dyDescent="0.3">
      <c r="C418" s="220" t="s">
        <v>433</v>
      </c>
      <c r="D418" s="543">
        <v>1.5</v>
      </c>
      <c r="E418" s="115">
        <f t="shared" si="22"/>
        <v>900</v>
      </c>
      <c r="F418" s="97">
        <f t="shared" si="21"/>
        <v>1350</v>
      </c>
      <c r="G418" s="161" t="s">
        <v>128</v>
      </c>
      <c r="H418" s="142" t="s">
        <v>306</v>
      </c>
      <c r="I418" s="130" t="str">
        <f>VLOOKUP(H418,Presupuesto!$B$11:$C$565,2,0)</f>
        <v>VIATICOS NACIONALES Y OTROS GASTOS DE VIAJE PROYECTO FORTALECIMIENTO ORG. ESTUDI (26200-72)</v>
      </c>
      <c r="J418" s="98" t="s">
        <v>470</v>
      </c>
      <c r="K418" s="98" t="s">
        <v>397</v>
      </c>
    </row>
    <row r="419" spans="3:11" ht="15.75" thickBot="1" x14ac:dyDescent="0.3">
      <c r="C419" s="220" t="s">
        <v>437</v>
      </c>
      <c r="D419" s="543">
        <v>1.5</v>
      </c>
      <c r="E419" s="115">
        <f t="shared" si="22"/>
        <v>650</v>
      </c>
      <c r="F419" s="97">
        <f t="shared" si="21"/>
        <v>975</v>
      </c>
      <c r="G419" s="161" t="s">
        <v>128</v>
      </c>
      <c r="H419" s="142" t="s">
        <v>306</v>
      </c>
      <c r="I419" s="130" t="str">
        <f>VLOOKUP(H419,Presupuesto!$B$11:$C$565,2,0)</f>
        <v>VIATICOS NACIONALES Y OTROS GASTOS DE VIAJE PROYECTO FORTALECIMIENTO ORG. ESTUDI (26200-72)</v>
      </c>
      <c r="J419" s="98" t="s">
        <v>470</v>
      </c>
      <c r="K419" s="98" t="s">
        <v>397</v>
      </c>
    </row>
    <row r="420" spans="3:11" ht="15.75" thickBot="1" x14ac:dyDescent="0.3">
      <c r="C420" s="220" t="s">
        <v>433</v>
      </c>
      <c r="D420" s="543">
        <v>0.75</v>
      </c>
      <c r="E420" s="115">
        <f t="shared" si="22"/>
        <v>900</v>
      </c>
      <c r="F420" s="97">
        <f t="shared" si="21"/>
        <v>675</v>
      </c>
      <c r="G420" s="161" t="s">
        <v>128</v>
      </c>
      <c r="H420" s="142" t="s">
        <v>306</v>
      </c>
      <c r="I420" s="130" t="str">
        <f>VLOOKUP(H420,Presupuesto!$B$11:$C$565,2,0)</f>
        <v>VIATICOS NACIONALES Y OTROS GASTOS DE VIAJE PROYECTO FORTALECIMIENTO ORG. ESTUDI (26200-72)</v>
      </c>
      <c r="J420" s="98" t="s">
        <v>470</v>
      </c>
      <c r="K420" s="98" t="s">
        <v>397</v>
      </c>
    </row>
    <row r="421" spans="3:11" ht="15.75" thickBot="1" x14ac:dyDescent="0.3">
      <c r="C421" s="220" t="s">
        <v>433</v>
      </c>
      <c r="D421" s="543">
        <v>0.75</v>
      </c>
      <c r="E421" s="115">
        <f t="shared" si="22"/>
        <v>900</v>
      </c>
      <c r="F421" s="97">
        <f t="shared" si="21"/>
        <v>675</v>
      </c>
      <c r="G421" s="161" t="s">
        <v>128</v>
      </c>
      <c r="H421" s="142" t="s">
        <v>306</v>
      </c>
      <c r="I421" s="130" t="str">
        <f>VLOOKUP(H421,Presupuesto!$B$11:$C$565,2,0)</f>
        <v>VIATICOS NACIONALES Y OTROS GASTOS DE VIAJE PROYECTO FORTALECIMIENTO ORG. ESTUDI (26200-72)</v>
      </c>
      <c r="J421" s="98" t="s">
        <v>470</v>
      </c>
      <c r="K421" s="98" t="s">
        <v>397</v>
      </c>
    </row>
    <row r="422" spans="3:11" ht="15.75" thickBot="1" x14ac:dyDescent="0.3">
      <c r="C422" s="220" t="s">
        <v>437</v>
      </c>
      <c r="D422" s="543">
        <v>0.75</v>
      </c>
      <c r="E422" s="115">
        <f t="shared" si="22"/>
        <v>650</v>
      </c>
      <c r="F422" s="97">
        <f t="shared" si="21"/>
        <v>487.5</v>
      </c>
      <c r="G422" s="161" t="s">
        <v>128</v>
      </c>
      <c r="H422" s="142" t="s">
        <v>306</v>
      </c>
      <c r="I422" s="130" t="str">
        <f>VLOOKUP(H422,Presupuesto!$B$11:$C$565,2,0)</f>
        <v>VIATICOS NACIONALES Y OTROS GASTOS DE VIAJE PROYECTO FORTALECIMIENTO ORG. ESTUDI (26200-72)</v>
      </c>
      <c r="J422" s="98" t="s">
        <v>470</v>
      </c>
      <c r="K422" s="98" t="s">
        <v>397</v>
      </c>
    </row>
    <row r="423" spans="3:11" ht="15.75" thickBot="1" x14ac:dyDescent="0.3">
      <c r="C423" s="220" t="s">
        <v>431</v>
      </c>
      <c r="D423" s="542">
        <v>1.5</v>
      </c>
      <c r="E423" s="115">
        <f t="shared" si="22"/>
        <v>1750</v>
      </c>
      <c r="F423" s="97">
        <f t="shared" si="21"/>
        <v>2625</v>
      </c>
      <c r="G423" s="161" t="s">
        <v>128</v>
      </c>
      <c r="H423" s="142" t="s">
        <v>306</v>
      </c>
      <c r="I423" s="130" t="str">
        <f>VLOOKUP(H423,Presupuesto!$B$11:$C$565,2,0)</f>
        <v>VIATICOS NACIONALES Y OTROS GASTOS DE VIAJE PROYECTO FORTALECIMIENTO ORG. ESTUDI (26200-72)</v>
      </c>
      <c r="J423" s="98" t="s">
        <v>470</v>
      </c>
      <c r="K423" s="98" t="s">
        <v>397</v>
      </c>
    </row>
    <row r="424" spans="3:11" ht="15.75" thickBot="1" x14ac:dyDescent="0.3">
      <c r="C424" s="220" t="s">
        <v>431</v>
      </c>
      <c r="D424" s="543">
        <v>1.5</v>
      </c>
      <c r="E424" s="115">
        <f t="shared" si="22"/>
        <v>1750</v>
      </c>
      <c r="F424" s="97">
        <f t="shared" si="21"/>
        <v>2625</v>
      </c>
      <c r="G424" s="161" t="s">
        <v>128</v>
      </c>
      <c r="H424" s="142" t="s">
        <v>306</v>
      </c>
      <c r="I424" s="130" t="str">
        <f>VLOOKUP(H424,Presupuesto!$B$11:$C$565,2,0)</f>
        <v>VIATICOS NACIONALES Y OTROS GASTOS DE VIAJE PROYECTO FORTALECIMIENTO ORG. ESTUDI (26200-72)</v>
      </c>
      <c r="J424" s="98" t="s">
        <v>470</v>
      </c>
      <c r="K424" s="98" t="s">
        <v>397</v>
      </c>
    </row>
    <row r="425" spans="3:11" x14ac:dyDescent="0.25">
      <c r="C425" s="220" t="s">
        <v>435</v>
      </c>
      <c r="D425" s="543">
        <v>1.5</v>
      </c>
      <c r="E425" s="115">
        <f t="shared" si="22"/>
        <v>1200</v>
      </c>
      <c r="F425" s="97">
        <f t="shared" si="21"/>
        <v>1800</v>
      </c>
      <c r="G425" s="161" t="s">
        <v>128</v>
      </c>
      <c r="H425" s="142" t="s">
        <v>306</v>
      </c>
      <c r="I425" s="130" t="str">
        <f>VLOOKUP(H425,Presupuesto!$B$11:$C$565,2,0)</f>
        <v>VIATICOS NACIONALES Y OTROS GASTOS DE VIAJE PROYECTO FORTALECIMIENTO ORG. ESTUDI (26200-72)</v>
      </c>
      <c r="J425" s="98" t="s">
        <v>470</v>
      </c>
      <c r="K425" s="98" t="s">
        <v>397</v>
      </c>
    </row>
    <row r="426" spans="3:11" x14ac:dyDescent="0.25">
      <c r="C426" s="141"/>
      <c r="D426" s="158"/>
      <c r="E426" s="123"/>
      <c r="F426" s="97">
        <f t="shared" si="21"/>
        <v>0</v>
      </c>
      <c r="G426" s="161"/>
      <c r="H426" s="142"/>
      <c r="I426" s="130" t="e">
        <f>VLOOKUP(H426,Presupuesto!$B$11:$C$565,2,0)</f>
        <v>#N/A</v>
      </c>
      <c r="J426" s="98" t="str">
        <f t="shared" ref="J426:J448" si="23">$J$414</f>
        <v>Vinculación Universidad-Sociedad</v>
      </c>
      <c r="K426" s="98" t="s">
        <v>411</v>
      </c>
    </row>
    <row r="427" spans="3:11" x14ac:dyDescent="0.25">
      <c r="C427" s="141"/>
      <c r="D427" s="158"/>
      <c r="E427" s="123"/>
      <c r="F427" s="97">
        <f t="shared" si="21"/>
        <v>0</v>
      </c>
      <c r="G427" s="161"/>
      <c r="H427" s="142"/>
      <c r="I427" s="130" t="e">
        <f>VLOOKUP(H427,Presupuesto!$B$11:$C$565,2,0)</f>
        <v>#N/A</v>
      </c>
      <c r="J427" s="98" t="str">
        <f t="shared" si="23"/>
        <v>Vinculación Universidad-Sociedad</v>
      </c>
      <c r="K427" s="98" t="s">
        <v>411</v>
      </c>
    </row>
    <row r="428" spans="3:11" x14ac:dyDescent="0.25">
      <c r="C428" s="141"/>
      <c r="D428" s="158"/>
      <c r="E428" s="123"/>
      <c r="F428" s="97">
        <f t="shared" si="21"/>
        <v>0</v>
      </c>
      <c r="G428" s="161"/>
      <c r="H428" s="142"/>
      <c r="I428" s="130" t="e">
        <f>VLOOKUP(H428,Presupuesto!$B$11:$C$565,2,0)</f>
        <v>#N/A</v>
      </c>
      <c r="J428" s="98" t="str">
        <f t="shared" si="23"/>
        <v>Vinculación Universidad-Sociedad</v>
      </c>
      <c r="K428" s="98" t="s">
        <v>411</v>
      </c>
    </row>
    <row r="429" spans="3:11" x14ac:dyDescent="0.25">
      <c r="C429" s="141"/>
      <c r="D429" s="158"/>
      <c r="E429" s="123"/>
      <c r="F429" s="97">
        <f t="shared" si="21"/>
        <v>0</v>
      </c>
      <c r="G429" s="161"/>
      <c r="H429" s="142"/>
      <c r="I429" s="130" t="e">
        <f>VLOOKUP(H429,Presupuesto!$B$11:$C$565,2,0)</f>
        <v>#N/A</v>
      </c>
      <c r="J429" s="98" t="str">
        <f t="shared" si="23"/>
        <v>Vinculación Universidad-Sociedad</v>
      </c>
      <c r="K429" s="98" t="s">
        <v>411</v>
      </c>
    </row>
    <row r="430" spans="3:11" x14ac:dyDescent="0.25">
      <c r="C430" s="141"/>
      <c r="D430" s="158"/>
      <c r="E430" s="123"/>
      <c r="F430" s="97">
        <f t="shared" si="21"/>
        <v>0</v>
      </c>
      <c r="G430" s="161"/>
      <c r="H430" s="142"/>
      <c r="I430" s="130" t="e">
        <f>VLOOKUP(H430,Presupuesto!$B$11:$C$565,2,0)</f>
        <v>#N/A</v>
      </c>
      <c r="J430" s="98" t="str">
        <f t="shared" si="23"/>
        <v>Vinculación Universidad-Sociedad</v>
      </c>
      <c r="K430" s="98" t="s">
        <v>411</v>
      </c>
    </row>
    <row r="431" spans="3:11" x14ac:dyDescent="0.25">
      <c r="C431" s="141"/>
      <c r="D431" s="158"/>
      <c r="E431" s="123"/>
      <c r="F431" s="97">
        <f t="shared" si="21"/>
        <v>0</v>
      </c>
      <c r="G431" s="161"/>
      <c r="H431" s="142"/>
      <c r="I431" s="130" t="e">
        <f>VLOOKUP(H431,Presupuesto!$B$11:$C$565,2,0)</f>
        <v>#N/A</v>
      </c>
      <c r="J431" s="98" t="str">
        <f t="shared" si="23"/>
        <v>Vinculación Universidad-Sociedad</v>
      </c>
      <c r="K431" s="98" t="s">
        <v>411</v>
      </c>
    </row>
    <row r="432" spans="3:11" x14ac:dyDescent="0.25">
      <c r="C432" s="141"/>
      <c r="D432" s="158"/>
      <c r="E432" s="123"/>
      <c r="F432" s="97">
        <f t="shared" si="21"/>
        <v>0</v>
      </c>
      <c r="G432" s="161"/>
      <c r="H432" s="142"/>
      <c r="I432" s="130" t="e">
        <f>VLOOKUP(H432,Presupuesto!$B$11:$C$565,2,0)</f>
        <v>#N/A</v>
      </c>
      <c r="J432" s="98" t="str">
        <f t="shared" si="23"/>
        <v>Vinculación Universidad-Sociedad</v>
      </c>
      <c r="K432" s="98" t="s">
        <v>411</v>
      </c>
    </row>
    <row r="433" spans="3:11" x14ac:dyDescent="0.25">
      <c r="C433" s="141"/>
      <c r="D433" s="158"/>
      <c r="E433" s="123"/>
      <c r="F433" s="97">
        <f t="shared" si="21"/>
        <v>0</v>
      </c>
      <c r="G433" s="161"/>
      <c r="H433" s="142"/>
      <c r="I433" s="130" t="e">
        <f>VLOOKUP(H433,Presupuesto!$B$11:$C$565,2,0)</f>
        <v>#N/A</v>
      </c>
      <c r="J433" s="98" t="str">
        <f t="shared" si="23"/>
        <v>Vinculación Universidad-Sociedad</v>
      </c>
      <c r="K433" s="98" t="s">
        <v>411</v>
      </c>
    </row>
    <row r="434" spans="3:11" x14ac:dyDescent="0.25">
      <c r="C434" s="141"/>
      <c r="D434" s="158"/>
      <c r="E434" s="123"/>
      <c r="F434" s="97">
        <f t="shared" si="21"/>
        <v>0</v>
      </c>
      <c r="G434" s="161"/>
      <c r="H434" s="142"/>
      <c r="I434" s="130" t="e">
        <f>VLOOKUP(H434,Presupuesto!$B$11:$C$565,2,0)</f>
        <v>#N/A</v>
      </c>
      <c r="J434" s="98" t="str">
        <f t="shared" si="23"/>
        <v>Vinculación Universidad-Sociedad</v>
      </c>
      <c r="K434" s="98" t="s">
        <v>411</v>
      </c>
    </row>
    <row r="435" spans="3:11" x14ac:dyDescent="0.25">
      <c r="C435" s="141"/>
      <c r="D435" s="158"/>
      <c r="E435" s="123"/>
      <c r="F435" s="97">
        <f t="shared" si="21"/>
        <v>0</v>
      </c>
      <c r="G435" s="161"/>
      <c r="H435" s="142"/>
      <c r="I435" s="130" t="e">
        <f>VLOOKUP(H435,Presupuesto!$B$11:$C$565,2,0)</f>
        <v>#N/A</v>
      </c>
      <c r="J435" s="98" t="str">
        <f t="shared" si="23"/>
        <v>Vinculación Universidad-Sociedad</v>
      </c>
      <c r="K435" s="98" t="s">
        <v>411</v>
      </c>
    </row>
    <row r="436" spans="3:11" x14ac:dyDescent="0.25">
      <c r="C436" s="143"/>
      <c r="D436" s="151"/>
      <c r="E436" s="118"/>
      <c r="F436" s="97">
        <f t="shared" si="21"/>
        <v>0</v>
      </c>
      <c r="G436" s="161"/>
      <c r="H436" s="144"/>
      <c r="I436" s="130" t="e">
        <f>VLOOKUP(H436,Presupuesto!$B$11:$C$565,2,0)</f>
        <v>#N/A</v>
      </c>
      <c r="J436" s="98" t="str">
        <f t="shared" si="23"/>
        <v>Vinculación Universidad-Sociedad</v>
      </c>
      <c r="K436" s="98" t="s">
        <v>411</v>
      </c>
    </row>
    <row r="437" spans="3:11" x14ac:dyDescent="0.25">
      <c r="C437" s="143"/>
      <c r="D437" s="151"/>
      <c r="E437" s="118"/>
      <c r="F437" s="97">
        <f t="shared" si="21"/>
        <v>0</v>
      </c>
      <c r="G437" s="161"/>
      <c r="H437" s="144"/>
      <c r="I437" s="130" t="e">
        <f>VLOOKUP(H437,Presupuesto!$B$11:$C$565,2,0)</f>
        <v>#N/A</v>
      </c>
      <c r="J437" s="98" t="str">
        <f t="shared" si="23"/>
        <v>Vinculación Universidad-Sociedad</v>
      </c>
      <c r="K437" s="98" t="s">
        <v>411</v>
      </c>
    </row>
    <row r="438" spans="3:11" x14ac:dyDescent="0.25">
      <c r="C438" s="143"/>
      <c r="D438" s="151"/>
      <c r="E438" s="118"/>
      <c r="F438" s="97">
        <f t="shared" si="21"/>
        <v>0</v>
      </c>
      <c r="G438" s="161"/>
      <c r="H438" s="144"/>
      <c r="I438" s="130" t="e">
        <f>VLOOKUP(H438,Presupuesto!$B$11:$C$565,2,0)</f>
        <v>#N/A</v>
      </c>
      <c r="J438" s="98" t="str">
        <f t="shared" si="23"/>
        <v>Vinculación Universidad-Sociedad</v>
      </c>
      <c r="K438" s="98" t="s">
        <v>411</v>
      </c>
    </row>
    <row r="439" spans="3:11" x14ac:dyDescent="0.25">
      <c r="C439" s="143"/>
      <c r="D439" s="151"/>
      <c r="E439" s="118"/>
      <c r="F439" s="97">
        <f t="shared" si="21"/>
        <v>0</v>
      </c>
      <c r="G439" s="161"/>
      <c r="H439" s="144"/>
      <c r="I439" s="130" t="e">
        <f>VLOOKUP(H439,Presupuesto!$B$11:$C$565,2,0)</f>
        <v>#N/A</v>
      </c>
      <c r="J439" s="98" t="str">
        <f t="shared" si="23"/>
        <v>Vinculación Universidad-Sociedad</v>
      </c>
      <c r="K439" s="98" t="s">
        <v>411</v>
      </c>
    </row>
    <row r="440" spans="3:11" x14ac:dyDescent="0.25">
      <c r="C440" s="143"/>
      <c r="D440" s="151"/>
      <c r="E440" s="118"/>
      <c r="F440" s="97">
        <f t="shared" si="21"/>
        <v>0</v>
      </c>
      <c r="G440" s="161"/>
      <c r="H440" s="144"/>
      <c r="I440" s="130" t="e">
        <f>VLOOKUP(H440,Presupuesto!$B$11:$C$565,2,0)</f>
        <v>#N/A</v>
      </c>
      <c r="J440" s="98" t="str">
        <f t="shared" si="23"/>
        <v>Vinculación Universidad-Sociedad</v>
      </c>
      <c r="K440" s="98" t="s">
        <v>411</v>
      </c>
    </row>
    <row r="441" spans="3:11" x14ac:dyDescent="0.25">
      <c r="C441" s="143"/>
      <c r="D441" s="151"/>
      <c r="E441" s="118"/>
      <c r="F441" s="97">
        <f t="shared" si="21"/>
        <v>0</v>
      </c>
      <c r="G441" s="161"/>
      <c r="H441" s="144"/>
      <c r="I441" s="130" t="e">
        <f>VLOOKUP(H441,Presupuesto!$B$11:$C$565,2,0)</f>
        <v>#N/A</v>
      </c>
      <c r="J441" s="98" t="str">
        <f t="shared" si="23"/>
        <v>Vinculación Universidad-Sociedad</v>
      </c>
      <c r="K441" s="98" t="s">
        <v>411</v>
      </c>
    </row>
    <row r="442" spans="3:11" x14ac:dyDescent="0.25">
      <c r="C442" s="143"/>
      <c r="D442" s="151"/>
      <c r="E442" s="118"/>
      <c r="F442" s="97">
        <f t="shared" si="21"/>
        <v>0</v>
      </c>
      <c r="G442" s="161"/>
      <c r="H442" s="144"/>
      <c r="I442" s="130" t="e">
        <f>VLOOKUP(H442,Presupuesto!$B$11:$C$565,2,0)</f>
        <v>#N/A</v>
      </c>
      <c r="J442" s="98" t="str">
        <f t="shared" si="23"/>
        <v>Vinculación Universidad-Sociedad</v>
      </c>
      <c r="K442" s="98" t="s">
        <v>411</v>
      </c>
    </row>
    <row r="443" spans="3:11" x14ac:dyDescent="0.25">
      <c r="C443" s="143"/>
      <c r="D443" s="151"/>
      <c r="E443" s="118"/>
      <c r="F443" s="97">
        <f t="shared" si="21"/>
        <v>0</v>
      </c>
      <c r="G443" s="161"/>
      <c r="H443" s="144"/>
      <c r="I443" s="130" t="e">
        <f>VLOOKUP(H443,Presupuesto!$B$11:$C$565,2,0)</f>
        <v>#N/A</v>
      </c>
      <c r="J443" s="98" t="str">
        <f t="shared" si="23"/>
        <v>Vinculación Universidad-Sociedad</v>
      </c>
      <c r="K443" s="98" t="s">
        <v>411</v>
      </c>
    </row>
    <row r="444" spans="3:11" x14ac:dyDescent="0.25">
      <c r="C444" s="145"/>
      <c r="D444" s="151"/>
      <c r="E444" s="118"/>
      <c r="F444" s="97">
        <f t="shared" si="21"/>
        <v>0</v>
      </c>
      <c r="G444" s="161"/>
      <c r="H444" s="146"/>
      <c r="I444" s="130" t="e">
        <f>VLOOKUP(H444,Presupuesto!$B$11:$C$565,2,0)</f>
        <v>#N/A</v>
      </c>
      <c r="J444" s="98" t="str">
        <f t="shared" si="23"/>
        <v>Vinculación Universidad-Sociedad</v>
      </c>
      <c r="K444" s="98" t="s">
        <v>402</v>
      </c>
    </row>
    <row r="445" spans="3:11" x14ac:dyDescent="0.25">
      <c r="C445" s="145"/>
      <c r="D445" s="151"/>
      <c r="E445" s="118"/>
      <c r="F445" s="97">
        <f t="shared" si="21"/>
        <v>0</v>
      </c>
      <c r="G445" s="161"/>
      <c r="H445" s="146"/>
      <c r="I445" s="130" t="e">
        <f>VLOOKUP(H445,Presupuesto!$B$11:$C$565,2,0)</f>
        <v>#N/A</v>
      </c>
      <c r="J445" s="98" t="str">
        <f t="shared" si="23"/>
        <v>Vinculación Universidad-Sociedad</v>
      </c>
      <c r="K445" s="98" t="s">
        <v>411</v>
      </c>
    </row>
    <row r="446" spans="3:11" x14ac:dyDescent="0.25">
      <c r="C446" s="145"/>
      <c r="D446" s="151"/>
      <c r="E446" s="118"/>
      <c r="F446" s="97">
        <f t="shared" si="21"/>
        <v>0</v>
      </c>
      <c r="G446" s="161"/>
      <c r="H446" s="146"/>
      <c r="I446" s="130" t="e">
        <f>VLOOKUP(H446,Presupuesto!$B$11:$C$565,2,0)</f>
        <v>#N/A</v>
      </c>
      <c r="J446" s="98" t="str">
        <f t="shared" si="23"/>
        <v>Vinculación Universidad-Sociedad</v>
      </c>
      <c r="K446" s="98" t="s">
        <v>411</v>
      </c>
    </row>
    <row r="447" spans="3:11" x14ac:dyDescent="0.25">
      <c r="C447" s="145"/>
      <c r="D447" s="151"/>
      <c r="E447" s="118"/>
      <c r="F447" s="97">
        <f t="shared" si="21"/>
        <v>0</v>
      </c>
      <c r="G447" s="161"/>
      <c r="H447" s="146"/>
      <c r="I447" s="130" t="e">
        <f>VLOOKUP(H447,Presupuesto!$B$11:$C$565,2,0)</f>
        <v>#N/A</v>
      </c>
      <c r="J447" s="98" t="str">
        <f t="shared" si="23"/>
        <v>Vinculación Universidad-Sociedad</v>
      </c>
      <c r="K447" s="98" t="s">
        <v>411</v>
      </c>
    </row>
    <row r="448" spans="3:11" ht="15.75" thickBot="1" x14ac:dyDescent="0.3">
      <c r="C448" s="147"/>
      <c r="D448" s="159"/>
      <c r="E448" s="103"/>
      <c r="F448" s="105">
        <f t="shared" si="21"/>
        <v>0</v>
      </c>
      <c r="G448" s="162"/>
      <c r="H448" s="148"/>
      <c r="I448" s="132" t="e">
        <f>VLOOKUP(H448,Presupuesto!$B$11:$C$565,2,0)</f>
        <v>#N/A</v>
      </c>
      <c r="J448" s="106" t="str">
        <f t="shared" si="23"/>
        <v>Vinculación Universidad-Sociedad</v>
      </c>
      <c r="K448" s="124" t="s">
        <v>393</v>
      </c>
    </row>
    <row r="450" spans="3:11" ht="15.75" thickBot="1" x14ac:dyDescent="0.3"/>
    <row r="451" spans="3:11" ht="15.75" thickBot="1" x14ac:dyDescent="0.3">
      <c r="C451" s="157" t="s">
        <v>53</v>
      </c>
      <c r="D451" s="369">
        <f>SUM(F458:F492)</f>
        <v>19612.5</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391</v>
      </c>
      <c r="D454" s="365" t="str">
        <f>'11. Gestion Administrativa'!F27</f>
        <v>11.2.1.1</v>
      </c>
      <c r="E454" s="93"/>
      <c r="F454" s="93"/>
      <c r="G454" s="93"/>
      <c r="H454" s="76"/>
      <c r="I454" s="76"/>
      <c r="J454" s="76"/>
      <c r="K454" s="112"/>
    </row>
    <row r="455" spans="3:11" ht="18.75" x14ac:dyDescent="0.25">
      <c r="C455" s="210" t="str">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Mantenimiento Preventivo y  Correctivo del equipo instalado.</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130</v>
      </c>
      <c r="H457" s="136" t="s">
        <v>46</v>
      </c>
      <c r="I457" s="133" t="s">
        <v>131</v>
      </c>
      <c r="J457" s="133" t="s">
        <v>409</v>
      </c>
      <c r="K457" s="133" t="s">
        <v>410</v>
      </c>
    </row>
    <row r="458" spans="3:11" ht="15.75" thickBot="1" x14ac:dyDescent="0.3">
      <c r="C458" s="220" t="s">
        <v>431</v>
      </c>
      <c r="D458" s="542">
        <v>1.5</v>
      </c>
      <c r="E458" s="115">
        <f>HLOOKUP(C458,$AH$2:$BU$3,2,0)</f>
        <v>1750</v>
      </c>
      <c r="F458" s="97">
        <f t="shared" ref="F458:F492" si="24">D458*E458</f>
        <v>2625</v>
      </c>
      <c r="G458" s="161" t="s">
        <v>128</v>
      </c>
      <c r="H458" s="142" t="s">
        <v>306</v>
      </c>
      <c r="I458" s="130" t="str">
        <f>VLOOKUP(H458,Presupuesto!$B$11:$C$565,2,0)</f>
        <v>VIATICOS NACIONALES Y OTROS GASTOS DE VIAJE PROYECTO FORTALECIMIENTO ORG. ESTUDI (26200-72)</v>
      </c>
      <c r="J458" s="98" t="s">
        <v>470</v>
      </c>
      <c r="K458" s="98" t="s">
        <v>400</v>
      </c>
    </row>
    <row r="459" spans="3:11" ht="15.75" thickBot="1" x14ac:dyDescent="0.3">
      <c r="C459" s="220" t="s">
        <v>431</v>
      </c>
      <c r="D459" s="543">
        <v>1.5</v>
      </c>
      <c r="E459" s="115">
        <f t="shared" ref="E459:E469" si="25">HLOOKUP(C459,$AH$2:$BU$3,2,0)</f>
        <v>1750</v>
      </c>
      <c r="F459" s="97">
        <f t="shared" si="24"/>
        <v>2625</v>
      </c>
      <c r="G459" s="161" t="s">
        <v>128</v>
      </c>
      <c r="H459" s="142" t="s">
        <v>306</v>
      </c>
      <c r="I459" s="130" t="str">
        <f>VLOOKUP(H459,Presupuesto!$B$11:$C$565,2,0)</f>
        <v>VIATICOS NACIONALES Y OTROS GASTOS DE VIAJE PROYECTO FORTALECIMIENTO ORG. ESTUDI (26200-72)</v>
      </c>
      <c r="J459" s="98" t="s">
        <v>470</v>
      </c>
      <c r="K459" s="98" t="s">
        <v>400</v>
      </c>
    </row>
    <row r="460" spans="3:11" ht="15.75" thickBot="1" x14ac:dyDescent="0.3">
      <c r="C460" s="220" t="s">
        <v>435</v>
      </c>
      <c r="D460" s="543">
        <v>1.5</v>
      </c>
      <c r="E460" s="115">
        <f t="shared" si="25"/>
        <v>1200</v>
      </c>
      <c r="F460" s="97">
        <f t="shared" si="24"/>
        <v>1800</v>
      </c>
      <c r="G460" s="161" t="s">
        <v>128</v>
      </c>
      <c r="H460" s="142" t="s">
        <v>306</v>
      </c>
      <c r="I460" s="130" t="str">
        <f>VLOOKUP(H460,Presupuesto!$B$11:$C$565,2,0)</f>
        <v>VIATICOS NACIONALES Y OTROS GASTOS DE VIAJE PROYECTO FORTALECIMIENTO ORG. ESTUDI (26200-72)</v>
      </c>
      <c r="J460" s="98" t="s">
        <v>470</v>
      </c>
      <c r="K460" s="98" t="s">
        <v>400</v>
      </c>
    </row>
    <row r="461" spans="3:11" ht="15.75" thickBot="1" x14ac:dyDescent="0.3">
      <c r="C461" s="220" t="s">
        <v>433</v>
      </c>
      <c r="D461" s="543">
        <v>1.5</v>
      </c>
      <c r="E461" s="115">
        <f t="shared" si="25"/>
        <v>900</v>
      </c>
      <c r="F461" s="97">
        <f t="shared" si="24"/>
        <v>1350</v>
      </c>
      <c r="G461" s="161" t="s">
        <v>128</v>
      </c>
      <c r="H461" s="142" t="s">
        <v>306</v>
      </c>
      <c r="I461" s="130" t="str">
        <f>VLOOKUP(H461,Presupuesto!$B$11:$C$565,2,0)</f>
        <v>VIATICOS NACIONALES Y OTROS GASTOS DE VIAJE PROYECTO FORTALECIMIENTO ORG. ESTUDI (26200-72)</v>
      </c>
      <c r="J461" s="98" t="s">
        <v>470</v>
      </c>
      <c r="K461" s="98" t="s">
        <v>400</v>
      </c>
    </row>
    <row r="462" spans="3:11" ht="15.75" thickBot="1" x14ac:dyDescent="0.3">
      <c r="C462" s="220" t="s">
        <v>433</v>
      </c>
      <c r="D462" s="543">
        <v>1.5</v>
      </c>
      <c r="E462" s="115">
        <f t="shared" si="25"/>
        <v>900</v>
      </c>
      <c r="F462" s="97">
        <f t="shared" si="24"/>
        <v>1350</v>
      </c>
      <c r="G462" s="161" t="s">
        <v>128</v>
      </c>
      <c r="H462" s="142" t="s">
        <v>306</v>
      </c>
      <c r="I462" s="130" t="str">
        <f>VLOOKUP(H462,Presupuesto!$B$11:$C$565,2,0)</f>
        <v>VIATICOS NACIONALES Y OTROS GASTOS DE VIAJE PROYECTO FORTALECIMIENTO ORG. ESTUDI (26200-72)</v>
      </c>
      <c r="J462" s="98" t="s">
        <v>470</v>
      </c>
      <c r="K462" s="98" t="s">
        <v>400</v>
      </c>
    </row>
    <row r="463" spans="3:11" ht="15.75" thickBot="1" x14ac:dyDescent="0.3">
      <c r="C463" s="220" t="s">
        <v>437</v>
      </c>
      <c r="D463" s="543">
        <v>1.5</v>
      </c>
      <c r="E463" s="115">
        <f t="shared" si="25"/>
        <v>650</v>
      </c>
      <c r="F463" s="97">
        <f t="shared" si="24"/>
        <v>975</v>
      </c>
      <c r="G463" s="161" t="s">
        <v>128</v>
      </c>
      <c r="H463" s="142" t="s">
        <v>306</v>
      </c>
      <c r="I463" s="130" t="str">
        <f>VLOOKUP(H463,Presupuesto!$B$11:$C$565,2,0)</f>
        <v>VIATICOS NACIONALES Y OTROS GASTOS DE VIAJE PROYECTO FORTALECIMIENTO ORG. ESTUDI (26200-72)</v>
      </c>
      <c r="J463" s="98" t="s">
        <v>470</v>
      </c>
      <c r="K463" s="98" t="s">
        <v>400</v>
      </c>
    </row>
    <row r="464" spans="3:11" ht="15.75" thickBot="1" x14ac:dyDescent="0.3">
      <c r="C464" s="220" t="s">
        <v>433</v>
      </c>
      <c r="D464" s="543">
        <v>0.75</v>
      </c>
      <c r="E464" s="115">
        <f t="shared" si="25"/>
        <v>900</v>
      </c>
      <c r="F464" s="97">
        <f t="shared" si="24"/>
        <v>675</v>
      </c>
      <c r="G464" s="161" t="s">
        <v>128</v>
      </c>
      <c r="H464" s="142" t="s">
        <v>306</v>
      </c>
      <c r="I464" s="130" t="str">
        <f>VLOOKUP(H464,Presupuesto!$B$11:$C$565,2,0)</f>
        <v>VIATICOS NACIONALES Y OTROS GASTOS DE VIAJE PROYECTO FORTALECIMIENTO ORG. ESTUDI (26200-72)</v>
      </c>
      <c r="J464" s="98" t="s">
        <v>470</v>
      </c>
      <c r="K464" s="98" t="s">
        <v>400</v>
      </c>
    </row>
    <row r="465" spans="3:11" ht="15.75" thickBot="1" x14ac:dyDescent="0.3">
      <c r="C465" s="220" t="s">
        <v>433</v>
      </c>
      <c r="D465" s="543">
        <v>0.75</v>
      </c>
      <c r="E465" s="115">
        <f t="shared" si="25"/>
        <v>900</v>
      </c>
      <c r="F465" s="97">
        <f t="shared" si="24"/>
        <v>675</v>
      </c>
      <c r="G465" s="161" t="s">
        <v>128</v>
      </c>
      <c r="H465" s="142" t="s">
        <v>306</v>
      </c>
      <c r="I465" s="130" t="str">
        <f>VLOOKUP(H465,Presupuesto!$B$11:$C$565,2,0)</f>
        <v>VIATICOS NACIONALES Y OTROS GASTOS DE VIAJE PROYECTO FORTALECIMIENTO ORG. ESTUDI (26200-72)</v>
      </c>
      <c r="J465" s="98" t="s">
        <v>470</v>
      </c>
      <c r="K465" s="98" t="s">
        <v>400</v>
      </c>
    </row>
    <row r="466" spans="3:11" ht="15.75" thickBot="1" x14ac:dyDescent="0.3">
      <c r="C466" s="220" t="s">
        <v>437</v>
      </c>
      <c r="D466" s="543">
        <v>0.75</v>
      </c>
      <c r="E466" s="115">
        <f t="shared" si="25"/>
        <v>650</v>
      </c>
      <c r="F466" s="97">
        <f t="shared" si="24"/>
        <v>487.5</v>
      </c>
      <c r="G466" s="161" t="s">
        <v>128</v>
      </c>
      <c r="H466" s="142" t="s">
        <v>306</v>
      </c>
      <c r="I466" s="130" t="str">
        <f>VLOOKUP(H466,Presupuesto!$B$11:$C$565,2,0)</f>
        <v>VIATICOS NACIONALES Y OTROS GASTOS DE VIAJE PROYECTO FORTALECIMIENTO ORG. ESTUDI (26200-72)</v>
      </c>
      <c r="J466" s="98" t="s">
        <v>470</v>
      </c>
      <c r="K466" s="98" t="s">
        <v>400</v>
      </c>
    </row>
    <row r="467" spans="3:11" ht="15.75" thickBot="1" x14ac:dyDescent="0.3">
      <c r="C467" s="220" t="s">
        <v>431</v>
      </c>
      <c r="D467" s="542">
        <v>1.5</v>
      </c>
      <c r="E467" s="115">
        <f t="shared" si="25"/>
        <v>1750</v>
      </c>
      <c r="F467" s="97">
        <f t="shared" si="24"/>
        <v>2625</v>
      </c>
      <c r="G467" s="161" t="s">
        <v>128</v>
      </c>
      <c r="H467" s="142" t="s">
        <v>306</v>
      </c>
      <c r="I467" s="130" t="str">
        <f>VLOOKUP(H467,Presupuesto!$B$11:$C$565,2,0)</f>
        <v>VIATICOS NACIONALES Y OTROS GASTOS DE VIAJE PROYECTO FORTALECIMIENTO ORG. ESTUDI (26200-72)</v>
      </c>
      <c r="J467" s="98" t="s">
        <v>470</v>
      </c>
      <c r="K467" s="98" t="s">
        <v>400</v>
      </c>
    </row>
    <row r="468" spans="3:11" ht="15.75" thickBot="1" x14ac:dyDescent="0.3">
      <c r="C468" s="220" t="s">
        <v>431</v>
      </c>
      <c r="D468" s="543">
        <v>1.5</v>
      </c>
      <c r="E468" s="115">
        <f t="shared" si="25"/>
        <v>1750</v>
      </c>
      <c r="F468" s="97">
        <f t="shared" si="24"/>
        <v>2625</v>
      </c>
      <c r="G468" s="161" t="s">
        <v>128</v>
      </c>
      <c r="H468" s="142" t="s">
        <v>306</v>
      </c>
      <c r="I468" s="130" t="str">
        <f>VLOOKUP(H468,Presupuesto!$B$11:$C$565,2,0)</f>
        <v>VIATICOS NACIONALES Y OTROS GASTOS DE VIAJE PROYECTO FORTALECIMIENTO ORG. ESTUDI (26200-72)</v>
      </c>
      <c r="J468" s="98" t="s">
        <v>470</v>
      </c>
      <c r="K468" s="98" t="s">
        <v>400</v>
      </c>
    </row>
    <row r="469" spans="3:11" x14ac:dyDescent="0.25">
      <c r="C469" s="220" t="s">
        <v>435</v>
      </c>
      <c r="D469" s="543">
        <v>1.5</v>
      </c>
      <c r="E469" s="115">
        <f t="shared" si="25"/>
        <v>1200</v>
      </c>
      <c r="F469" s="97">
        <f t="shared" si="24"/>
        <v>1800</v>
      </c>
      <c r="G469" s="161" t="s">
        <v>128</v>
      </c>
      <c r="H469" s="142" t="s">
        <v>306</v>
      </c>
      <c r="I469" s="130" t="str">
        <f>VLOOKUP(H469,Presupuesto!$B$11:$C$565,2,0)</f>
        <v>VIATICOS NACIONALES Y OTROS GASTOS DE VIAJE PROYECTO FORTALECIMIENTO ORG. ESTUDI (26200-72)</v>
      </c>
      <c r="J469" s="98" t="s">
        <v>470</v>
      </c>
      <c r="K469" s="98" t="s">
        <v>400</v>
      </c>
    </row>
    <row r="470" spans="3:11" x14ac:dyDescent="0.25">
      <c r="C470" s="141"/>
      <c r="D470" s="158"/>
      <c r="E470" s="123"/>
      <c r="F470" s="97">
        <f t="shared" si="24"/>
        <v>0</v>
      </c>
      <c r="G470" s="161"/>
      <c r="H470" s="142"/>
      <c r="I470" s="130" t="e">
        <f>VLOOKUP(H470,Presupuesto!$B$11:$C$565,2,0)</f>
        <v>#N/A</v>
      </c>
      <c r="J470" s="98" t="str">
        <f t="shared" ref="J470:J492" si="26">$J$458</f>
        <v>Vinculación Universidad-Sociedad</v>
      </c>
      <c r="K470" s="98" t="s">
        <v>411</v>
      </c>
    </row>
    <row r="471" spans="3:11" x14ac:dyDescent="0.25">
      <c r="C471" s="141"/>
      <c r="D471" s="158"/>
      <c r="E471" s="123"/>
      <c r="F471" s="97">
        <f t="shared" si="24"/>
        <v>0</v>
      </c>
      <c r="G471" s="161"/>
      <c r="H471" s="142"/>
      <c r="I471" s="130" t="e">
        <f>VLOOKUP(H471,Presupuesto!$B$11:$C$565,2,0)</f>
        <v>#N/A</v>
      </c>
      <c r="J471" s="98" t="str">
        <f t="shared" si="26"/>
        <v>Vinculación Universidad-Sociedad</v>
      </c>
      <c r="K471" s="98" t="s">
        <v>411</v>
      </c>
    </row>
    <row r="472" spans="3:11" x14ac:dyDescent="0.25">
      <c r="C472" s="141"/>
      <c r="D472" s="158"/>
      <c r="E472" s="123"/>
      <c r="F472" s="97">
        <f t="shared" si="24"/>
        <v>0</v>
      </c>
      <c r="G472" s="161"/>
      <c r="H472" s="142"/>
      <c r="I472" s="130" t="e">
        <f>VLOOKUP(H472,Presupuesto!$B$11:$C$565,2,0)</f>
        <v>#N/A</v>
      </c>
      <c r="J472" s="98" t="str">
        <f t="shared" si="26"/>
        <v>Vinculación Universidad-Sociedad</v>
      </c>
      <c r="K472" s="98" t="s">
        <v>411</v>
      </c>
    </row>
    <row r="473" spans="3:11" x14ac:dyDescent="0.25">
      <c r="C473" s="141"/>
      <c r="D473" s="158"/>
      <c r="E473" s="123"/>
      <c r="F473" s="97">
        <f t="shared" si="24"/>
        <v>0</v>
      </c>
      <c r="G473" s="161"/>
      <c r="H473" s="142"/>
      <c r="I473" s="130" t="e">
        <f>VLOOKUP(H473,Presupuesto!$B$11:$C$565,2,0)</f>
        <v>#N/A</v>
      </c>
      <c r="J473" s="98" t="str">
        <f t="shared" si="26"/>
        <v>Vinculación Universidad-Sociedad</v>
      </c>
      <c r="K473" s="98" t="s">
        <v>411</v>
      </c>
    </row>
    <row r="474" spans="3:11" x14ac:dyDescent="0.25">
      <c r="C474" s="141"/>
      <c r="D474" s="158"/>
      <c r="E474" s="123"/>
      <c r="F474" s="97">
        <f t="shared" si="24"/>
        <v>0</v>
      </c>
      <c r="G474" s="161"/>
      <c r="H474" s="142"/>
      <c r="I474" s="130" t="e">
        <f>VLOOKUP(H474,Presupuesto!$B$11:$C$565,2,0)</f>
        <v>#N/A</v>
      </c>
      <c r="J474" s="98" t="str">
        <f t="shared" si="26"/>
        <v>Vinculación Universidad-Sociedad</v>
      </c>
      <c r="K474" s="98" t="s">
        <v>411</v>
      </c>
    </row>
    <row r="475" spans="3:11" x14ac:dyDescent="0.25">
      <c r="C475" s="141"/>
      <c r="D475" s="158"/>
      <c r="E475" s="123"/>
      <c r="F475" s="97">
        <f t="shared" si="24"/>
        <v>0</v>
      </c>
      <c r="G475" s="161"/>
      <c r="H475" s="142"/>
      <c r="I475" s="130" t="e">
        <f>VLOOKUP(H475,Presupuesto!$B$11:$C$565,2,0)</f>
        <v>#N/A</v>
      </c>
      <c r="J475" s="98" t="str">
        <f t="shared" si="26"/>
        <v>Vinculación Universidad-Sociedad</v>
      </c>
      <c r="K475" s="98" t="s">
        <v>411</v>
      </c>
    </row>
    <row r="476" spans="3:11" x14ac:dyDescent="0.25">
      <c r="C476" s="141"/>
      <c r="D476" s="158"/>
      <c r="E476" s="123"/>
      <c r="F476" s="97">
        <f t="shared" si="24"/>
        <v>0</v>
      </c>
      <c r="G476" s="161"/>
      <c r="H476" s="142"/>
      <c r="I476" s="130" t="e">
        <f>VLOOKUP(H476,Presupuesto!$B$11:$C$565,2,0)</f>
        <v>#N/A</v>
      </c>
      <c r="J476" s="98" t="str">
        <f t="shared" si="26"/>
        <v>Vinculación Universidad-Sociedad</v>
      </c>
      <c r="K476" s="98" t="s">
        <v>411</v>
      </c>
    </row>
    <row r="477" spans="3:11" x14ac:dyDescent="0.25">
      <c r="C477" s="141"/>
      <c r="D477" s="158"/>
      <c r="E477" s="123"/>
      <c r="F477" s="97">
        <f t="shared" si="24"/>
        <v>0</v>
      </c>
      <c r="G477" s="161"/>
      <c r="H477" s="142"/>
      <c r="I477" s="130" t="e">
        <f>VLOOKUP(H477,Presupuesto!$B$11:$C$565,2,0)</f>
        <v>#N/A</v>
      </c>
      <c r="J477" s="98" t="str">
        <f t="shared" si="26"/>
        <v>Vinculación Universidad-Sociedad</v>
      </c>
      <c r="K477" s="98" t="s">
        <v>411</v>
      </c>
    </row>
    <row r="478" spans="3:11" x14ac:dyDescent="0.25">
      <c r="C478" s="141"/>
      <c r="D478" s="158"/>
      <c r="E478" s="123"/>
      <c r="F478" s="97">
        <f t="shared" si="24"/>
        <v>0</v>
      </c>
      <c r="G478" s="161"/>
      <c r="H478" s="142"/>
      <c r="I478" s="130" t="e">
        <f>VLOOKUP(H478,Presupuesto!$B$11:$C$565,2,0)</f>
        <v>#N/A</v>
      </c>
      <c r="J478" s="98" t="str">
        <f t="shared" si="26"/>
        <v>Vinculación Universidad-Sociedad</v>
      </c>
      <c r="K478" s="98" t="s">
        <v>411</v>
      </c>
    </row>
    <row r="479" spans="3:11" x14ac:dyDescent="0.25">
      <c r="C479" s="141"/>
      <c r="D479" s="158"/>
      <c r="E479" s="123"/>
      <c r="F479" s="97">
        <f t="shared" si="24"/>
        <v>0</v>
      </c>
      <c r="G479" s="161"/>
      <c r="H479" s="142"/>
      <c r="I479" s="130" t="e">
        <f>VLOOKUP(H479,Presupuesto!$B$11:$C$565,2,0)</f>
        <v>#N/A</v>
      </c>
      <c r="J479" s="98" t="str">
        <f t="shared" si="26"/>
        <v>Vinculación Universidad-Sociedad</v>
      </c>
      <c r="K479" s="98" t="s">
        <v>411</v>
      </c>
    </row>
    <row r="480" spans="3:11" x14ac:dyDescent="0.25">
      <c r="C480" s="143"/>
      <c r="D480" s="151"/>
      <c r="E480" s="118"/>
      <c r="F480" s="97">
        <f t="shared" si="24"/>
        <v>0</v>
      </c>
      <c r="G480" s="161"/>
      <c r="H480" s="144"/>
      <c r="I480" s="130" t="e">
        <f>VLOOKUP(H480,Presupuesto!$B$11:$C$565,2,0)</f>
        <v>#N/A</v>
      </c>
      <c r="J480" s="98" t="str">
        <f t="shared" si="26"/>
        <v>Vinculación Universidad-Sociedad</v>
      </c>
      <c r="K480" s="98" t="s">
        <v>411</v>
      </c>
    </row>
    <row r="481" spans="3:11" x14ac:dyDescent="0.25">
      <c r="C481" s="143"/>
      <c r="D481" s="151"/>
      <c r="E481" s="118"/>
      <c r="F481" s="97">
        <f t="shared" si="24"/>
        <v>0</v>
      </c>
      <c r="G481" s="161"/>
      <c r="H481" s="144"/>
      <c r="I481" s="130" t="e">
        <f>VLOOKUP(H481,Presupuesto!$B$11:$C$565,2,0)</f>
        <v>#N/A</v>
      </c>
      <c r="J481" s="98" t="str">
        <f t="shared" si="26"/>
        <v>Vinculación Universidad-Sociedad</v>
      </c>
      <c r="K481" s="98" t="s">
        <v>411</v>
      </c>
    </row>
    <row r="482" spans="3:11" x14ac:dyDescent="0.25">
      <c r="C482" s="143"/>
      <c r="D482" s="151"/>
      <c r="E482" s="118"/>
      <c r="F482" s="97">
        <f t="shared" si="24"/>
        <v>0</v>
      </c>
      <c r="G482" s="161"/>
      <c r="H482" s="144"/>
      <c r="I482" s="130" t="e">
        <f>VLOOKUP(H482,Presupuesto!$B$11:$C$565,2,0)</f>
        <v>#N/A</v>
      </c>
      <c r="J482" s="98" t="str">
        <f t="shared" si="26"/>
        <v>Vinculación Universidad-Sociedad</v>
      </c>
      <c r="K482" s="98" t="s">
        <v>411</v>
      </c>
    </row>
    <row r="483" spans="3:11" x14ac:dyDescent="0.25">
      <c r="C483" s="143"/>
      <c r="D483" s="151"/>
      <c r="E483" s="118"/>
      <c r="F483" s="97">
        <f t="shared" si="24"/>
        <v>0</v>
      </c>
      <c r="G483" s="161"/>
      <c r="H483" s="144"/>
      <c r="I483" s="130" t="e">
        <f>VLOOKUP(H483,Presupuesto!$B$11:$C$565,2,0)</f>
        <v>#N/A</v>
      </c>
      <c r="J483" s="98" t="str">
        <f t="shared" si="26"/>
        <v>Vinculación Universidad-Sociedad</v>
      </c>
      <c r="K483" s="98" t="s">
        <v>411</v>
      </c>
    </row>
    <row r="484" spans="3:11" x14ac:dyDescent="0.25">
      <c r="C484" s="143"/>
      <c r="D484" s="151"/>
      <c r="E484" s="118"/>
      <c r="F484" s="97">
        <f t="shared" si="24"/>
        <v>0</v>
      </c>
      <c r="G484" s="161"/>
      <c r="H484" s="144"/>
      <c r="I484" s="130" t="e">
        <f>VLOOKUP(H484,Presupuesto!$B$11:$C$565,2,0)</f>
        <v>#N/A</v>
      </c>
      <c r="J484" s="98" t="str">
        <f t="shared" si="26"/>
        <v>Vinculación Universidad-Sociedad</v>
      </c>
      <c r="K484" s="98" t="s">
        <v>411</v>
      </c>
    </row>
    <row r="485" spans="3:11" x14ac:dyDescent="0.25">
      <c r="C485" s="143"/>
      <c r="D485" s="151"/>
      <c r="E485" s="118"/>
      <c r="F485" s="97">
        <f t="shared" si="24"/>
        <v>0</v>
      </c>
      <c r="G485" s="161"/>
      <c r="H485" s="144"/>
      <c r="I485" s="130" t="e">
        <f>VLOOKUP(H485,Presupuesto!$B$11:$C$565,2,0)</f>
        <v>#N/A</v>
      </c>
      <c r="J485" s="98" t="str">
        <f t="shared" si="26"/>
        <v>Vinculación Universidad-Sociedad</v>
      </c>
      <c r="K485" s="98" t="s">
        <v>411</v>
      </c>
    </row>
    <row r="486" spans="3:11" x14ac:dyDescent="0.25">
      <c r="C486" s="143"/>
      <c r="D486" s="151"/>
      <c r="E486" s="118"/>
      <c r="F486" s="97">
        <f t="shared" si="24"/>
        <v>0</v>
      </c>
      <c r="G486" s="161"/>
      <c r="H486" s="144"/>
      <c r="I486" s="130" t="e">
        <f>VLOOKUP(H486,Presupuesto!$B$11:$C$565,2,0)</f>
        <v>#N/A</v>
      </c>
      <c r="J486" s="98" t="str">
        <f t="shared" si="26"/>
        <v>Vinculación Universidad-Sociedad</v>
      </c>
      <c r="K486" s="98" t="s">
        <v>411</v>
      </c>
    </row>
    <row r="487" spans="3:11" x14ac:dyDescent="0.25">
      <c r="C487" s="143"/>
      <c r="D487" s="151"/>
      <c r="E487" s="118"/>
      <c r="F487" s="97">
        <f t="shared" si="24"/>
        <v>0</v>
      </c>
      <c r="G487" s="161"/>
      <c r="H487" s="144"/>
      <c r="I487" s="130" t="e">
        <f>VLOOKUP(H487,Presupuesto!$B$11:$C$565,2,0)</f>
        <v>#N/A</v>
      </c>
      <c r="J487" s="98" t="str">
        <f t="shared" si="26"/>
        <v>Vinculación Universidad-Sociedad</v>
      </c>
      <c r="K487" s="98" t="s">
        <v>411</v>
      </c>
    </row>
    <row r="488" spans="3:11" x14ac:dyDescent="0.25">
      <c r="C488" s="145"/>
      <c r="D488" s="151"/>
      <c r="E488" s="118"/>
      <c r="F488" s="97">
        <f t="shared" si="24"/>
        <v>0</v>
      </c>
      <c r="G488" s="161"/>
      <c r="H488" s="146"/>
      <c r="I488" s="130" t="e">
        <f>VLOOKUP(H488,Presupuesto!$B$11:$C$565,2,0)</f>
        <v>#N/A</v>
      </c>
      <c r="J488" s="98" t="str">
        <f t="shared" si="26"/>
        <v>Vinculación Universidad-Sociedad</v>
      </c>
      <c r="K488" s="98" t="s">
        <v>402</v>
      </c>
    </row>
    <row r="489" spans="3:11" x14ac:dyDescent="0.25">
      <c r="C489" s="145"/>
      <c r="D489" s="151"/>
      <c r="E489" s="118"/>
      <c r="F489" s="97">
        <f t="shared" si="24"/>
        <v>0</v>
      </c>
      <c r="G489" s="161"/>
      <c r="H489" s="146"/>
      <c r="I489" s="130" t="e">
        <f>VLOOKUP(H489,Presupuesto!$B$11:$C$565,2,0)</f>
        <v>#N/A</v>
      </c>
      <c r="J489" s="98" t="str">
        <f t="shared" si="26"/>
        <v>Vinculación Universidad-Sociedad</v>
      </c>
      <c r="K489" s="98" t="s">
        <v>411</v>
      </c>
    </row>
    <row r="490" spans="3:11" x14ac:dyDescent="0.25">
      <c r="C490" s="145"/>
      <c r="D490" s="151"/>
      <c r="E490" s="118"/>
      <c r="F490" s="97">
        <f t="shared" si="24"/>
        <v>0</v>
      </c>
      <c r="G490" s="161"/>
      <c r="H490" s="146"/>
      <c r="I490" s="130" t="e">
        <f>VLOOKUP(H490,Presupuesto!$B$11:$C$565,2,0)</f>
        <v>#N/A</v>
      </c>
      <c r="J490" s="98" t="str">
        <f t="shared" si="26"/>
        <v>Vinculación Universidad-Sociedad</v>
      </c>
      <c r="K490" s="98" t="s">
        <v>411</v>
      </c>
    </row>
    <row r="491" spans="3:11" x14ac:dyDescent="0.25">
      <c r="C491" s="145"/>
      <c r="D491" s="151"/>
      <c r="E491" s="118"/>
      <c r="F491" s="97">
        <f t="shared" si="24"/>
        <v>0</v>
      </c>
      <c r="G491" s="161"/>
      <c r="H491" s="146"/>
      <c r="I491" s="130" t="e">
        <f>VLOOKUP(H491,Presupuesto!$B$11:$C$565,2,0)</f>
        <v>#N/A</v>
      </c>
      <c r="J491" s="98" t="str">
        <f t="shared" si="26"/>
        <v>Vinculación Universidad-Sociedad</v>
      </c>
      <c r="K491" s="98" t="s">
        <v>411</v>
      </c>
    </row>
    <row r="492" spans="3:11" ht="15.75" thickBot="1" x14ac:dyDescent="0.3">
      <c r="C492" s="147"/>
      <c r="D492" s="159"/>
      <c r="E492" s="103"/>
      <c r="F492" s="105">
        <f t="shared" si="24"/>
        <v>0</v>
      </c>
      <c r="G492" s="162"/>
      <c r="H492" s="148"/>
      <c r="I492" s="132" t="e">
        <f>VLOOKUP(H492,Presupuesto!$B$11:$C$565,2,0)</f>
        <v>#N/A</v>
      </c>
      <c r="J492" s="106" t="str">
        <f t="shared" si="26"/>
        <v>Vinculación Universidad-Sociedad</v>
      </c>
      <c r="K492" s="124" t="s">
        <v>393</v>
      </c>
    </row>
    <row r="494" spans="3:11" ht="15.75" thickBot="1" x14ac:dyDescent="0.3">
      <c r="F494" s="90"/>
      <c r="G494" s="89"/>
      <c r="H494" s="90"/>
      <c r="I494" s="90"/>
    </row>
    <row r="495" spans="3:11" ht="15.75" thickBot="1" x14ac:dyDescent="0.3">
      <c r="C495" s="157" t="s">
        <v>53</v>
      </c>
      <c r="D495" s="369">
        <f>SUM(F502:F536)</f>
        <v>19612.5</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391</v>
      </c>
      <c r="D498" s="365" t="str">
        <f>'11. Gestion Administrativa'!F27</f>
        <v>11.2.1.1</v>
      </c>
      <c r="E498" s="93"/>
      <c r="F498" s="93"/>
      <c r="G498" s="93"/>
      <c r="H498" s="76"/>
      <c r="I498" s="76"/>
      <c r="J498" s="76"/>
      <c r="K498" s="112"/>
    </row>
    <row r="499" spans="3:11" ht="18.75" x14ac:dyDescent="0.25">
      <c r="C499" s="210" t="str">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Mantenimiento Preventivo y  Correctivo del equipo instalado.</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130</v>
      </c>
      <c r="H501" s="136" t="s">
        <v>46</v>
      </c>
      <c r="I501" s="133" t="s">
        <v>131</v>
      </c>
      <c r="J501" s="133" t="s">
        <v>409</v>
      </c>
      <c r="K501" s="133" t="s">
        <v>410</v>
      </c>
    </row>
    <row r="502" spans="3:11" ht="15.75" thickBot="1" x14ac:dyDescent="0.3">
      <c r="C502" s="220" t="s">
        <v>431</v>
      </c>
      <c r="D502" s="542">
        <v>1.5</v>
      </c>
      <c r="E502" s="115">
        <f>HLOOKUP(C502,$AH$2:$BU$3,2,0)</f>
        <v>1750</v>
      </c>
      <c r="F502" s="97">
        <f t="shared" ref="F502:F536" si="27">D502*E502</f>
        <v>2625</v>
      </c>
      <c r="G502" s="161" t="s">
        <v>128</v>
      </c>
      <c r="H502" s="142" t="s">
        <v>306</v>
      </c>
      <c r="I502" s="130" t="str">
        <f>VLOOKUP(H502,Presupuesto!$B$11:$C$565,2,0)</f>
        <v>VIATICOS NACIONALES Y OTROS GASTOS DE VIAJE PROYECTO FORTALECIMIENTO ORG. ESTUDI (26200-72)</v>
      </c>
      <c r="J502" s="98" t="s">
        <v>470</v>
      </c>
      <c r="K502" s="98" t="s">
        <v>403</v>
      </c>
    </row>
    <row r="503" spans="3:11" ht="15.75" thickBot="1" x14ac:dyDescent="0.3">
      <c r="C503" s="220" t="s">
        <v>431</v>
      </c>
      <c r="D503" s="543">
        <v>1.5</v>
      </c>
      <c r="E503" s="115">
        <f t="shared" ref="E503:E513" si="28">HLOOKUP(C503,$AH$2:$BU$3,2,0)</f>
        <v>1750</v>
      </c>
      <c r="F503" s="97">
        <f t="shared" si="27"/>
        <v>2625</v>
      </c>
      <c r="G503" s="161" t="s">
        <v>128</v>
      </c>
      <c r="H503" s="142" t="s">
        <v>306</v>
      </c>
      <c r="I503" s="130" t="str">
        <f>VLOOKUP(H503,Presupuesto!$B$11:$C$565,2,0)</f>
        <v>VIATICOS NACIONALES Y OTROS GASTOS DE VIAJE PROYECTO FORTALECIMIENTO ORG. ESTUDI (26200-72)</v>
      </c>
      <c r="J503" s="98" t="s">
        <v>470</v>
      </c>
      <c r="K503" s="98" t="s">
        <v>403</v>
      </c>
    </row>
    <row r="504" spans="3:11" ht="15.75" thickBot="1" x14ac:dyDescent="0.3">
      <c r="C504" s="220" t="s">
        <v>435</v>
      </c>
      <c r="D504" s="543">
        <v>1.5</v>
      </c>
      <c r="E504" s="115">
        <f t="shared" si="28"/>
        <v>1200</v>
      </c>
      <c r="F504" s="97">
        <f t="shared" si="27"/>
        <v>1800</v>
      </c>
      <c r="G504" s="161" t="s">
        <v>128</v>
      </c>
      <c r="H504" s="142" t="s">
        <v>306</v>
      </c>
      <c r="I504" s="130" t="str">
        <f>VLOOKUP(H504,Presupuesto!$B$11:$C$565,2,0)</f>
        <v>VIATICOS NACIONALES Y OTROS GASTOS DE VIAJE PROYECTO FORTALECIMIENTO ORG. ESTUDI (26200-72)</v>
      </c>
      <c r="J504" s="98" t="s">
        <v>470</v>
      </c>
      <c r="K504" s="98" t="s">
        <v>403</v>
      </c>
    </row>
    <row r="505" spans="3:11" ht="15.75" thickBot="1" x14ac:dyDescent="0.3">
      <c r="C505" s="220" t="s">
        <v>433</v>
      </c>
      <c r="D505" s="543">
        <v>1.5</v>
      </c>
      <c r="E505" s="115">
        <f t="shared" si="28"/>
        <v>900</v>
      </c>
      <c r="F505" s="97">
        <f t="shared" si="27"/>
        <v>1350</v>
      </c>
      <c r="G505" s="161" t="s">
        <v>128</v>
      </c>
      <c r="H505" s="142" t="s">
        <v>306</v>
      </c>
      <c r="I505" s="130" t="str">
        <f>VLOOKUP(H505,Presupuesto!$B$11:$C$565,2,0)</f>
        <v>VIATICOS NACIONALES Y OTROS GASTOS DE VIAJE PROYECTO FORTALECIMIENTO ORG. ESTUDI (26200-72)</v>
      </c>
      <c r="J505" s="98" t="s">
        <v>470</v>
      </c>
      <c r="K505" s="98" t="s">
        <v>403</v>
      </c>
    </row>
    <row r="506" spans="3:11" ht="15.75" thickBot="1" x14ac:dyDescent="0.3">
      <c r="C506" s="220" t="s">
        <v>433</v>
      </c>
      <c r="D506" s="543">
        <v>1.5</v>
      </c>
      <c r="E506" s="115">
        <f t="shared" si="28"/>
        <v>900</v>
      </c>
      <c r="F506" s="97">
        <f t="shared" si="27"/>
        <v>1350</v>
      </c>
      <c r="G506" s="161" t="s">
        <v>128</v>
      </c>
      <c r="H506" s="142" t="s">
        <v>306</v>
      </c>
      <c r="I506" s="130" t="str">
        <f>VLOOKUP(H506,Presupuesto!$B$11:$C$565,2,0)</f>
        <v>VIATICOS NACIONALES Y OTROS GASTOS DE VIAJE PROYECTO FORTALECIMIENTO ORG. ESTUDI (26200-72)</v>
      </c>
      <c r="J506" s="98" t="s">
        <v>470</v>
      </c>
      <c r="K506" s="98" t="s">
        <v>403</v>
      </c>
    </row>
    <row r="507" spans="3:11" ht="15.75" thickBot="1" x14ac:dyDescent="0.3">
      <c r="C507" s="220" t="s">
        <v>437</v>
      </c>
      <c r="D507" s="543">
        <v>1.5</v>
      </c>
      <c r="E507" s="115">
        <f t="shared" si="28"/>
        <v>650</v>
      </c>
      <c r="F507" s="97">
        <f t="shared" si="27"/>
        <v>975</v>
      </c>
      <c r="G507" s="161" t="s">
        <v>128</v>
      </c>
      <c r="H507" s="142" t="s">
        <v>306</v>
      </c>
      <c r="I507" s="130" t="str">
        <f>VLOOKUP(H507,Presupuesto!$B$11:$C$565,2,0)</f>
        <v>VIATICOS NACIONALES Y OTROS GASTOS DE VIAJE PROYECTO FORTALECIMIENTO ORG. ESTUDI (26200-72)</v>
      </c>
      <c r="J507" s="98" t="s">
        <v>470</v>
      </c>
      <c r="K507" s="98" t="s">
        <v>403</v>
      </c>
    </row>
    <row r="508" spans="3:11" ht="15.75" thickBot="1" x14ac:dyDescent="0.3">
      <c r="C508" s="220" t="s">
        <v>433</v>
      </c>
      <c r="D508" s="543">
        <v>0.75</v>
      </c>
      <c r="E508" s="115">
        <f t="shared" si="28"/>
        <v>900</v>
      </c>
      <c r="F508" s="97">
        <f t="shared" si="27"/>
        <v>675</v>
      </c>
      <c r="G508" s="161" t="s">
        <v>128</v>
      </c>
      <c r="H508" s="142" t="s">
        <v>306</v>
      </c>
      <c r="I508" s="130" t="str">
        <f>VLOOKUP(H508,Presupuesto!$B$11:$C$565,2,0)</f>
        <v>VIATICOS NACIONALES Y OTROS GASTOS DE VIAJE PROYECTO FORTALECIMIENTO ORG. ESTUDI (26200-72)</v>
      </c>
      <c r="J508" s="98" t="s">
        <v>470</v>
      </c>
      <c r="K508" s="98" t="s">
        <v>403</v>
      </c>
    </row>
    <row r="509" spans="3:11" ht="15.75" thickBot="1" x14ac:dyDescent="0.3">
      <c r="C509" s="220" t="s">
        <v>433</v>
      </c>
      <c r="D509" s="543">
        <v>0.75</v>
      </c>
      <c r="E509" s="115">
        <f t="shared" si="28"/>
        <v>900</v>
      </c>
      <c r="F509" s="97">
        <f t="shared" si="27"/>
        <v>675</v>
      </c>
      <c r="G509" s="161" t="s">
        <v>128</v>
      </c>
      <c r="H509" s="142" t="s">
        <v>306</v>
      </c>
      <c r="I509" s="130" t="str">
        <f>VLOOKUP(H509,Presupuesto!$B$11:$C$565,2,0)</f>
        <v>VIATICOS NACIONALES Y OTROS GASTOS DE VIAJE PROYECTO FORTALECIMIENTO ORG. ESTUDI (26200-72)</v>
      </c>
      <c r="J509" s="98" t="s">
        <v>470</v>
      </c>
      <c r="K509" s="98" t="s">
        <v>403</v>
      </c>
    </row>
    <row r="510" spans="3:11" ht="15.75" thickBot="1" x14ac:dyDescent="0.3">
      <c r="C510" s="220" t="s">
        <v>437</v>
      </c>
      <c r="D510" s="543">
        <v>0.75</v>
      </c>
      <c r="E510" s="115">
        <f t="shared" si="28"/>
        <v>650</v>
      </c>
      <c r="F510" s="97">
        <f t="shared" si="27"/>
        <v>487.5</v>
      </c>
      <c r="G510" s="161" t="s">
        <v>128</v>
      </c>
      <c r="H510" s="142" t="s">
        <v>306</v>
      </c>
      <c r="I510" s="130" t="str">
        <f>VLOOKUP(H510,Presupuesto!$B$11:$C$565,2,0)</f>
        <v>VIATICOS NACIONALES Y OTROS GASTOS DE VIAJE PROYECTO FORTALECIMIENTO ORG. ESTUDI (26200-72)</v>
      </c>
      <c r="J510" s="98" t="s">
        <v>470</v>
      </c>
      <c r="K510" s="98" t="s">
        <v>403</v>
      </c>
    </row>
    <row r="511" spans="3:11" ht="15.75" thickBot="1" x14ac:dyDescent="0.3">
      <c r="C511" s="220" t="s">
        <v>431</v>
      </c>
      <c r="D511" s="542">
        <v>1.5</v>
      </c>
      <c r="E511" s="115">
        <f t="shared" si="28"/>
        <v>1750</v>
      </c>
      <c r="F511" s="97">
        <f t="shared" si="27"/>
        <v>2625</v>
      </c>
      <c r="G511" s="161" t="s">
        <v>128</v>
      </c>
      <c r="H511" s="142" t="s">
        <v>306</v>
      </c>
      <c r="I511" s="130" t="str">
        <f>VLOOKUP(H511,Presupuesto!$B$11:$C$565,2,0)</f>
        <v>VIATICOS NACIONALES Y OTROS GASTOS DE VIAJE PROYECTO FORTALECIMIENTO ORG. ESTUDI (26200-72)</v>
      </c>
      <c r="J511" s="98" t="s">
        <v>470</v>
      </c>
      <c r="K511" s="98" t="s">
        <v>403</v>
      </c>
    </row>
    <row r="512" spans="3:11" ht="15.75" thickBot="1" x14ac:dyDescent="0.3">
      <c r="C512" s="220" t="s">
        <v>431</v>
      </c>
      <c r="D512" s="543">
        <v>1.5</v>
      </c>
      <c r="E512" s="115">
        <f t="shared" si="28"/>
        <v>1750</v>
      </c>
      <c r="F512" s="97">
        <f t="shared" si="27"/>
        <v>2625</v>
      </c>
      <c r="G512" s="161" t="s">
        <v>128</v>
      </c>
      <c r="H512" s="142" t="s">
        <v>306</v>
      </c>
      <c r="I512" s="130" t="str">
        <f>VLOOKUP(H512,Presupuesto!$B$11:$C$565,2,0)</f>
        <v>VIATICOS NACIONALES Y OTROS GASTOS DE VIAJE PROYECTO FORTALECIMIENTO ORG. ESTUDI (26200-72)</v>
      </c>
      <c r="J512" s="98" t="s">
        <v>470</v>
      </c>
      <c r="K512" s="98" t="s">
        <v>403</v>
      </c>
    </row>
    <row r="513" spans="3:11" x14ac:dyDescent="0.25">
      <c r="C513" s="220" t="s">
        <v>435</v>
      </c>
      <c r="D513" s="543">
        <v>1.5</v>
      </c>
      <c r="E513" s="115">
        <f t="shared" si="28"/>
        <v>1200</v>
      </c>
      <c r="F513" s="97">
        <f t="shared" si="27"/>
        <v>1800</v>
      </c>
      <c r="G513" s="161" t="s">
        <v>128</v>
      </c>
      <c r="H513" s="142" t="s">
        <v>306</v>
      </c>
      <c r="I513" s="130" t="str">
        <f>VLOOKUP(H513,Presupuesto!$B$11:$C$565,2,0)</f>
        <v>VIATICOS NACIONALES Y OTROS GASTOS DE VIAJE PROYECTO FORTALECIMIENTO ORG. ESTUDI (26200-72)</v>
      </c>
      <c r="J513" s="98" t="s">
        <v>470</v>
      </c>
      <c r="K513" s="98" t="s">
        <v>403</v>
      </c>
    </row>
    <row r="514" spans="3:11" x14ac:dyDescent="0.25">
      <c r="C514" s="141"/>
      <c r="D514" s="158"/>
      <c r="E514" s="123"/>
      <c r="F514" s="97">
        <f t="shared" si="27"/>
        <v>0</v>
      </c>
      <c r="G514" s="161"/>
      <c r="H514" s="142"/>
      <c r="I514" s="130" t="e">
        <f>VLOOKUP(H514,Presupuesto!$B$11:$C$565,2,0)</f>
        <v>#N/A</v>
      </c>
      <c r="J514" s="98" t="str">
        <f t="shared" ref="J514:J536" si="29">$J$502</f>
        <v>Vinculación Universidad-Sociedad</v>
      </c>
      <c r="K514" s="98" t="s">
        <v>411</v>
      </c>
    </row>
    <row r="515" spans="3:11" x14ac:dyDescent="0.25">
      <c r="C515" s="141"/>
      <c r="D515" s="158"/>
      <c r="E515" s="123"/>
      <c r="F515" s="97">
        <f t="shared" si="27"/>
        <v>0</v>
      </c>
      <c r="G515" s="161"/>
      <c r="H515" s="142"/>
      <c r="I515" s="130" t="e">
        <f>VLOOKUP(H515,Presupuesto!$B$11:$C$565,2,0)</f>
        <v>#N/A</v>
      </c>
      <c r="J515" s="98" t="str">
        <f t="shared" si="29"/>
        <v>Vinculación Universidad-Sociedad</v>
      </c>
      <c r="K515" s="98" t="s">
        <v>411</v>
      </c>
    </row>
    <row r="516" spans="3:11" x14ac:dyDescent="0.25">
      <c r="C516" s="141"/>
      <c r="D516" s="158"/>
      <c r="E516" s="123"/>
      <c r="F516" s="97">
        <f t="shared" si="27"/>
        <v>0</v>
      </c>
      <c r="G516" s="161"/>
      <c r="H516" s="142"/>
      <c r="I516" s="130" t="e">
        <f>VLOOKUP(H516,Presupuesto!$B$11:$C$565,2,0)</f>
        <v>#N/A</v>
      </c>
      <c r="J516" s="98" t="str">
        <f t="shared" si="29"/>
        <v>Vinculación Universidad-Sociedad</v>
      </c>
      <c r="K516" s="98" t="s">
        <v>411</v>
      </c>
    </row>
    <row r="517" spans="3:11" x14ac:dyDescent="0.25">
      <c r="C517" s="141"/>
      <c r="D517" s="158"/>
      <c r="E517" s="123"/>
      <c r="F517" s="97">
        <f t="shared" si="27"/>
        <v>0</v>
      </c>
      <c r="G517" s="161"/>
      <c r="H517" s="142"/>
      <c r="I517" s="130" t="e">
        <f>VLOOKUP(H517,Presupuesto!$B$11:$C$565,2,0)</f>
        <v>#N/A</v>
      </c>
      <c r="J517" s="98" t="str">
        <f t="shared" si="29"/>
        <v>Vinculación Universidad-Sociedad</v>
      </c>
      <c r="K517" s="98" t="s">
        <v>411</v>
      </c>
    </row>
    <row r="518" spans="3:11" x14ac:dyDescent="0.25">
      <c r="C518" s="141"/>
      <c r="D518" s="158"/>
      <c r="E518" s="123"/>
      <c r="F518" s="97">
        <f t="shared" si="27"/>
        <v>0</v>
      </c>
      <c r="G518" s="161"/>
      <c r="H518" s="142"/>
      <c r="I518" s="130" t="e">
        <f>VLOOKUP(H518,Presupuesto!$B$11:$C$565,2,0)</f>
        <v>#N/A</v>
      </c>
      <c r="J518" s="98" t="str">
        <f t="shared" si="29"/>
        <v>Vinculación Universidad-Sociedad</v>
      </c>
      <c r="K518" s="98" t="s">
        <v>411</v>
      </c>
    </row>
    <row r="519" spans="3:11" x14ac:dyDescent="0.25">
      <c r="C519" s="141"/>
      <c r="D519" s="158"/>
      <c r="E519" s="123"/>
      <c r="F519" s="97">
        <f t="shared" si="27"/>
        <v>0</v>
      </c>
      <c r="G519" s="161"/>
      <c r="H519" s="142"/>
      <c r="I519" s="130" t="e">
        <f>VLOOKUP(H519,Presupuesto!$B$11:$C$565,2,0)</f>
        <v>#N/A</v>
      </c>
      <c r="J519" s="98" t="str">
        <f t="shared" si="29"/>
        <v>Vinculación Universidad-Sociedad</v>
      </c>
      <c r="K519" s="98" t="s">
        <v>411</v>
      </c>
    </row>
    <row r="520" spans="3:11" x14ac:dyDescent="0.25">
      <c r="C520" s="141"/>
      <c r="D520" s="158"/>
      <c r="E520" s="123"/>
      <c r="F520" s="97">
        <f t="shared" si="27"/>
        <v>0</v>
      </c>
      <c r="G520" s="161"/>
      <c r="H520" s="142"/>
      <c r="I520" s="130" t="e">
        <f>VLOOKUP(H520,Presupuesto!$B$11:$C$565,2,0)</f>
        <v>#N/A</v>
      </c>
      <c r="J520" s="98" t="str">
        <f t="shared" si="29"/>
        <v>Vinculación Universidad-Sociedad</v>
      </c>
      <c r="K520" s="98" t="s">
        <v>411</v>
      </c>
    </row>
    <row r="521" spans="3:11" x14ac:dyDescent="0.25">
      <c r="C521" s="141"/>
      <c r="D521" s="158"/>
      <c r="E521" s="123"/>
      <c r="F521" s="97">
        <f t="shared" si="27"/>
        <v>0</v>
      </c>
      <c r="G521" s="161"/>
      <c r="H521" s="142"/>
      <c r="I521" s="130" t="e">
        <f>VLOOKUP(H521,Presupuesto!$B$11:$C$565,2,0)</f>
        <v>#N/A</v>
      </c>
      <c r="J521" s="98" t="str">
        <f t="shared" si="29"/>
        <v>Vinculación Universidad-Sociedad</v>
      </c>
      <c r="K521" s="98" t="s">
        <v>411</v>
      </c>
    </row>
    <row r="522" spans="3:11" x14ac:dyDescent="0.25">
      <c r="C522" s="141"/>
      <c r="D522" s="158"/>
      <c r="E522" s="123"/>
      <c r="F522" s="97">
        <f t="shared" si="27"/>
        <v>0</v>
      </c>
      <c r="G522" s="161"/>
      <c r="H522" s="142"/>
      <c r="I522" s="130" t="e">
        <f>VLOOKUP(H522,Presupuesto!$B$11:$C$565,2,0)</f>
        <v>#N/A</v>
      </c>
      <c r="J522" s="98" t="str">
        <f t="shared" si="29"/>
        <v>Vinculación Universidad-Sociedad</v>
      </c>
      <c r="K522" s="98" t="s">
        <v>411</v>
      </c>
    </row>
    <row r="523" spans="3:11" x14ac:dyDescent="0.25">
      <c r="C523" s="141"/>
      <c r="D523" s="158"/>
      <c r="E523" s="123"/>
      <c r="F523" s="97">
        <f t="shared" si="27"/>
        <v>0</v>
      </c>
      <c r="G523" s="161"/>
      <c r="H523" s="142"/>
      <c r="I523" s="130" t="e">
        <f>VLOOKUP(H523,Presupuesto!$B$11:$C$565,2,0)</f>
        <v>#N/A</v>
      </c>
      <c r="J523" s="98" t="str">
        <f t="shared" si="29"/>
        <v>Vinculación Universidad-Sociedad</v>
      </c>
      <c r="K523" s="98" t="s">
        <v>411</v>
      </c>
    </row>
    <row r="524" spans="3:11" x14ac:dyDescent="0.25">
      <c r="C524" s="143"/>
      <c r="D524" s="151"/>
      <c r="E524" s="118"/>
      <c r="F524" s="97">
        <f t="shared" si="27"/>
        <v>0</v>
      </c>
      <c r="G524" s="161"/>
      <c r="H524" s="144"/>
      <c r="I524" s="130" t="e">
        <f>VLOOKUP(H524,Presupuesto!$B$11:$C$565,2,0)</f>
        <v>#N/A</v>
      </c>
      <c r="J524" s="98" t="str">
        <f t="shared" si="29"/>
        <v>Vinculación Universidad-Sociedad</v>
      </c>
      <c r="K524" s="98" t="s">
        <v>411</v>
      </c>
    </row>
    <row r="525" spans="3:11" x14ac:dyDescent="0.25">
      <c r="C525" s="143"/>
      <c r="D525" s="151"/>
      <c r="E525" s="118"/>
      <c r="F525" s="97">
        <f t="shared" si="27"/>
        <v>0</v>
      </c>
      <c r="G525" s="161"/>
      <c r="H525" s="144"/>
      <c r="I525" s="130" t="e">
        <f>VLOOKUP(H525,Presupuesto!$B$11:$C$565,2,0)</f>
        <v>#N/A</v>
      </c>
      <c r="J525" s="98" t="str">
        <f t="shared" si="29"/>
        <v>Vinculación Universidad-Sociedad</v>
      </c>
      <c r="K525" s="98" t="s">
        <v>411</v>
      </c>
    </row>
    <row r="526" spans="3:11" x14ac:dyDescent="0.25">
      <c r="C526" s="143"/>
      <c r="D526" s="151"/>
      <c r="E526" s="118"/>
      <c r="F526" s="97">
        <f t="shared" si="27"/>
        <v>0</v>
      </c>
      <c r="G526" s="161"/>
      <c r="H526" s="144"/>
      <c r="I526" s="130" t="e">
        <f>VLOOKUP(H526,Presupuesto!$B$11:$C$565,2,0)</f>
        <v>#N/A</v>
      </c>
      <c r="J526" s="98" t="str">
        <f t="shared" si="29"/>
        <v>Vinculación Universidad-Sociedad</v>
      </c>
      <c r="K526" s="98" t="s">
        <v>411</v>
      </c>
    </row>
    <row r="527" spans="3:11" x14ac:dyDescent="0.25">
      <c r="C527" s="143"/>
      <c r="D527" s="151"/>
      <c r="E527" s="118"/>
      <c r="F527" s="97">
        <f t="shared" si="27"/>
        <v>0</v>
      </c>
      <c r="G527" s="161"/>
      <c r="H527" s="144"/>
      <c r="I527" s="130" t="e">
        <f>VLOOKUP(H527,Presupuesto!$B$11:$C$565,2,0)</f>
        <v>#N/A</v>
      </c>
      <c r="J527" s="98" t="str">
        <f t="shared" si="29"/>
        <v>Vinculación Universidad-Sociedad</v>
      </c>
      <c r="K527" s="98" t="s">
        <v>411</v>
      </c>
    </row>
    <row r="528" spans="3:11" x14ac:dyDescent="0.25">
      <c r="C528" s="143"/>
      <c r="D528" s="151"/>
      <c r="E528" s="118"/>
      <c r="F528" s="97">
        <f t="shared" si="27"/>
        <v>0</v>
      </c>
      <c r="G528" s="161"/>
      <c r="H528" s="144"/>
      <c r="I528" s="130" t="e">
        <f>VLOOKUP(H528,Presupuesto!$B$11:$C$565,2,0)</f>
        <v>#N/A</v>
      </c>
      <c r="J528" s="98" t="str">
        <f t="shared" si="29"/>
        <v>Vinculación Universidad-Sociedad</v>
      </c>
      <c r="K528" s="98" t="s">
        <v>411</v>
      </c>
    </row>
    <row r="529" spans="3:11" x14ac:dyDescent="0.25">
      <c r="C529" s="143"/>
      <c r="D529" s="151"/>
      <c r="E529" s="118"/>
      <c r="F529" s="97">
        <f t="shared" si="27"/>
        <v>0</v>
      </c>
      <c r="G529" s="161"/>
      <c r="H529" s="144"/>
      <c r="I529" s="130" t="e">
        <f>VLOOKUP(H529,Presupuesto!$B$11:$C$565,2,0)</f>
        <v>#N/A</v>
      </c>
      <c r="J529" s="98" t="str">
        <f t="shared" si="29"/>
        <v>Vinculación Universidad-Sociedad</v>
      </c>
      <c r="K529" s="98" t="s">
        <v>411</v>
      </c>
    </row>
    <row r="530" spans="3:11" x14ac:dyDescent="0.25">
      <c r="C530" s="143"/>
      <c r="D530" s="151"/>
      <c r="E530" s="118"/>
      <c r="F530" s="97">
        <f t="shared" si="27"/>
        <v>0</v>
      </c>
      <c r="G530" s="161"/>
      <c r="H530" s="144"/>
      <c r="I530" s="130" t="e">
        <f>VLOOKUP(H530,Presupuesto!$B$11:$C$565,2,0)</f>
        <v>#N/A</v>
      </c>
      <c r="J530" s="98" t="str">
        <f t="shared" si="29"/>
        <v>Vinculación Universidad-Sociedad</v>
      </c>
      <c r="K530" s="98" t="s">
        <v>411</v>
      </c>
    </row>
    <row r="531" spans="3:11" x14ac:dyDescent="0.25">
      <c r="C531" s="143"/>
      <c r="D531" s="151"/>
      <c r="E531" s="118"/>
      <c r="F531" s="97">
        <f t="shared" si="27"/>
        <v>0</v>
      </c>
      <c r="G531" s="161"/>
      <c r="H531" s="144"/>
      <c r="I531" s="130" t="e">
        <f>VLOOKUP(H531,Presupuesto!$B$11:$C$565,2,0)</f>
        <v>#N/A</v>
      </c>
      <c r="J531" s="98" t="str">
        <f t="shared" si="29"/>
        <v>Vinculación Universidad-Sociedad</v>
      </c>
      <c r="K531" s="98" t="s">
        <v>411</v>
      </c>
    </row>
    <row r="532" spans="3:11" x14ac:dyDescent="0.25">
      <c r="C532" s="145"/>
      <c r="D532" s="151"/>
      <c r="E532" s="118"/>
      <c r="F532" s="97">
        <f t="shared" si="27"/>
        <v>0</v>
      </c>
      <c r="G532" s="161"/>
      <c r="H532" s="146"/>
      <c r="I532" s="130" t="e">
        <f>VLOOKUP(H532,Presupuesto!$B$11:$C$565,2,0)</f>
        <v>#N/A</v>
      </c>
      <c r="J532" s="98" t="str">
        <f t="shared" si="29"/>
        <v>Vinculación Universidad-Sociedad</v>
      </c>
      <c r="K532" s="98" t="s">
        <v>402</v>
      </c>
    </row>
    <row r="533" spans="3:11" x14ac:dyDescent="0.25">
      <c r="C533" s="145"/>
      <c r="D533" s="151"/>
      <c r="E533" s="118"/>
      <c r="F533" s="97">
        <f t="shared" si="27"/>
        <v>0</v>
      </c>
      <c r="G533" s="161"/>
      <c r="H533" s="146"/>
      <c r="I533" s="130" t="e">
        <f>VLOOKUP(H533,Presupuesto!$B$11:$C$565,2,0)</f>
        <v>#N/A</v>
      </c>
      <c r="J533" s="98" t="str">
        <f t="shared" si="29"/>
        <v>Vinculación Universidad-Sociedad</v>
      </c>
      <c r="K533" s="98" t="s">
        <v>411</v>
      </c>
    </row>
    <row r="534" spans="3:11" x14ac:dyDescent="0.25">
      <c r="C534" s="145"/>
      <c r="D534" s="151"/>
      <c r="E534" s="118"/>
      <c r="F534" s="97">
        <f t="shared" si="27"/>
        <v>0</v>
      </c>
      <c r="G534" s="161"/>
      <c r="H534" s="146"/>
      <c r="I534" s="130" t="e">
        <f>VLOOKUP(H534,Presupuesto!$B$11:$C$565,2,0)</f>
        <v>#N/A</v>
      </c>
      <c r="J534" s="98" t="str">
        <f t="shared" si="29"/>
        <v>Vinculación Universidad-Sociedad</v>
      </c>
      <c r="K534" s="98" t="s">
        <v>411</v>
      </c>
    </row>
    <row r="535" spans="3:11" x14ac:dyDescent="0.25">
      <c r="C535" s="145"/>
      <c r="D535" s="151"/>
      <c r="E535" s="118"/>
      <c r="F535" s="97">
        <f t="shared" si="27"/>
        <v>0</v>
      </c>
      <c r="G535" s="161"/>
      <c r="H535" s="146"/>
      <c r="I535" s="130" t="e">
        <f>VLOOKUP(H535,Presupuesto!$B$11:$C$565,2,0)</f>
        <v>#N/A</v>
      </c>
      <c r="J535" s="98" t="str">
        <f t="shared" si="29"/>
        <v>Vinculación Universidad-Sociedad</v>
      </c>
      <c r="K535" s="98" t="s">
        <v>411</v>
      </c>
    </row>
    <row r="536" spans="3:11" ht="15.75" thickBot="1" x14ac:dyDescent="0.3">
      <c r="C536" s="147"/>
      <c r="D536" s="159"/>
      <c r="E536" s="103"/>
      <c r="F536" s="105">
        <f t="shared" si="27"/>
        <v>0</v>
      </c>
      <c r="G536" s="162"/>
      <c r="H536" s="148"/>
      <c r="I536" s="132" t="e">
        <f>VLOOKUP(H536,Presupuesto!$B$11:$C$565,2,0)</f>
        <v>#N/A</v>
      </c>
      <c r="J536" s="106" t="str">
        <f t="shared" si="29"/>
        <v>Vinculación Universidad-Sociedad</v>
      </c>
      <c r="K536" s="124" t="s">
        <v>393</v>
      </c>
    </row>
    <row r="538" spans="3:11" ht="15.75" thickBot="1" x14ac:dyDescent="0.3"/>
    <row r="539" spans="3:11" ht="15.75" thickBot="1" x14ac:dyDescent="0.3">
      <c r="C539" s="157" t="s">
        <v>53</v>
      </c>
      <c r="D539" s="369">
        <f>SUM(F546:F580)</f>
        <v>11801.2</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391</v>
      </c>
      <c r="D542" s="365" t="str">
        <f>'3. Vinculación Univ. Sociedad'!F25</f>
        <v>3.2.5.2</v>
      </c>
      <c r="E542" s="93"/>
      <c r="F542" s="93"/>
      <c r="G542" s="93"/>
      <c r="H542" s="76"/>
      <c r="I542" s="76"/>
      <c r="J542" s="76"/>
      <c r="K542" s="112"/>
    </row>
    <row r="543" spans="3:11" ht="18.75" x14ac:dyDescent="0.25">
      <c r="C543" s="210" t="str">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Jornadas y Brigadas Legales.</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130</v>
      </c>
      <c r="H545" s="136" t="s">
        <v>46</v>
      </c>
      <c r="I545" s="133" t="s">
        <v>131</v>
      </c>
      <c r="J545" s="133" t="s">
        <v>409</v>
      </c>
      <c r="K545" s="133" t="s">
        <v>410</v>
      </c>
    </row>
    <row r="546" spans="3:11" ht="15.75" thickBot="1" x14ac:dyDescent="0.3">
      <c r="C546" s="220" t="s">
        <v>438</v>
      </c>
      <c r="D546" s="221">
        <v>2.5</v>
      </c>
      <c r="E546" s="219">
        <f>HLOOKUP(C546,$AH$2:$BU$3,2,0)</f>
        <v>620</v>
      </c>
      <c r="F546" s="97">
        <f t="shared" ref="F546:F580" si="30">D546*E546</f>
        <v>1550</v>
      </c>
      <c r="G546" s="161" t="s">
        <v>128</v>
      </c>
      <c r="H546" s="142" t="s">
        <v>306</v>
      </c>
      <c r="I546" s="130" t="str">
        <f>VLOOKUP(H546,Presupuesto!$B$11:$C$565,2,0)</f>
        <v>VIATICOS NACIONALES Y OTROS GASTOS DE VIAJE PROYECTO FORTALECIMIENTO ORG. ESTUDI (26200-72)</v>
      </c>
      <c r="J546" s="98" t="s">
        <v>470</v>
      </c>
      <c r="K546" s="98" t="s">
        <v>394</v>
      </c>
    </row>
    <row r="547" spans="3:11" x14ac:dyDescent="0.25">
      <c r="C547" s="220" t="s">
        <v>424</v>
      </c>
      <c r="D547" s="543">
        <v>2.5</v>
      </c>
      <c r="E547" s="219">
        <f>HLOOKUP(C547,$AH$2:$BU$3,2,0)</f>
        <v>1400</v>
      </c>
      <c r="F547" s="97">
        <f t="shared" si="30"/>
        <v>3500</v>
      </c>
      <c r="G547" s="161" t="s">
        <v>128</v>
      </c>
      <c r="H547" s="142" t="s">
        <v>306</v>
      </c>
      <c r="I547" s="130" t="str">
        <f>VLOOKUP(H547,Presupuesto!$B$11:$C$565,2,0)</f>
        <v>VIATICOS NACIONALES Y OTROS GASTOS DE VIAJE PROYECTO FORTALECIMIENTO ORG. ESTUDI (26200-72)</v>
      </c>
      <c r="J547" s="98" t="s">
        <v>470</v>
      </c>
      <c r="K547" s="98" t="s">
        <v>394</v>
      </c>
    </row>
    <row r="548" spans="3:11" x14ac:dyDescent="0.25">
      <c r="C548" s="544" t="s">
        <v>1778</v>
      </c>
      <c r="D548" s="545">
        <v>2</v>
      </c>
      <c r="E548" s="547">
        <v>76</v>
      </c>
      <c r="F548" s="97">
        <f t="shared" si="30"/>
        <v>152</v>
      </c>
      <c r="G548" s="161" t="s">
        <v>128</v>
      </c>
      <c r="H548" s="142" t="s">
        <v>315</v>
      </c>
      <c r="I548" s="130" t="str">
        <f>VLOOKUP(H548,Presupuesto!$B$11:$C$565,2,0)</f>
        <v>PRODUCTOS DE PAPEL Y CARTON (33400-00)</v>
      </c>
      <c r="J548" s="98" t="s">
        <v>470</v>
      </c>
      <c r="K548" s="98" t="s">
        <v>394</v>
      </c>
    </row>
    <row r="549" spans="3:11" x14ac:dyDescent="0.25">
      <c r="C549" s="544" t="s">
        <v>1779</v>
      </c>
      <c r="D549" s="545">
        <v>1</v>
      </c>
      <c r="E549" s="547">
        <v>85</v>
      </c>
      <c r="F549" s="97">
        <f t="shared" si="30"/>
        <v>85</v>
      </c>
      <c r="G549" s="161" t="s">
        <v>128</v>
      </c>
      <c r="H549" s="142" t="s">
        <v>315</v>
      </c>
      <c r="I549" s="130" t="str">
        <f>VLOOKUP(H549,Presupuesto!$B$11:$C$565,2,0)</f>
        <v>PRODUCTOS DE PAPEL Y CARTON (33400-00)</v>
      </c>
      <c r="J549" s="98" t="s">
        <v>470</v>
      </c>
      <c r="K549" s="98" t="s">
        <v>394</v>
      </c>
    </row>
    <row r="550" spans="3:11" x14ac:dyDescent="0.25">
      <c r="C550" s="544" t="s">
        <v>1780</v>
      </c>
      <c r="D550" s="545">
        <v>3</v>
      </c>
      <c r="E550" s="547">
        <v>70</v>
      </c>
      <c r="F550" s="97">
        <f t="shared" si="30"/>
        <v>210</v>
      </c>
      <c r="G550" s="161" t="s">
        <v>128</v>
      </c>
      <c r="H550" s="142" t="s">
        <v>814</v>
      </c>
      <c r="I550" s="130" t="str">
        <f>VLOOKUP(H550,Presupuesto!$B$11:$C$565,2,0)</f>
        <v>PAPEL DE ESCRITORIO</v>
      </c>
      <c r="J550" s="98" t="s">
        <v>470</v>
      </c>
      <c r="K550" s="98" t="s">
        <v>394</v>
      </c>
    </row>
    <row r="551" spans="3:11" x14ac:dyDescent="0.25">
      <c r="C551" s="544" t="s">
        <v>1781</v>
      </c>
      <c r="D551" s="545">
        <v>3</v>
      </c>
      <c r="E551" s="547">
        <v>75</v>
      </c>
      <c r="F551" s="97">
        <f t="shared" si="30"/>
        <v>225</v>
      </c>
      <c r="G551" s="161" t="s">
        <v>128</v>
      </c>
      <c r="H551" s="142" t="s">
        <v>814</v>
      </c>
      <c r="I551" s="130" t="str">
        <f>VLOOKUP(H551,Presupuesto!$B$11:$C$565,2,0)</f>
        <v>PAPEL DE ESCRITORIO</v>
      </c>
      <c r="J551" s="98" t="s">
        <v>470</v>
      </c>
      <c r="K551" s="98" t="s">
        <v>394</v>
      </c>
    </row>
    <row r="552" spans="3:11" x14ac:dyDescent="0.25">
      <c r="C552" s="544" t="s">
        <v>1782</v>
      </c>
      <c r="D552" s="545">
        <v>2</v>
      </c>
      <c r="E552" s="547">
        <v>39.6</v>
      </c>
      <c r="F552" s="97">
        <f t="shared" si="30"/>
        <v>79.2</v>
      </c>
      <c r="G552" s="161" t="s">
        <v>128</v>
      </c>
      <c r="H552" s="142" t="s">
        <v>326</v>
      </c>
      <c r="I552" s="130" t="str">
        <f>VLOOKUP(H552,Presupuesto!$B$11:$C$565,2,0)</f>
        <v>UTILES DE ESCRITORIO, OFICINA Y ENZE¥ANZA</v>
      </c>
      <c r="J552" s="98" t="s">
        <v>470</v>
      </c>
      <c r="K552" s="98" t="s">
        <v>394</v>
      </c>
    </row>
    <row r="553" spans="3:11" x14ac:dyDescent="0.25">
      <c r="C553" s="546" t="s">
        <v>1783</v>
      </c>
      <c r="D553" s="545">
        <v>1</v>
      </c>
      <c r="E553" s="547">
        <v>2000</v>
      </c>
      <c r="F553" s="97">
        <f t="shared" si="30"/>
        <v>2000</v>
      </c>
      <c r="G553" s="161" t="s">
        <v>128</v>
      </c>
      <c r="H553" s="144" t="s">
        <v>954</v>
      </c>
      <c r="I553" s="130" t="str">
        <f>VLOOKUP(H553,Presupuesto!$B$11:$C$565,2,0)</f>
        <v>OTROS RESPUESTOS Y ACCESORIOS MENORES</v>
      </c>
      <c r="J553" s="98" t="s">
        <v>470</v>
      </c>
      <c r="K553" s="98" t="s">
        <v>394</v>
      </c>
    </row>
    <row r="554" spans="3:11" x14ac:dyDescent="0.25">
      <c r="C554" s="141" t="s">
        <v>1784</v>
      </c>
      <c r="D554" s="158">
        <v>1</v>
      </c>
      <c r="E554" s="123">
        <v>2000</v>
      </c>
      <c r="F554" s="97">
        <f t="shared" si="30"/>
        <v>2000</v>
      </c>
      <c r="G554" s="161" t="s">
        <v>128</v>
      </c>
      <c r="H554" s="144" t="s">
        <v>954</v>
      </c>
      <c r="I554" s="130" t="str">
        <f>VLOOKUP(H554,Presupuesto!$B$11:$C$565,2,0)</f>
        <v>OTROS RESPUESTOS Y ACCESORIOS MENORES</v>
      </c>
      <c r="J554" s="98" t="s">
        <v>470</v>
      </c>
      <c r="K554" s="98" t="s">
        <v>394</v>
      </c>
    </row>
    <row r="555" spans="3:11" x14ac:dyDescent="0.25">
      <c r="C555" s="141" t="s">
        <v>1785</v>
      </c>
      <c r="D555" s="158">
        <v>1</v>
      </c>
      <c r="E555" s="123">
        <v>2000</v>
      </c>
      <c r="F555" s="97">
        <f t="shared" si="30"/>
        <v>2000</v>
      </c>
      <c r="G555" s="161" t="s">
        <v>128</v>
      </c>
      <c r="H555" s="144" t="s">
        <v>954</v>
      </c>
      <c r="I555" s="130" t="str">
        <f>VLOOKUP(H555,Presupuesto!$B$11:$C$565,2,0)</f>
        <v>OTROS RESPUESTOS Y ACCESORIOS MENORES</v>
      </c>
      <c r="J555" s="98" t="s">
        <v>470</v>
      </c>
      <c r="K555" s="98" t="s">
        <v>394</v>
      </c>
    </row>
    <row r="556" spans="3:11" x14ac:dyDescent="0.25">
      <c r="C556" s="141"/>
      <c r="D556" s="158"/>
      <c r="E556" s="123"/>
      <c r="F556" s="97">
        <f t="shared" si="30"/>
        <v>0</v>
      </c>
      <c r="G556" s="161"/>
      <c r="H556" s="142"/>
      <c r="I556" s="130" t="e">
        <f>VLOOKUP(H556,Presupuesto!$B$11:$C$565,2,0)</f>
        <v>#N/A</v>
      </c>
      <c r="J556" s="98" t="str">
        <f t="shared" ref="J556:J580" si="31">$J$546</f>
        <v>Vinculación Universidad-Sociedad</v>
      </c>
      <c r="K556" s="98" t="s">
        <v>411</v>
      </c>
    </row>
    <row r="557" spans="3:11" x14ac:dyDescent="0.25">
      <c r="C557" s="141"/>
      <c r="D557" s="158"/>
      <c r="E557" s="123"/>
      <c r="F557" s="97">
        <f t="shared" si="30"/>
        <v>0</v>
      </c>
      <c r="G557" s="161"/>
      <c r="H557" s="142"/>
      <c r="I557" s="130" t="e">
        <f>VLOOKUP(H557,Presupuesto!$B$11:$C$565,2,0)</f>
        <v>#N/A</v>
      </c>
      <c r="J557" s="98" t="str">
        <f t="shared" si="31"/>
        <v>Vinculación Universidad-Sociedad</v>
      </c>
      <c r="K557" s="98" t="s">
        <v>411</v>
      </c>
    </row>
    <row r="558" spans="3:11" x14ac:dyDescent="0.25">
      <c r="C558" s="141"/>
      <c r="D558" s="158"/>
      <c r="E558" s="123"/>
      <c r="F558" s="97">
        <f t="shared" si="30"/>
        <v>0</v>
      </c>
      <c r="G558" s="161"/>
      <c r="H558" s="142"/>
      <c r="I558" s="130" t="e">
        <f>VLOOKUP(H558,Presupuesto!$B$11:$C$565,2,0)</f>
        <v>#N/A</v>
      </c>
      <c r="J558" s="98" t="str">
        <f t="shared" si="31"/>
        <v>Vinculación Universidad-Sociedad</v>
      </c>
      <c r="K558" s="98" t="s">
        <v>411</v>
      </c>
    </row>
    <row r="559" spans="3:11" x14ac:dyDescent="0.25">
      <c r="C559" s="141"/>
      <c r="D559" s="158"/>
      <c r="E559" s="123"/>
      <c r="F559" s="97">
        <f t="shared" si="30"/>
        <v>0</v>
      </c>
      <c r="G559" s="161"/>
      <c r="H559" s="142"/>
      <c r="I559" s="130" t="e">
        <f>VLOOKUP(H559,Presupuesto!$B$11:$C$565,2,0)</f>
        <v>#N/A</v>
      </c>
      <c r="J559" s="98" t="str">
        <f t="shared" si="31"/>
        <v>Vinculación Universidad-Sociedad</v>
      </c>
      <c r="K559" s="98" t="s">
        <v>411</v>
      </c>
    </row>
    <row r="560" spans="3:11" x14ac:dyDescent="0.25">
      <c r="C560" s="141"/>
      <c r="D560" s="158"/>
      <c r="E560" s="123"/>
      <c r="F560" s="97">
        <f t="shared" si="30"/>
        <v>0</v>
      </c>
      <c r="G560" s="161"/>
      <c r="H560" s="142"/>
      <c r="I560" s="130" t="e">
        <f>VLOOKUP(H560,Presupuesto!$B$11:$C$565,2,0)</f>
        <v>#N/A</v>
      </c>
      <c r="J560" s="98" t="str">
        <f t="shared" si="31"/>
        <v>Vinculación Universidad-Sociedad</v>
      </c>
      <c r="K560" s="98" t="s">
        <v>411</v>
      </c>
    </row>
    <row r="561" spans="3:11" x14ac:dyDescent="0.25">
      <c r="C561" s="141"/>
      <c r="D561" s="158"/>
      <c r="E561" s="123"/>
      <c r="F561" s="97">
        <f t="shared" si="30"/>
        <v>0</v>
      </c>
      <c r="G561" s="161"/>
      <c r="H561" s="142"/>
      <c r="I561" s="130" t="e">
        <f>VLOOKUP(H561,Presupuesto!$B$11:$C$565,2,0)</f>
        <v>#N/A</v>
      </c>
      <c r="J561" s="98" t="str">
        <f t="shared" si="31"/>
        <v>Vinculación Universidad-Sociedad</v>
      </c>
      <c r="K561" s="98" t="s">
        <v>411</v>
      </c>
    </row>
    <row r="562" spans="3:11" x14ac:dyDescent="0.25">
      <c r="C562" s="141"/>
      <c r="D562" s="158"/>
      <c r="E562" s="123"/>
      <c r="F562" s="97">
        <f t="shared" si="30"/>
        <v>0</v>
      </c>
      <c r="G562" s="161"/>
      <c r="H562" s="142"/>
      <c r="I562" s="130" t="e">
        <f>VLOOKUP(H562,Presupuesto!$B$11:$C$565,2,0)</f>
        <v>#N/A</v>
      </c>
      <c r="J562" s="98" t="str">
        <f t="shared" si="31"/>
        <v>Vinculación Universidad-Sociedad</v>
      </c>
      <c r="K562" s="98" t="s">
        <v>411</v>
      </c>
    </row>
    <row r="563" spans="3:11" x14ac:dyDescent="0.25">
      <c r="C563" s="141"/>
      <c r="D563" s="158"/>
      <c r="E563" s="123"/>
      <c r="F563" s="97">
        <f t="shared" si="30"/>
        <v>0</v>
      </c>
      <c r="G563" s="161"/>
      <c r="H563" s="142"/>
      <c r="I563" s="130" t="e">
        <f>VLOOKUP(H563,Presupuesto!$B$11:$C$565,2,0)</f>
        <v>#N/A</v>
      </c>
      <c r="J563" s="98" t="str">
        <f t="shared" si="31"/>
        <v>Vinculación Universidad-Sociedad</v>
      </c>
      <c r="K563" s="98" t="s">
        <v>411</v>
      </c>
    </row>
    <row r="564" spans="3:11" x14ac:dyDescent="0.25">
      <c r="C564" s="141"/>
      <c r="D564" s="158"/>
      <c r="E564" s="123"/>
      <c r="F564" s="97">
        <f t="shared" si="30"/>
        <v>0</v>
      </c>
      <c r="G564" s="161"/>
      <c r="H564" s="142"/>
      <c r="I564" s="130" t="e">
        <f>VLOOKUP(H564,Presupuesto!$B$11:$C$565,2,0)</f>
        <v>#N/A</v>
      </c>
      <c r="J564" s="98" t="str">
        <f t="shared" si="31"/>
        <v>Vinculación Universidad-Sociedad</v>
      </c>
      <c r="K564" s="98" t="s">
        <v>411</v>
      </c>
    </row>
    <row r="565" spans="3:11" x14ac:dyDescent="0.25">
      <c r="C565" s="141"/>
      <c r="D565" s="158"/>
      <c r="E565" s="123"/>
      <c r="F565" s="97">
        <f t="shared" si="30"/>
        <v>0</v>
      </c>
      <c r="G565" s="161"/>
      <c r="H565" s="142"/>
      <c r="I565" s="130" t="e">
        <f>VLOOKUP(H565,Presupuesto!$B$11:$C$565,2,0)</f>
        <v>#N/A</v>
      </c>
      <c r="J565" s="98" t="str">
        <f t="shared" si="31"/>
        <v>Vinculación Universidad-Sociedad</v>
      </c>
      <c r="K565" s="98" t="s">
        <v>411</v>
      </c>
    </row>
    <row r="566" spans="3:11" x14ac:dyDescent="0.25">
      <c r="C566" s="141"/>
      <c r="D566" s="158"/>
      <c r="E566" s="123"/>
      <c r="F566" s="97">
        <f t="shared" si="30"/>
        <v>0</v>
      </c>
      <c r="G566" s="161"/>
      <c r="H566" s="142"/>
      <c r="I566" s="130" t="e">
        <f>VLOOKUP(H566,Presupuesto!$B$11:$C$565,2,0)</f>
        <v>#N/A</v>
      </c>
      <c r="J566" s="98" t="str">
        <f t="shared" si="31"/>
        <v>Vinculación Universidad-Sociedad</v>
      </c>
      <c r="K566" s="98" t="s">
        <v>411</v>
      </c>
    </row>
    <row r="567" spans="3:11" x14ac:dyDescent="0.25">
      <c r="C567" s="141"/>
      <c r="D567" s="158"/>
      <c r="E567" s="123"/>
      <c r="F567" s="97">
        <f t="shared" si="30"/>
        <v>0</v>
      </c>
      <c r="G567" s="161"/>
      <c r="H567" s="142"/>
      <c r="I567" s="130" t="e">
        <f>VLOOKUP(H567,Presupuesto!$B$11:$C$565,2,0)</f>
        <v>#N/A</v>
      </c>
      <c r="J567" s="98" t="str">
        <f t="shared" si="31"/>
        <v>Vinculación Universidad-Sociedad</v>
      </c>
      <c r="K567" s="98" t="s">
        <v>411</v>
      </c>
    </row>
    <row r="568" spans="3:11" x14ac:dyDescent="0.25">
      <c r="C568" s="143"/>
      <c r="D568" s="151"/>
      <c r="E568" s="118"/>
      <c r="F568" s="97">
        <f t="shared" si="30"/>
        <v>0</v>
      </c>
      <c r="G568" s="161"/>
      <c r="H568" s="144"/>
      <c r="I568" s="130" t="e">
        <f>VLOOKUP(H568,Presupuesto!$B$11:$C$565,2,0)</f>
        <v>#N/A</v>
      </c>
      <c r="J568" s="98" t="str">
        <f t="shared" si="31"/>
        <v>Vinculación Universidad-Sociedad</v>
      </c>
      <c r="K568" s="98" t="s">
        <v>411</v>
      </c>
    </row>
    <row r="569" spans="3:11" x14ac:dyDescent="0.25">
      <c r="C569" s="143"/>
      <c r="D569" s="151"/>
      <c r="E569" s="118"/>
      <c r="F569" s="97">
        <f t="shared" si="30"/>
        <v>0</v>
      </c>
      <c r="G569" s="161"/>
      <c r="H569" s="144"/>
      <c r="I569" s="130" t="e">
        <f>VLOOKUP(H569,Presupuesto!$B$11:$C$565,2,0)</f>
        <v>#N/A</v>
      </c>
      <c r="J569" s="98" t="str">
        <f t="shared" si="31"/>
        <v>Vinculación Universidad-Sociedad</v>
      </c>
      <c r="K569" s="98" t="s">
        <v>411</v>
      </c>
    </row>
    <row r="570" spans="3:11" x14ac:dyDescent="0.25">
      <c r="C570" s="143"/>
      <c r="D570" s="151"/>
      <c r="E570" s="118"/>
      <c r="F570" s="97">
        <f t="shared" si="30"/>
        <v>0</v>
      </c>
      <c r="G570" s="161"/>
      <c r="H570" s="144"/>
      <c r="I570" s="130" t="e">
        <f>VLOOKUP(H570,Presupuesto!$B$11:$C$565,2,0)</f>
        <v>#N/A</v>
      </c>
      <c r="J570" s="98" t="str">
        <f t="shared" si="31"/>
        <v>Vinculación Universidad-Sociedad</v>
      </c>
      <c r="K570" s="98" t="s">
        <v>411</v>
      </c>
    </row>
    <row r="571" spans="3:11" x14ac:dyDescent="0.25">
      <c r="C571" s="143"/>
      <c r="D571" s="151"/>
      <c r="E571" s="118"/>
      <c r="F571" s="97">
        <f t="shared" si="30"/>
        <v>0</v>
      </c>
      <c r="G571" s="161"/>
      <c r="H571" s="144"/>
      <c r="I571" s="130" t="e">
        <f>VLOOKUP(H571,Presupuesto!$B$11:$C$565,2,0)</f>
        <v>#N/A</v>
      </c>
      <c r="J571" s="98" t="str">
        <f t="shared" si="31"/>
        <v>Vinculación Universidad-Sociedad</v>
      </c>
      <c r="K571" s="98" t="s">
        <v>411</v>
      </c>
    </row>
    <row r="572" spans="3:11" x14ac:dyDescent="0.25">
      <c r="C572" s="143"/>
      <c r="D572" s="151"/>
      <c r="E572" s="118"/>
      <c r="F572" s="97">
        <f t="shared" si="30"/>
        <v>0</v>
      </c>
      <c r="G572" s="161"/>
      <c r="H572" s="144"/>
      <c r="I572" s="130" t="e">
        <f>VLOOKUP(H572,Presupuesto!$B$11:$C$565,2,0)</f>
        <v>#N/A</v>
      </c>
      <c r="J572" s="98" t="str">
        <f t="shared" si="31"/>
        <v>Vinculación Universidad-Sociedad</v>
      </c>
      <c r="K572" s="98" t="s">
        <v>411</v>
      </c>
    </row>
    <row r="573" spans="3:11" x14ac:dyDescent="0.25">
      <c r="C573" s="143"/>
      <c r="D573" s="151"/>
      <c r="E573" s="118"/>
      <c r="F573" s="97">
        <f t="shared" si="30"/>
        <v>0</v>
      </c>
      <c r="G573" s="161"/>
      <c r="H573" s="144"/>
      <c r="I573" s="130" t="e">
        <f>VLOOKUP(H573,Presupuesto!$B$11:$C$565,2,0)</f>
        <v>#N/A</v>
      </c>
      <c r="J573" s="98" t="str">
        <f t="shared" si="31"/>
        <v>Vinculación Universidad-Sociedad</v>
      </c>
      <c r="K573" s="98" t="s">
        <v>411</v>
      </c>
    </row>
    <row r="574" spans="3:11" x14ac:dyDescent="0.25">
      <c r="C574" s="143"/>
      <c r="D574" s="151"/>
      <c r="E574" s="118"/>
      <c r="F574" s="97">
        <f t="shared" si="30"/>
        <v>0</v>
      </c>
      <c r="G574" s="161"/>
      <c r="H574" s="144"/>
      <c r="I574" s="130" t="e">
        <f>VLOOKUP(H574,Presupuesto!$B$11:$C$565,2,0)</f>
        <v>#N/A</v>
      </c>
      <c r="J574" s="98" t="str">
        <f t="shared" si="31"/>
        <v>Vinculación Universidad-Sociedad</v>
      </c>
      <c r="K574" s="98" t="s">
        <v>411</v>
      </c>
    </row>
    <row r="575" spans="3:11" x14ac:dyDescent="0.25">
      <c r="C575" s="143"/>
      <c r="D575" s="151"/>
      <c r="E575" s="118"/>
      <c r="F575" s="97">
        <f t="shared" si="30"/>
        <v>0</v>
      </c>
      <c r="G575" s="161"/>
      <c r="H575" s="144"/>
      <c r="I575" s="130" t="e">
        <f>VLOOKUP(H575,Presupuesto!$B$11:$C$565,2,0)</f>
        <v>#N/A</v>
      </c>
      <c r="J575" s="98" t="str">
        <f t="shared" si="31"/>
        <v>Vinculación Universidad-Sociedad</v>
      </c>
      <c r="K575" s="98" t="s">
        <v>411</v>
      </c>
    </row>
    <row r="576" spans="3:11" x14ac:dyDescent="0.25">
      <c r="C576" s="145"/>
      <c r="D576" s="151"/>
      <c r="E576" s="118"/>
      <c r="F576" s="97">
        <f t="shared" si="30"/>
        <v>0</v>
      </c>
      <c r="G576" s="161"/>
      <c r="H576" s="146"/>
      <c r="I576" s="130" t="e">
        <f>VLOOKUP(H576,Presupuesto!$B$11:$C$565,2,0)</f>
        <v>#N/A</v>
      </c>
      <c r="J576" s="98" t="str">
        <f t="shared" si="31"/>
        <v>Vinculación Universidad-Sociedad</v>
      </c>
      <c r="K576" s="98" t="s">
        <v>402</v>
      </c>
    </row>
    <row r="577" spans="3:11" x14ac:dyDescent="0.25">
      <c r="C577" s="145"/>
      <c r="D577" s="151"/>
      <c r="E577" s="118"/>
      <c r="F577" s="97">
        <f t="shared" si="30"/>
        <v>0</v>
      </c>
      <c r="G577" s="161"/>
      <c r="H577" s="146"/>
      <c r="I577" s="130" t="e">
        <f>VLOOKUP(H577,Presupuesto!$B$11:$C$565,2,0)</f>
        <v>#N/A</v>
      </c>
      <c r="J577" s="98" t="str">
        <f t="shared" si="31"/>
        <v>Vinculación Universidad-Sociedad</v>
      </c>
      <c r="K577" s="98" t="s">
        <v>411</v>
      </c>
    </row>
    <row r="578" spans="3:11" x14ac:dyDescent="0.25">
      <c r="C578" s="145"/>
      <c r="D578" s="151"/>
      <c r="E578" s="118"/>
      <c r="F578" s="97">
        <f t="shared" si="30"/>
        <v>0</v>
      </c>
      <c r="G578" s="161"/>
      <c r="H578" s="146"/>
      <c r="I578" s="130" t="e">
        <f>VLOOKUP(H578,Presupuesto!$B$11:$C$565,2,0)</f>
        <v>#N/A</v>
      </c>
      <c r="J578" s="98" t="str">
        <f t="shared" si="31"/>
        <v>Vinculación Universidad-Sociedad</v>
      </c>
      <c r="K578" s="98" t="s">
        <v>411</v>
      </c>
    </row>
    <row r="579" spans="3:11" x14ac:dyDescent="0.25">
      <c r="C579" s="145"/>
      <c r="D579" s="151"/>
      <c r="E579" s="118"/>
      <c r="F579" s="97">
        <f t="shared" si="30"/>
        <v>0</v>
      </c>
      <c r="G579" s="161"/>
      <c r="H579" s="146"/>
      <c r="I579" s="130" t="e">
        <f>VLOOKUP(H579,Presupuesto!$B$11:$C$565,2,0)</f>
        <v>#N/A</v>
      </c>
      <c r="J579" s="98" t="str">
        <f t="shared" si="31"/>
        <v>Vinculación Universidad-Sociedad</v>
      </c>
      <c r="K579" s="98" t="s">
        <v>411</v>
      </c>
    </row>
    <row r="580" spans="3:11" ht="15.75" thickBot="1" x14ac:dyDescent="0.3">
      <c r="C580" s="147"/>
      <c r="D580" s="159"/>
      <c r="E580" s="103"/>
      <c r="F580" s="105">
        <f t="shared" si="30"/>
        <v>0</v>
      </c>
      <c r="G580" s="162"/>
      <c r="H580" s="148"/>
      <c r="I580" s="132" t="e">
        <f>VLOOKUP(H580,Presupuesto!$B$11:$C$565,2,0)</f>
        <v>#N/A</v>
      </c>
      <c r="J580" s="106" t="str">
        <f t="shared" si="31"/>
        <v>Vinculación Universidad-Sociedad</v>
      </c>
      <c r="K580" s="124" t="s">
        <v>393</v>
      </c>
    </row>
    <row r="582" spans="3:11" ht="15.75" thickBot="1" x14ac:dyDescent="0.3">
      <c r="F582" s="90"/>
      <c r="G582" s="89"/>
      <c r="H582" s="90"/>
      <c r="I582" s="90"/>
    </row>
    <row r="583" spans="3:11" ht="15.75" thickBot="1" x14ac:dyDescent="0.3">
      <c r="C583" s="157" t="s">
        <v>53</v>
      </c>
      <c r="D583" s="369">
        <f>SUM(F590:F624)</f>
        <v>11801.2</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391</v>
      </c>
      <c r="D586" s="365" t="str">
        <f>'3. Vinculación Univ. Sociedad'!F25</f>
        <v>3.2.5.2</v>
      </c>
      <c r="E586" s="93"/>
      <c r="F586" s="93"/>
      <c r="G586" s="93"/>
      <c r="H586" s="76"/>
      <c r="I586" s="76"/>
      <c r="J586" s="76"/>
      <c r="K586" s="112"/>
    </row>
    <row r="587" spans="3:11" ht="18.75" x14ac:dyDescent="0.25">
      <c r="C587" s="210" t="str">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Jornadas y Brigadas Legales.</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130</v>
      </c>
      <c r="H589" s="136" t="s">
        <v>46</v>
      </c>
      <c r="I589" s="133" t="s">
        <v>131</v>
      </c>
      <c r="J589" s="133" t="s">
        <v>409</v>
      </c>
      <c r="K589" s="133" t="s">
        <v>410</v>
      </c>
    </row>
    <row r="590" spans="3:11" ht="15.75" thickBot="1" x14ac:dyDescent="0.3">
      <c r="C590" s="220" t="s">
        <v>438</v>
      </c>
      <c r="D590" s="221">
        <v>2.5</v>
      </c>
      <c r="E590" s="219">
        <f>HLOOKUP(C590,$AH$2:$BU$3,2,0)</f>
        <v>620</v>
      </c>
      <c r="F590" s="97">
        <f t="shared" ref="F590:F624" si="32">D590*E590</f>
        <v>1550</v>
      </c>
      <c r="G590" s="161" t="s">
        <v>128</v>
      </c>
      <c r="H590" s="142" t="s">
        <v>306</v>
      </c>
      <c r="I590" s="130" t="str">
        <f>VLOOKUP(H590,Presupuesto!$B$11:$C$565,2,0)</f>
        <v>VIATICOS NACIONALES Y OTROS GASTOS DE VIAJE PROYECTO FORTALECIMIENTO ORG. ESTUDI (26200-72)</v>
      </c>
      <c r="J590" s="98" t="s">
        <v>470</v>
      </c>
      <c r="K590" s="98" t="s">
        <v>397</v>
      </c>
    </row>
    <row r="591" spans="3:11" x14ac:dyDescent="0.25">
      <c r="C591" s="220" t="s">
        <v>424</v>
      </c>
      <c r="D591" s="543">
        <v>2.5</v>
      </c>
      <c r="E591" s="219">
        <f>HLOOKUP(C591,$AH$2:$BU$3,2,0)</f>
        <v>1400</v>
      </c>
      <c r="F591" s="97">
        <f t="shared" si="32"/>
        <v>3500</v>
      </c>
      <c r="G591" s="161" t="s">
        <v>128</v>
      </c>
      <c r="H591" s="142" t="s">
        <v>306</v>
      </c>
      <c r="I591" s="130" t="str">
        <f>VLOOKUP(H591,Presupuesto!$B$11:$C$565,2,0)</f>
        <v>VIATICOS NACIONALES Y OTROS GASTOS DE VIAJE PROYECTO FORTALECIMIENTO ORG. ESTUDI (26200-72)</v>
      </c>
      <c r="J591" s="98" t="s">
        <v>470</v>
      </c>
      <c r="K591" s="98" t="s">
        <v>397</v>
      </c>
    </row>
    <row r="592" spans="3:11" x14ac:dyDescent="0.25">
      <c r="C592" s="544" t="s">
        <v>1778</v>
      </c>
      <c r="D592" s="545">
        <v>2</v>
      </c>
      <c r="E592" s="547">
        <v>76</v>
      </c>
      <c r="F592" s="97">
        <f t="shared" si="32"/>
        <v>152</v>
      </c>
      <c r="G592" s="161" t="s">
        <v>128</v>
      </c>
      <c r="H592" s="142" t="s">
        <v>315</v>
      </c>
      <c r="I592" s="130" t="str">
        <f>VLOOKUP(H592,Presupuesto!$B$11:$C$565,2,0)</f>
        <v>PRODUCTOS DE PAPEL Y CARTON (33400-00)</v>
      </c>
      <c r="J592" s="98" t="s">
        <v>470</v>
      </c>
      <c r="K592" s="98" t="s">
        <v>397</v>
      </c>
    </row>
    <row r="593" spans="3:11" x14ac:dyDescent="0.25">
      <c r="C593" s="544" t="s">
        <v>1779</v>
      </c>
      <c r="D593" s="545">
        <v>1</v>
      </c>
      <c r="E593" s="547">
        <v>85</v>
      </c>
      <c r="F593" s="97">
        <f t="shared" si="32"/>
        <v>85</v>
      </c>
      <c r="G593" s="161" t="s">
        <v>128</v>
      </c>
      <c r="H593" s="142" t="s">
        <v>315</v>
      </c>
      <c r="I593" s="130" t="str">
        <f>VLOOKUP(H593,Presupuesto!$B$11:$C$565,2,0)</f>
        <v>PRODUCTOS DE PAPEL Y CARTON (33400-00)</v>
      </c>
      <c r="J593" s="98" t="s">
        <v>470</v>
      </c>
      <c r="K593" s="98" t="s">
        <v>397</v>
      </c>
    </row>
    <row r="594" spans="3:11" x14ac:dyDescent="0.25">
      <c r="C594" s="544" t="s">
        <v>1780</v>
      </c>
      <c r="D594" s="545">
        <v>3</v>
      </c>
      <c r="E594" s="547">
        <v>70</v>
      </c>
      <c r="F594" s="97">
        <f t="shared" si="32"/>
        <v>210</v>
      </c>
      <c r="G594" s="161" t="s">
        <v>128</v>
      </c>
      <c r="H594" s="142" t="s">
        <v>814</v>
      </c>
      <c r="I594" s="130" t="str">
        <f>VLOOKUP(H594,Presupuesto!$B$11:$C$565,2,0)</f>
        <v>PAPEL DE ESCRITORIO</v>
      </c>
      <c r="J594" s="98" t="s">
        <v>470</v>
      </c>
      <c r="K594" s="98" t="s">
        <v>397</v>
      </c>
    </row>
    <row r="595" spans="3:11" x14ac:dyDescent="0.25">
      <c r="C595" s="544" t="s">
        <v>1781</v>
      </c>
      <c r="D595" s="545">
        <v>3</v>
      </c>
      <c r="E595" s="547">
        <v>75</v>
      </c>
      <c r="F595" s="97">
        <f t="shared" si="32"/>
        <v>225</v>
      </c>
      <c r="G595" s="161" t="s">
        <v>128</v>
      </c>
      <c r="H595" s="142" t="s">
        <v>814</v>
      </c>
      <c r="I595" s="130" t="str">
        <f>VLOOKUP(H595,Presupuesto!$B$11:$C$565,2,0)</f>
        <v>PAPEL DE ESCRITORIO</v>
      </c>
      <c r="J595" s="98" t="s">
        <v>470</v>
      </c>
      <c r="K595" s="98" t="s">
        <v>397</v>
      </c>
    </row>
    <row r="596" spans="3:11" x14ac:dyDescent="0.25">
      <c r="C596" s="544" t="s">
        <v>1782</v>
      </c>
      <c r="D596" s="545">
        <v>2</v>
      </c>
      <c r="E596" s="547">
        <v>39.6</v>
      </c>
      <c r="F596" s="97">
        <f t="shared" si="32"/>
        <v>79.2</v>
      </c>
      <c r="G596" s="161" t="s">
        <v>128</v>
      </c>
      <c r="H596" s="142" t="s">
        <v>326</v>
      </c>
      <c r="I596" s="130" t="str">
        <f>VLOOKUP(H596,Presupuesto!$B$11:$C$565,2,0)</f>
        <v>UTILES DE ESCRITORIO, OFICINA Y ENZE¥ANZA</v>
      </c>
      <c r="J596" s="98" t="s">
        <v>470</v>
      </c>
      <c r="K596" s="98" t="s">
        <v>397</v>
      </c>
    </row>
    <row r="597" spans="3:11" x14ac:dyDescent="0.25">
      <c r="C597" s="546" t="s">
        <v>1783</v>
      </c>
      <c r="D597" s="545">
        <v>1</v>
      </c>
      <c r="E597" s="547">
        <v>2000</v>
      </c>
      <c r="F597" s="97">
        <f t="shared" si="32"/>
        <v>2000</v>
      </c>
      <c r="G597" s="161" t="s">
        <v>128</v>
      </c>
      <c r="H597" s="144" t="s">
        <v>954</v>
      </c>
      <c r="I597" s="130" t="str">
        <f>VLOOKUP(H597,Presupuesto!$B$11:$C$565,2,0)</f>
        <v>OTROS RESPUESTOS Y ACCESORIOS MENORES</v>
      </c>
      <c r="J597" s="98" t="s">
        <v>470</v>
      </c>
      <c r="K597" s="98" t="s">
        <v>397</v>
      </c>
    </row>
    <row r="598" spans="3:11" x14ac:dyDescent="0.25">
      <c r="C598" s="141" t="s">
        <v>1784</v>
      </c>
      <c r="D598" s="158">
        <v>1</v>
      </c>
      <c r="E598" s="123">
        <v>2000</v>
      </c>
      <c r="F598" s="97">
        <f t="shared" si="32"/>
        <v>2000</v>
      </c>
      <c r="G598" s="161" t="s">
        <v>128</v>
      </c>
      <c r="H598" s="144" t="s">
        <v>954</v>
      </c>
      <c r="I598" s="130" t="str">
        <f>VLOOKUP(H598,Presupuesto!$B$11:$C$565,2,0)</f>
        <v>OTROS RESPUESTOS Y ACCESORIOS MENORES</v>
      </c>
      <c r="J598" s="98" t="s">
        <v>470</v>
      </c>
      <c r="K598" s="98" t="s">
        <v>397</v>
      </c>
    </row>
    <row r="599" spans="3:11" x14ac:dyDescent="0.25">
      <c r="C599" s="141" t="s">
        <v>1785</v>
      </c>
      <c r="D599" s="158">
        <v>1</v>
      </c>
      <c r="E599" s="123">
        <v>2000</v>
      </c>
      <c r="F599" s="97">
        <f t="shared" si="32"/>
        <v>2000</v>
      </c>
      <c r="G599" s="161" t="s">
        <v>128</v>
      </c>
      <c r="H599" s="144" t="s">
        <v>954</v>
      </c>
      <c r="I599" s="130" t="str">
        <f>VLOOKUP(H599,Presupuesto!$B$11:$C$565,2,0)</f>
        <v>OTROS RESPUESTOS Y ACCESORIOS MENORES</v>
      </c>
      <c r="J599" s="98" t="s">
        <v>470</v>
      </c>
      <c r="K599" s="98" t="s">
        <v>411</v>
      </c>
    </row>
    <row r="600" spans="3:11" x14ac:dyDescent="0.25">
      <c r="C600" s="141"/>
      <c r="D600" s="158"/>
      <c r="E600" s="123"/>
      <c r="F600" s="97">
        <f t="shared" si="32"/>
        <v>0</v>
      </c>
      <c r="G600" s="161"/>
      <c r="H600" s="142"/>
      <c r="I600" s="130" t="e">
        <f>VLOOKUP(H600,Presupuesto!$B$11:$C$565,2,0)</f>
        <v>#N/A</v>
      </c>
      <c r="J600" s="98" t="str">
        <f t="shared" ref="J600:J624" si="33">$J$590</f>
        <v>Vinculación Universidad-Sociedad</v>
      </c>
      <c r="K600" s="98" t="s">
        <v>411</v>
      </c>
    </row>
    <row r="601" spans="3:11" x14ac:dyDescent="0.25">
      <c r="C601" s="141"/>
      <c r="D601" s="158"/>
      <c r="E601" s="123"/>
      <c r="F601" s="97">
        <f t="shared" si="32"/>
        <v>0</v>
      </c>
      <c r="G601" s="161"/>
      <c r="H601" s="142"/>
      <c r="I601" s="130" t="e">
        <f>VLOOKUP(H601,Presupuesto!$B$11:$C$565,2,0)</f>
        <v>#N/A</v>
      </c>
      <c r="J601" s="98" t="str">
        <f t="shared" si="33"/>
        <v>Vinculación Universidad-Sociedad</v>
      </c>
      <c r="K601" s="98" t="s">
        <v>411</v>
      </c>
    </row>
    <row r="602" spans="3:11" x14ac:dyDescent="0.25">
      <c r="C602" s="141"/>
      <c r="D602" s="158"/>
      <c r="E602" s="123"/>
      <c r="F602" s="97">
        <f t="shared" si="32"/>
        <v>0</v>
      </c>
      <c r="G602" s="161"/>
      <c r="H602" s="142"/>
      <c r="I602" s="130" t="e">
        <f>VLOOKUP(H602,Presupuesto!$B$11:$C$565,2,0)</f>
        <v>#N/A</v>
      </c>
      <c r="J602" s="98" t="str">
        <f t="shared" si="33"/>
        <v>Vinculación Universidad-Sociedad</v>
      </c>
      <c r="K602" s="98" t="s">
        <v>411</v>
      </c>
    </row>
    <row r="603" spans="3:11" x14ac:dyDescent="0.25">
      <c r="C603" s="141"/>
      <c r="D603" s="158"/>
      <c r="E603" s="123"/>
      <c r="F603" s="97">
        <f t="shared" si="32"/>
        <v>0</v>
      </c>
      <c r="G603" s="161"/>
      <c r="H603" s="142"/>
      <c r="I603" s="130" t="e">
        <f>VLOOKUP(H603,Presupuesto!$B$11:$C$565,2,0)</f>
        <v>#N/A</v>
      </c>
      <c r="J603" s="98" t="str">
        <f t="shared" si="33"/>
        <v>Vinculación Universidad-Sociedad</v>
      </c>
      <c r="K603" s="98" t="s">
        <v>411</v>
      </c>
    </row>
    <row r="604" spans="3:11" x14ac:dyDescent="0.25">
      <c r="C604" s="141"/>
      <c r="D604" s="158"/>
      <c r="E604" s="123"/>
      <c r="F604" s="97">
        <f t="shared" si="32"/>
        <v>0</v>
      </c>
      <c r="G604" s="161"/>
      <c r="H604" s="142"/>
      <c r="I604" s="130" t="e">
        <f>VLOOKUP(H604,Presupuesto!$B$11:$C$565,2,0)</f>
        <v>#N/A</v>
      </c>
      <c r="J604" s="98" t="str">
        <f t="shared" si="33"/>
        <v>Vinculación Universidad-Sociedad</v>
      </c>
      <c r="K604" s="98" t="s">
        <v>411</v>
      </c>
    </row>
    <row r="605" spans="3:11" x14ac:dyDescent="0.25">
      <c r="C605" s="141"/>
      <c r="D605" s="158"/>
      <c r="E605" s="123"/>
      <c r="F605" s="97">
        <f t="shared" si="32"/>
        <v>0</v>
      </c>
      <c r="G605" s="161"/>
      <c r="H605" s="142"/>
      <c r="I605" s="130" t="e">
        <f>VLOOKUP(H605,Presupuesto!$B$11:$C$565,2,0)</f>
        <v>#N/A</v>
      </c>
      <c r="J605" s="98" t="str">
        <f t="shared" si="33"/>
        <v>Vinculación Universidad-Sociedad</v>
      </c>
      <c r="K605" s="98" t="s">
        <v>411</v>
      </c>
    </row>
    <row r="606" spans="3:11" x14ac:dyDescent="0.25">
      <c r="C606" s="141"/>
      <c r="D606" s="158"/>
      <c r="E606" s="123"/>
      <c r="F606" s="97">
        <f t="shared" si="32"/>
        <v>0</v>
      </c>
      <c r="G606" s="161"/>
      <c r="H606" s="142"/>
      <c r="I606" s="130" t="e">
        <f>VLOOKUP(H606,Presupuesto!$B$11:$C$565,2,0)</f>
        <v>#N/A</v>
      </c>
      <c r="J606" s="98" t="str">
        <f t="shared" si="33"/>
        <v>Vinculación Universidad-Sociedad</v>
      </c>
      <c r="K606" s="98" t="s">
        <v>411</v>
      </c>
    </row>
    <row r="607" spans="3:11" x14ac:dyDescent="0.25">
      <c r="C607" s="141"/>
      <c r="D607" s="158"/>
      <c r="E607" s="123"/>
      <c r="F607" s="97">
        <f t="shared" si="32"/>
        <v>0</v>
      </c>
      <c r="G607" s="161"/>
      <c r="H607" s="142"/>
      <c r="I607" s="130" t="e">
        <f>VLOOKUP(H607,Presupuesto!$B$11:$C$565,2,0)</f>
        <v>#N/A</v>
      </c>
      <c r="J607" s="98" t="str">
        <f t="shared" si="33"/>
        <v>Vinculación Universidad-Sociedad</v>
      </c>
      <c r="K607" s="98" t="s">
        <v>411</v>
      </c>
    </row>
    <row r="608" spans="3:11" x14ac:dyDescent="0.25">
      <c r="C608" s="141"/>
      <c r="D608" s="158"/>
      <c r="E608" s="123"/>
      <c r="F608" s="97">
        <f t="shared" si="32"/>
        <v>0</v>
      </c>
      <c r="G608" s="161"/>
      <c r="H608" s="142"/>
      <c r="I608" s="130" t="e">
        <f>VLOOKUP(H608,Presupuesto!$B$11:$C$565,2,0)</f>
        <v>#N/A</v>
      </c>
      <c r="J608" s="98" t="str">
        <f t="shared" si="33"/>
        <v>Vinculación Universidad-Sociedad</v>
      </c>
      <c r="K608" s="98" t="s">
        <v>411</v>
      </c>
    </row>
    <row r="609" spans="3:11" x14ac:dyDescent="0.25">
      <c r="C609" s="141"/>
      <c r="D609" s="158"/>
      <c r="E609" s="123"/>
      <c r="F609" s="97">
        <f t="shared" si="32"/>
        <v>0</v>
      </c>
      <c r="G609" s="161"/>
      <c r="H609" s="142"/>
      <c r="I609" s="130" t="e">
        <f>VLOOKUP(H609,Presupuesto!$B$11:$C$565,2,0)</f>
        <v>#N/A</v>
      </c>
      <c r="J609" s="98" t="str">
        <f t="shared" si="33"/>
        <v>Vinculación Universidad-Sociedad</v>
      </c>
      <c r="K609" s="98" t="s">
        <v>411</v>
      </c>
    </row>
    <row r="610" spans="3:11" x14ac:dyDescent="0.25">
      <c r="C610" s="141"/>
      <c r="D610" s="158"/>
      <c r="E610" s="123"/>
      <c r="F610" s="97">
        <f t="shared" si="32"/>
        <v>0</v>
      </c>
      <c r="G610" s="161"/>
      <c r="H610" s="142"/>
      <c r="I610" s="130" t="e">
        <f>VLOOKUP(H610,Presupuesto!$B$11:$C$565,2,0)</f>
        <v>#N/A</v>
      </c>
      <c r="J610" s="98" t="str">
        <f t="shared" si="33"/>
        <v>Vinculación Universidad-Sociedad</v>
      </c>
      <c r="K610" s="98" t="s">
        <v>411</v>
      </c>
    </row>
    <row r="611" spans="3:11" x14ac:dyDescent="0.25">
      <c r="C611" s="141"/>
      <c r="D611" s="158"/>
      <c r="E611" s="123"/>
      <c r="F611" s="97">
        <f t="shared" si="32"/>
        <v>0</v>
      </c>
      <c r="G611" s="161"/>
      <c r="H611" s="142"/>
      <c r="I611" s="130" t="e">
        <f>VLOOKUP(H611,Presupuesto!$B$11:$C$565,2,0)</f>
        <v>#N/A</v>
      </c>
      <c r="J611" s="98" t="str">
        <f t="shared" si="33"/>
        <v>Vinculación Universidad-Sociedad</v>
      </c>
      <c r="K611" s="98" t="s">
        <v>411</v>
      </c>
    </row>
    <row r="612" spans="3:11" x14ac:dyDescent="0.25">
      <c r="C612" s="143"/>
      <c r="D612" s="151"/>
      <c r="E612" s="118"/>
      <c r="F612" s="97">
        <f t="shared" si="32"/>
        <v>0</v>
      </c>
      <c r="G612" s="161"/>
      <c r="H612" s="144"/>
      <c r="I612" s="130" t="e">
        <f>VLOOKUP(H612,Presupuesto!$B$11:$C$565,2,0)</f>
        <v>#N/A</v>
      </c>
      <c r="J612" s="98" t="str">
        <f t="shared" si="33"/>
        <v>Vinculación Universidad-Sociedad</v>
      </c>
      <c r="K612" s="98" t="s">
        <v>411</v>
      </c>
    </row>
    <row r="613" spans="3:11" x14ac:dyDescent="0.25">
      <c r="C613" s="143"/>
      <c r="D613" s="151"/>
      <c r="E613" s="118"/>
      <c r="F613" s="97">
        <f t="shared" si="32"/>
        <v>0</v>
      </c>
      <c r="G613" s="161"/>
      <c r="H613" s="144"/>
      <c r="I613" s="130" t="e">
        <f>VLOOKUP(H613,Presupuesto!$B$11:$C$565,2,0)</f>
        <v>#N/A</v>
      </c>
      <c r="J613" s="98" t="str">
        <f t="shared" si="33"/>
        <v>Vinculación Universidad-Sociedad</v>
      </c>
      <c r="K613" s="98" t="s">
        <v>411</v>
      </c>
    </row>
    <row r="614" spans="3:11" x14ac:dyDescent="0.25">
      <c r="C614" s="143"/>
      <c r="D614" s="151"/>
      <c r="E614" s="118"/>
      <c r="F614" s="97">
        <f t="shared" si="32"/>
        <v>0</v>
      </c>
      <c r="G614" s="161"/>
      <c r="H614" s="144"/>
      <c r="I614" s="130" t="e">
        <f>VLOOKUP(H614,Presupuesto!$B$11:$C$565,2,0)</f>
        <v>#N/A</v>
      </c>
      <c r="J614" s="98" t="str">
        <f t="shared" si="33"/>
        <v>Vinculación Universidad-Sociedad</v>
      </c>
      <c r="K614" s="98" t="s">
        <v>411</v>
      </c>
    </row>
    <row r="615" spans="3:11" x14ac:dyDescent="0.25">
      <c r="C615" s="143"/>
      <c r="D615" s="151"/>
      <c r="E615" s="118"/>
      <c r="F615" s="97">
        <f t="shared" si="32"/>
        <v>0</v>
      </c>
      <c r="G615" s="161"/>
      <c r="H615" s="144"/>
      <c r="I615" s="130" t="e">
        <f>VLOOKUP(H615,Presupuesto!$B$11:$C$565,2,0)</f>
        <v>#N/A</v>
      </c>
      <c r="J615" s="98" t="str">
        <f t="shared" si="33"/>
        <v>Vinculación Universidad-Sociedad</v>
      </c>
      <c r="K615" s="98" t="s">
        <v>411</v>
      </c>
    </row>
    <row r="616" spans="3:11" x14ac:dyDescent="0.25">
      <c r="C616" s="143"/>
      <c r="D616" s="151"/>
      <c r="E616" s="118"/>
      <c r="F616" s="97">
        <f t="shared" si="32"/>
        <v>0</v>
      </c>
      <c r="G616" s="161"/>
      <c r="H616" s="144"/>
      <c r="I616" s="130" t="e">
        <f>VLOOKUP(H616,Presupuesto!$B$11:$C$565,2,0)</f>
        <v>#N/A</v>
      </c>
      <c r="J616" s="98" t="str">
        <f t="shared" si="33"/>
        <v>Vinculación Universidad-Sociedad</v>
      </c>
      <c r="K616" s="98" t="s">
        <v>411</v>
      </c>
    </row>
    <row r="617" spans="3:11" x14ac:dyDescent="0.25">
      <c r="C617" s="143"/>
      <c r="D617" s="151"/>
      <c r="E617" s="118"/>
      <c r="F617" s="97">
        <f t="shared" si="32"/>
        <v>0</v>
      </c>
      <c r="G617" s="161"/>
      <c r="H617" s="144"/>
      <c r="I617" s="130" t="e">
        <f>VLOOKUP(H617,Presupuesto!$B$11:$C$565,2,0)</f>
        <v>#N/A</v>
      </c>
      <c r="J617" s="98" t="str">
        <f t="shared" si="33"/>
        <v>Vinculación Universidad-Sociedad</v>
      </c>
      <c r="K617" s="98" t="s">
        <v>411</v>
      </c>
    </row>
    <row r="618" spans="3:11" x14ac:dyDescent="0.25">
      <c r="C618" s="143"/>
      <c r="D618" s="151"/>
      <c r="E618" s="118"/>
      <c r="F618" s="97">
        <f t="shared" si="32"/>
        <v>0</v>
      </c>
      <c r="G618" s="161"/>
      <c r="H618" s="144"/>
      <c r="I618" s="130" t="e">
        <f>VLOOKUP(H618,Presupuesto!$B$11:$C$565,2,0)</f>
        <v>#N/A</v>
      </c>
      <c r="J618" s="98" t="str">
        <f t="shared" si="33"/>
        <v>Vinculación Universidad-Sociedad</v>
      </c>
      <c r="K618" s="98" t="s">
        <v>411</v>
      </c>
    </row>
    <row r="619" spans="3:11" x14ac:dyDescent="0.25">
      <c r="C619" s="143"/>
      <c r="D619" s="151"/>
      <c r="E619" s="118"/>
      <c r="F619" s="97">
        <f t="shared" si="32"/>
        <v>0</v>
      </c>
      <c r="G619" s="161"/>
      <c r="H619" s="144"/>
      <c r="I619" s="130" t="e">
        <f>VLOOKUP(H619,Presupuesto!$B$11:$C$565,2,0)</f>
        <v>#N/A</v>
      </c>
      <c r="J619" s="98" t="str">
        <f t="shared" si="33"/>
        <v>Vinculación Universidad-Sociedad</v>
      </c>
      <c r="K619" s="98" t="s">
        <v>411</v>
      </c>
    </row>
    <row r="620" spans="3:11" x14ac:dyDescent="0.25">
      <c r="C620" s="145"/>
      <c r="D620" s="151"/>
      <c r="E620" s="118"/>
      <c r="F620" s="97">
        <f t="shared" si="32"/>
        <v>0</v>
      </c>
      <c r="G620" s="161"/>
      <c r="H620" s="146"/>
      <c r="I620" s="130" t="e">
        <f>VLOOKUP(H620,Presupuesto!$B$11:$C$565,2,0)</f>
        <v>#N/A</v>
      </c>
      <c r="J620" s="98" t="str">
        <f t="shared" si="33"/>
        <v>Vinculación Universidad-Sociedad</v>
      </c>
      <c r="K620" s="98" t="s">
        <v>402</v>
      </c>
    </row>
    <row r="621" spans="3:11" x14ac:dyDescent="0.25">
      <c r="C621" s="145"/>
      <c r="D621" s="151"/>
      <c r="E621" s="118"/>
      <c r="F621" s="97">
        <f t="shared" si="32"/>
        <v>0</v>
      </c>
      <c r="G621" s="161"/>
      <c r="H621" s="146"/>
      <c r="I621" s="130" t="e">
        <f>VLOOKUP(H621,Presupuesto!$B$11:$C$565,2,0)</f>
        <v>#N/A</v>
      </c>
      <c r="J621" s="98" t="str">
        <f t="shared" si="33"/>
        <v>Vinculación Universidad-Sociedad</v>
      </c>
      <c r="K621" s="98" t="s">
        <v>411</v>
      </c>
    </row>
    <row r="622" spans="3:11" x14ac:dyDescent="0.25">
      <c r="C622" s="145"/>
      <c r="D622" s="151"/>
      <c r="E622" s="118"/>
      <c r="F622" s="97">
        <f t="shared" si="32"/>
        <v>0</v>
      </c>
      <c r="G622" s="161"/>
      <c r="H622" s="146"/>
      <c r="I622" s="130" t="e">
        <f>VLOOKUP(H622,Presupuesto!$B$11:$C$565,2,0)</f>
        <v>#N/A</v>
      </c>
      <c r="J622" s="98" t="str">
        <f t="shared" si="33"/>
        <v>Vinculación Universidad-Sociedad</v>
      </c>
      <c r="K622" s="98" t="s">
        <v>411</v>
      </c>
    </row>
    <row r="623" spans="3:11" x14ac:dyDescent="0.25">
      <c r="C623" s="145"/>
      <c r="D623" s="151"/>
      <c r="E623" s="118"/>
      <c r="F623" s="97">
        <f t="shared" si="32"/>
        <v>0</v>
      </c>
      <c r="G623" s="161"/>
      <c r="H623" s="146"/>
      <c r="I623" s="130" t="e">
        <f>VLOOKUP(H623,Presupuesto!$B$11:$C$565,2,0)</f>
        <v>#N/A</v>
      </c>
      <c r="J623" s="98" t="str">
        <f t="shared" si="33"/>
        <v>Vinculación Universidad-Sociedad</v>
      </c>
      <c r="K623" s="98" t="s">
        <v>411</v>
      </c>
    </row>
    <row r="624" spans="3:11" ht="15.75" thickBot="1" x14ac:dyDescent="0.3">
      <c r="C624" s="147"/>
      <c r="D624" s="159"/>
      <c r="E624" s="103"/>
      <c r="F624" s="105">
        <f t="shared" si="32"/>
        <v>0</v>
      </c>
      <c r="G624" s="162"/>
      <c r="H624" s="148"/>
      <c r="I624" s="132" t="e">
        <f>VLOOKUP(H624,Presupuesto!$B$11:$C$565,2,0)</f>
        <v>#N/A</v>
      </c>
      <c r="J624" s="106" t="str">
        <f t="shared" si="33"/>
        <v>Vinculación Universidad-Sociedad</v>
      </c>
      <c r="K624" s="124" t="s">
        <v>393</v>
      </c>
    </row>
    <row r="626" spans="3:11" ht="15.75" thickBot="1" x14ac:dyDescent="0.3"/>
    <row r="627" spans="3:11" ht="15.75" thickBot="1" x14ac:dyDescent="0.3">
      <c r="C627" s="157" t="s">
        <v>53</v>
      </c>
      <c r="D627" s="369">
        <f>SUM(F634:F668)</f>
        <v>11801.2</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391</v>
      </c>
      <c r="D630" s="365" t="str">
        <f>'3. Vinculación Univ. Sociedad'!F25</f>
        <v>3.2.5.2</v>
      </c>
      <c r="E630" s="93"/>
      <c r="F630" s="93"/>
      <c r="G630" s="93"/>
      <c r="H630" s="76"/>
      <c r="I630" s="76"/>
      <c r="J630" s="76"/>
      <c r="K630" s="112"/>
    </row>
    <row r="631" spans="3:11" ht="18.75" x14ac:dyDescent="0.25">
      <c r="C631" s="210" t="str">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Jornadas y Brigadas Legales.</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130</v>
      </c>
      <c r="H633" s="136" t="s">
        <v>46</v>
      </c>
      <c r="I633" s="133" t="s">
        <v>131</v>
      </c>
      <c r="J633" s="133" t="s">
        <v>409</v>
      </c>
      <c r="K633" s="133" t="s">
        <v>410</v>
      </c>
    </row>
    <row r="634" spans="3:11" ht="15.75" thickBot="1" x14ac:dyDescent="0.3">
      <c r="C634" s="220" t="s">
        <v>438</v>
      </c>
      <c r="D634" s="221">
        <v>2.5</v>
      </c>
      <c r="E634" s="219">
        <f>HLOOKUP(C634,$AH$2:$BU$3,2,0)</f>
        <v>620</v>
      </c>
      <c r="F634" s="97">
        <f t="shared" ref="F634:F668" si="34">D634*E634</f>
        <v>1550</v>
      </c>
      <c r="G634" s="161" t="s">
        <v>128</v>
      </c>
      <c r="H634" s="142" t="s">
        <v>306</v>
      </c>
      <c r="I634" s="130" t="str">
        <f>VLOOKUP(H634,Presupuesto!$B$11:$C$565,2,0)</f>
        <v>VIATICOS NACIONALES Y OTROS GASTOS DE VIAJE PROYECTO FORTALECIMIENTO ORG. ESTUDI (26200-72)</v>
      </c>
      <c r="J634" s="98" t="s">
        <v>470</v>
      </c>
      <c r="K634" s="98" t="s">
        <v>400</v>
      </c>
    </row>
    <row r="635" spans="3:11" x14ac:dyDescent="0.25">
      <c r="C635" s="220" t="s">
        <v>424</v>
      </c>
      <c r="D635" s="543">
        <v>2.5</v>
      </c>
      <c r="E635" s="219">
        <f>HLOOKUP(C635,$AH$2:$BU$3,2,0)</f>
        <v>1400</v>
      </c>
      <c r="F635" s="97">
        <f t="shared" si="34"/>
        <v>3500</v>
      </c>
      <c r="G635" s="161" t="s">
        <v>128</v>
      </c>
      <c r="H635" s="142" t="s">
        <v>306</v>
      </c>
      <c r="I635" s="130" t="str">
        <f>VLOOKUP(H635,Presupuesto!$B$11:$C$565,2,0)</f>
        <v>VIATICOS NACIONALES Y OTROS GASTOS DE VIAJE PROYECTO FORTALECIMIENTO ORG. ESTUDI (26200-72)</v>
      </c>
      <c r="J635" s="98" t="s">
        <v>470</v>
      </c>
      <c r="K635" s="98" t="s">
        <v>400</v>
      </c>
    </row>
    <row r="636" spans="3:11" x14ac:dyDescent="0.25">
      <c r="C636" s="544" t="s">
        <v>1778</v>
      </c>
      <c r="D636" s="545">
        <v>2</v>
      </c>
      <c r="E636" s="547">
        <v>76</v>
      </c>
      <c r="F636" s="97">
        <f t="shared" si="34"/>
        <v>152</v>
      </c>
      <c r="G636" s="161" t="s">
        <v>128</v>
      </c>
      <c r="H636" s="142" t="s">
        <v>315</v>
      </c>
      <c r="I636" s="130" t="str">
        <f>VLOOKUP(H636,Presupuesto!$B$11:$C$565,2,0)</f>
        <v>PRODUCTOS DE PAPEL Y CARTON (33400-00)</v>
      </c>
      <c r="J636" s="98" t="s">
        <v>470</v>
      </c>
      <c r="K636" s="98" t="s">
        <v>400</v>
      </c>
    </row>
    <row r="637" spans="3:11" x14ac:dyDescent="0.25">
      <c r="C637" s="544" t="s">
        <v>1779</v>
      </c>
      <c r="D637" s="545">
        <v>1</v>
      </c>
      <c r="E637" s="547">
        <v>85</v>
      </c>
      <c r="F637" s="97">
        <f t="shared" si="34"/>
        <v>85</v>
      </c>
      <c r="G637" s="161" t="s">
        <v>128</v>
      </c>
      <c r="H637" s="142" t="s">
        <v>315</v>
      </c>
      <c r="I637" s="130" t="str">
        <f>VLOOKUP(H637,Presupuesto!$B$11:$C$565,2,0)</f>
        <v>PRODUCTOS DE PAPEL Y CARTON (33400-00)</v>
      </c>
      <c r="J637" s="98" t="s">
        <v>470</v>
      </c>
      <c r="K637" s="98" t="s">
        <v>400</v>
      </c>
    </row>
    <row r="638" spans="3:11" x14ac:dyDescent="0.25">
      <c r="C638" s="544" t="s">
        <v>1780</v>
      </c>
      <c r="D638" s="545">
        <v>3</v>
      </c>
      <c r="E638" s="547">
        <v>70</v>
      </c>
      <c r="F638" s="97">
        <f t="shared" si="34"/>
        <v>210</v>
      </c>
      <c r="G638" s="161" t="s">
        <v>128</v>
      </c>
      <c r="H638" s="142" t="s">
        <v>814</v>
      </c>
      <c r="I638" s="130" t="str">
        <f>VLOOKUP(H638,Presupuesto!$B$11:$C$565,2,0)</f>
        <v>PAPEL DE ESCRITORIO</v>
      </c>
      <c r="J638" s="98" t="s">
        <v>470</v>
      </c>
      <c r="K638" s="98" t="s">
        <v>400</v>
      </c>
    </row>
    <row r="639" spans="3:11" x14ac:dyDescent="0.25">
      <c r="C639" s="544" t="s">
        <v>1781</v>
      </c>
      <c r="D639" s="545">
        <v>3</v>
      </c>
      <c r="E639" s="547">
        <v>75</v>
      </c>
      <c r="F639" s="97">
        <f t="shared" si="34"/>
        <v>225</v>
      </c>
      <c r="G639" s="161" t="s">
        <v>128</v>
      </c>
      <c r="H639" s="142" t="s">
        <v>814</v>
      </c>
      <c r="I639" s="130" t="str">
        <f>VLOOKUP(H639,Presupuesto!$B$11:$C$565,2,0)</f>
        <v>PAPEL DE ESCRITORIO</v>
      </c>
      <c r="J639" s="98" t="s">
        <v>470</v>
      </c>
      <c r="K639" s="98" t="s">
        <v>400</v>
      </c>
    </row>
    <row r="640" spans="3:11" x14ac:dyDescent="0.25">
      <c r="C640" s="544" t="s">
        <v>1782</v>
      </c>
      <c r="D640" s="545">
        <v>2</v>
      </c>
      <c r="E640" s="547">
        <v>39.6</v>
      </c>
      <c r="F640" s="97">
        <f t="shared" si="34"/>
        <v>79.2</v>
      </c>
      <c r="G640" s="161" t="s">
        <v>128</v>
      </c>
      <c r="H640" s="142" t="s">
        <v>326</v>
      </c>
      <c r="I640" s="130" t="str">
        <f>VLOOKUP(H640,Presupuesto!$B$11:$C$565,2,0)</f>
        <v>UTILES DE ESCRITORIO, OFICINA Y ENZE¥ANZA</v>
      </c>
      <c r="J640" s="98" t="s">
        <v>470</v>
      </c>
      <c r="K640" s="98" t="s">
        <v>400</v>
      </c>
    </row>
    <row r="641" spans="3:11" x14ac:dyDescent="0.25">
      <c r="C641" s="546" t="s">
        <v>1783</v>
      </c>
      <c r="D641" s="545">
        <v>1</v>
      </c>
      <c r="E641" s="547">
        <v>2000</v>
      </c>
      <c r="F641" s="97">
        <f t="shared" si="34"/>
        <v>2000</v>
      </c>
      <c r="G641" s="161" t="s">
        <v>128</v>
      </c>
      <c r="H641" s="144" t="s">
        <v>954</v>
      </c>
      <c r="I641" s="130" t="str">
        <f>VLOOKUP(H641,Presupuesto!$B$11:$C$565,2,0)</f>
        <v>OTROS RESPUESTOS Y ACCESORIOS MENORES</v>
      </c>
      <c r="J641" s="98" t="s">
        <v>470</v>
      </c>
      <c r="K641" s="98" t="s">
        <v>400</v>
      </c>
    </row>
    <row r="642" spans="3:11" x14ac:dyDescent="0.25">
      <c r="C642" s="141" t="s">
        <v>1784</v>
      </c>
      <c r="D642" s="158">
        <v>1</v>
      </c>
      <c r="E642" s="123">
        <v>2000</v>
      </c>
      <c r="F642" s="97">
        <f t="shared" si="34"/>
        <v>2000</v>
      </c>
      <c r="G642" s="161" t="s">
        <v>128</v>
      </c>
      <c r="H642" s="144" t="s">
        <v>954</v>
      </c>
      <c r="I642" s="130" t="str">
        <f>VLOOKUP(H642,Presupuesto!$B$11:$C$565,2,0)</f>
        <v>OTROS RESPUESTOS Y ACCESORIOS MENORES</v>
      </c>
      <c r="J642" s="98" t="s">
        <v>470</v>
      </c>
      <c r="K642" s="98" t="s">
        <v>400</v>
      </c>
    </row>
    <row r="643" spans="3:11" x14ac:dyDescent="0.25">
      <c r="C643" s="141" t="s">
        <v>1785</v>
      </c>
      <c r="D643" s="158">
        <v>1</v>
      </c>
      <c r="E643" s="123">
        <v>2000</v>
      </c>
      <c r="F643" s="97">
        <f t="shared" si="34"/>
        <v>2000</v>
      </c>
      <c r="G643" s="161" t="s">
        <v>128</v>
      </c>
      <c r="H643" s="144" t="s">
        <v>954</v>
      </c>
      <c r="I643" s="130" t="str">
        <f>VLOOKUP(H643,Presupuesto!$B$11:$C$565,2,0)</f>
        <v>OTROS RESPUESTOS Y ACCESORIOS MENORES</v>
      </c>
      <c r="J643" s="98" t="s">
        <v>470</v>
      </c>
      <c r="K643" s="98" t="s">
        <v>411</v>
      </c>
    </row>
    <row r="644" spans="3:11" x14ac:dyDescent="0.25">
      <c r="C644" s="141"/>
      <c r="D644" s="158"/>
      <c r="E644" s="123"/>
      <c r="F644" s="97">
        <f t="shared" si="34"/>
        <v>0</v>
      </c>
      <c r="G644" s="161"/>
      <c r="H644" s="142"/>
      <c r="I644" s="130" t="e">
        <f>VLOOKUP(H644,Presupuesto!$B$11:$C$565,2,0)</f>
        <v>#N/A</v>
      </c>
      <c r="J644" s="98" t="str">
        <f t="shared" ref="J644:J668" si="35">$J$634</f>
        <v>Vinculación Universidad-Sociedad</v>
      </c>
      <c r="K644" s="98" t="s">
        <v>411</v>
      </c>
    </row>
    <row r="645" spans="3:11" x14ac:dyDescent="0.25">
      <c r="C645" s="141"/>
      <c r="D645" s="158"/>
      <c r="E645" s="123"/>
      <c r="F645" s="97">
        <f t="shared" si="34"/>
        <v>0</v>
      </c>
      <c r="G645" s="161"/>
      <c r="H645" s="142"/>
      <c r="I645" s="130" t="e">
        <f>VLOOKUP(H645,Presupuesto!$B$11:$C$565,2,0)</f>
        <v>#N/A</v>
      </c>
      <c r="J645" s="98" t="str">
        <f t="shared" si="35"/>
        <v>Vinculación Universidad-Sociedad</v>
      </c>
      <c r="K645" s="98" t="s">
        <v>411</v>
      </c>
    </row>
    <row r="646" spans="3:11" x14ac:dyDescent="0.25">
      <c r="C646" s="141"/>
      <c r="D646" s="158"/>
      <c r="E646" s="123"/>
      <c r="F646" s="97">
        <f t="shared" si="34"/>
        <v>0</v>
      </c>
      <c r="G646" s="161"/>
      <c r="H646" s="142"/>
      <c r="I646" s="130" t="e">
        <f>VLOOKUP(H646,Presupuesto!$B$11:$C$565,2,0)</f>
        <v>#N/A</v>
      </c>
      <c r="J646" s="98" t="str">
        <f t="shared" si="35"/>
        <v>Vinculación Universidad-Sociedad</v>
      </c>
      <c r="K646" s="98" t="s">
        <v>411</v>
      </c>
    </row>
    <row r="647" spans="3:11" x14ac:dyDescent="0.25">
      <c r="C647" s="141"/>
      <c r="D647" s="158"/>
      <c r="E647" s="123"/>
      <c r="F647" s="97">
        <f t="shared" si="34"/>
        <v>0</v>
      </c>
      <c r="G647" s="161"/>
      <c r="H647" s="142"/>
      <c r="I647" s="130" t="e">
        <f>VLOOKUP(H647,Presupuesto!$B$11:$C$565,2,0)</f>
        <v>#N/A</v>
      </c>
      <c r="J647" s="98" t="str">
        <f t="shared" si="35"/>
        <v>Vinculación Universidad-Sociedad</v>
      </c>
      <c r="K647" s="98" t="s">
        <v>411</v>
      </c>
    </row>
    <row r="648" spans="3:11" x14ac:dyDescent="0.25">
      <c r="C648" s="141"/>
      <c r="D648" s="158"/>
      <c r="E648" s="123"/>
      <c r="F648" s="97">
        <f t="shared" si="34"/>
        <v>0</v>
      </c>
      <c r="G648" s="161"/>
      <c r="H648" s="142"/>
      <c r="I648" s="130" t="e">
        <f>VLOOKUP(H648,Presupuesto!$B$11:$C$565,2,0)</f>
        <v>#N/A</v>
      </c>
      <c r="J648" s="98" t="str">
        <f t="shared" si="35"/>
        <v>Vinculación Universidad-Sociedad</v>
      </c>
      <c r="K648" s="98" t="s">
        <v>411</v>
      </c>
    </row>
    <row r="649" spans="3:11" x14ac:dyDescent="0.25">
      <c r="C649" s="141"/>
      <c r="D649" s="158"/>
      <c r="E649" s="123"/>
      <c r="F649" s="97">
        <f t="shared" si="34"/>
        <v>0</v>
      </c>
      <c r="G649" s="161"/>
      <c r="H649" s="142"/>
      <c r="I649" s="130" t="e">
        <f>VLOOKUP(H649,Presupuesto!$B$11:$C$565,2,0)</f>
        <v>#N/A</v>
      </c>
      <c r="J649" s="98" t="str">
        <f t="shared" si="35"/>
        <v>Vinculación Universidad-Sociedad</v>
      </c>
      <c r="K649" s="98" t="s">
        <v>411</v>
      </c>
    </row>
    <row r="650" spans="3:11" x14ac:dyDescent="0.25">
      <c r="C650" s="141"/>
      <c r="D650" s="158"/>
      <c r="E650" s="123"/>
      <c r="F650" s="97">
        <f t="shared" si="34"/>
        <v>0</v>
      </c>
      <c r="G650" s="161"/>
      <c r="H650" s="142"/>
      <c r="I650" s="130" t="e">
        <f>VLOOKUP(H650,Presupuesto!$B$11:$C$565,2,0)</f>
        <v>#N/A</v>
      </c>
      <c r="J650" s="98" t="str">
        <f t="shared" si="35"/>
        <v>Vinculación Universidad-Sociedad</v>
      </c>
      <c r="K650" s="98" t="s">
        <v>411</v>
      </c>
    </row>
    <row r="651" spans="3:11" x14ac:dyDescent="0.25">
      <c r="C651" s="141"/>
      <c r="D651" s="158"/>
      <c r="E651" s="123"/>
      <c r="F651" s="97">
        <f t="shared" si="34"/>
        <v>0</v>
      </c>
      <c r="G651" s="161"/>
      <c r="H651" s="142"/>
      <c r="I651" s="130" t="e">
        <f>VLOOKUP(H651,Presupuesto!$B$11:$C$565,2,0)</f>
        <v>#N/A</v>
      </c>
      <c r="J651" s="98" t="str">
        <f t="shared" si="35"/>
        <v>Vinculación Universidad-Sociedad</v>
      </c>
      <c r="K651" s="98" t="s">
        <v>411</v>
      </c>
    </row>
    <row r="652" spans="3:11" x14ac:dyDescent="0.25">
      <c r="C652" s="141"/>
      <c r="D652" s="158"/>
      <c r="E652" s="123"/>
      <c r="F652" s="97">
        <f t="shared" si="34"/>
        <v>0</v>
      </c>
      <c r="G652" s="161"/>
      <c r="H652" s="142"/>
      <c r="I652" s="130" t="e">
        <f>VLOOKUP(H652,Presupuesto!$B$11:$C$565,2,0)</f>
        <v>#N/A</v>
      </c>
      <c r="J652" s="98" t="str">
        <f t="shared" si="35"/>
        <v>Vinculación Universidad-Sociedad</v>
      </c>
      <c r="K652" s="98" t="s">
        <v>411</v>
      </c>
    </row>
    <row r="653" spans="3:11" x14ac:dyDescent="0.25">
      <c r="C653" s="141"/>
      <c r="D653" s="158"/>
      <c r="E653" s="123"/>
      <c r="F653" s="97">
        <f t="shared" si="34"/>
        <v>0</v>
      </c>
      <c r="G653" s="161"/>
      <c r="H653" s="142"/>
      <c r="I653" s="130" t="e">
        <f>VLOOKUP(H653,Presupuesto!$B$11:$C$565,2,0)</f>
        <v>#N/A</v>
      </c>
      <c r="J653" s="98" t="str">
        <f t="shared" si="35"/>
        <v>Vinculación Universidad-Sociedad</v>
      </c>
      <c r="K653" s="98" t="s">
        <v>411</v>
      </c>
    </row>
    <row r="654" spans="3:11" x14ac:dyDescent="0.25">
      <c r="C654" s="141"/>
      <c r="D654" s="158"/>
      <c r="E654" s="123"/>
      <c r="F654" s="97">
        <f t="shared" si="34"/>
        <v>0</v>
      </c>
      <c r="G654" s="161"/>
      <c r="H654" s="142"/>
      <c r="I654" s="130" t="e">
        <f>VLOOKUP(H654,Presupuesto!$B$11:$C$565,2,0)</f>
        <v>#N/A</v>
      </c>
      <c r="J654" s="98" t="str">
        <f t="shared" si="35"/>
        <v>Vinculación Universidad-Sociedad</v>
      </c>
      <c r="K654" s="98" t="s">
        <v>411</v>
      </c>
    </row>
    <row r="655" spans="3:11" x14ac:dyDescent="0.25">
      <c r="C655" s="141"/>
      <c r="D655" s="158"/>
      <c r="E655" s="123"/>
      <c r="F655" s="97">
        <f t="shared" si="34"/>
        <v>0</v>
      </c>
      <c r="G655" s="161"/>
      <c r="H655" s="142"/>
      <c r="I655" s="130" t="e">
        <f>VLOOKUP(H655,Presupuesto!$B$11:$C$565,2,0)</f>
        <v>#N/A</v>
      </c>
      <c r="J655" s="98" t="str">
        <f t="shared" si="35"/>
        <v>Vinculación Universidad-Sociedad</v>
      </c>
      <c r="K655" s="98" t="s">
        <v>411</v>
      </c>
    </row>
    <row r="656" spans="3:11" x14ac:dyDescent="0.25">
      <c r="C656" s="143"/>
      <c r="D656" s="151"/>
      <c r="E656" s="118"/>
      <c r="F656" s="97">
        <f t="shared" si="34"/>
        <v>0</v>
      </c>
      <c r="G656" s="161"/>
      <c r="H656" s="144"/>
      <c r="I656" s="130" t="e">
        <f>VLOOKUP(H656,Presupuesto!$B$11:$C$565,2,0)</f>
        <v>#N/A</v>
      </c>
      <c r="J656" s="98" t="str">
        <f t="shared" si="35"/>
        <v>Vinculación Universidad-Sociedad</v>
      </c>
      <c r="K656" s="98" t="s">
        <v>411</v>
      </c>
    </row>
    <row r="657" spans="3:11" x14ac:dyDescent="0.25">
      <c r="C657" s="143"/>
      <c r="D657" s="151"/>
      <c r="E657" s="118"/>
      <c r="F657" s="97">
        <f t="shared" si="34"/>
        <v>0</v>
      </c>
      <c r="G657" s="161"/>
      <c r="H657" s="144"/>
      <c r="I657" s="130" t="e">
        <f>VLOOKUP(H657,Presupuesto!$B$11:$C$565,2,0)</f>
        <v>#N/A</v>
      </c>
      <c r="J657" s="98" t="str">
        <f t="shared" si="35"/>
        <v>Vinculación Universidad-Sociedad</v>
      </c>
      <c r="K657" s="98" t="s">
        <v>411</v>
      </c>
    </row>
    <row r="658" spans="3:11" x14ac:dyDescent="0.25">
      <c r="C658" s="143"/>
      <c r="D658" s="151"/>
      <c r="E658" s="118"/>
      <c r="F658" s="97">
        <f t="shared" si="34"/>
        <v>0</v>
      </c>
      <c r="G658" s="161"/>
      <c r="H658" s="144"/>
      <c r="I658" s="130" t="e">
        <f>VLOOKUP(H658,Presupuesto!$B$11:$C$565,2,0)</f>
        <v>#N/A</v>
      </c>
      <c r="J658" s="98" t="str">
        <f t="shared" si="35"/>
        <v>Vinculación Universidad-Sociedad</v>
      </c>
      <c r="K658" s="98" t="s">
        <v>411</v>
      </c>
    </row>
    <row r="659" spans="3:11" x14ac:dyDescent="0.25">
      <c r="C659" s="143"/>
      <c r="D659" s="151"/>
      <c r="E659" s="118"/>
      <c r="F659" s="97">
        <f t="shared" si="34"/>
        <v>0</v>
      </c>
      <c r="G659" s="161"/>
      <c r="H659" s="144"/>
      <c r="I659" s="130" t="e">
        <f>VLOOKUP(H659,Presupuesto!$B$11:$C$565,2,0)</f>
        <v>#N/A</v>
      </c>
      <c r="J659" s="98" t="str">
        <f t="shared" si="35"/>
        <v>Vinculación Universidad-Sociedad</v>
      </c>
      <c r="K659" s="98" t="s">
        <v>411</v>
      </c>
    </row>
    <row r="660" spans="3:11" x14ac:dyDescent="0.25">
      <c r="C660" s="143"/>
      <c r="D660" s="151"/>
      <c r="E660" s="118"/>
      <c r="F660" s="97">
        <f t="shared" si="34"/>
        <v>0</v>
      </c>
      <c r="G660" s="161"/>
      <c r="H660" s="144"/>
      <c r="I660" s="130" t="e">
        <f>VLOOKUP(H660,Presupuesto!$B$11:$C$565,2,0)</f>
        <v>#N/A</v>
      </c>
      <c r="J660" s="98" t="str">
        <f t="shared" si="35"/>
        <v>Vinculación Universidad-Sociedad</v>
      </c>
      <c r="K660" s="98" t="s">
        <v>411</v>
      </c>
    </row>
    <row r="661" spans="3:11" x14ac:dyDescent="0.25">
      <c r="C661" s="143"/>
      <c r="D661" s="151"/>
      <c r="E661" s="118"/>
      <c r="F661" s="97">
        <f t="shared" si="34"/>
        <v>0</v>
      </c>
      <c r="G661" s="161"/>
      <c r="H661" s="144"/>
      <c r="I661" s="130" t="e">
        <f>VLOOKUP(H661,Presupuesto!$B$11:$C$565,2,0)</f>
        <v>#N/A</v>
      </c>
      <c r="J661" s="98" t="str">
        <f t="shared" si="35"/>
        <v>Vinculación Universidad-Sociedad</v>
      </c>
      <c r="K661" s="98" t="s">
        <v>411</v>
      </c>
    </row>
    <row r="662" spans="3:11" x14ac:dyDescent="0.25">
      <c r="C662" s="143"/>
      <c r="D662" s="151"/>
      <c r="E662" s="118"/>
      <c r="F662" s="97">
        <f t="shared" si="34"/>
        <v>0</v>
      </c>
      <c r="G662" s="161"/>
      <c r="H662" s="144"/>
      <c r="I662" s="130" t="e">
        <f>VLOOKUP(H662,Presupuesto!$B$11:$C$565,2,0)</f>
        <v>#N/A</v>
      </c>
      <c r="J662" s="98" t="str">
        <f t="shared" si="35"/>
        <v>Vinculación Universidad-Sociedad</v>
      </c>
      <c r="K662" s="98" t="s">
        <v>411</v>
      </c>
    </row>
    <row r="663" spans="3:11" x14ac:dyDescent="0.25">
      <c r="C663" s="143"/>
      <c r="D663" s="151"/>
      <c r="E663" s="118"/>
      <c r="F663" s="97">
        <f t="shared" si="34"/>
        <v>0</v>
      </c>
      <c r="G663" s="161"/>
      <c r="H663" s="144"/>
      <c r="I663" s="130" t="e">
        <f>VLOOKUP(H663,Presupuesto!$B$11:$C$565,2,0)</f>
        <v>#N/A</v>
      </c>
      <c r="J663" s="98" t="str">
        <f t="shared" si="35"/>
        <v>Vinculación Universidad-Sociedad</v>
      </c>
      <c r="K663" s="98" t="s">
        <v>411</v>
      </c>
    </row>
    <row r="664" spans="3:11" x14ac:dyDescent="0.25">
      <c r="C664" s="145"/>
      <c r="D664" s="151"/>
      <c r="E664" s="118"/>
      <c r="F664" s="97">
        <f t="shared" si="34"/>
        <v>0</v>
      </c>
      <c r="G664" s="161"/>
      <c r="H664" s="146"/>
      <c r="I664" s="130" t="e">
        <f>VLOOKUP(H664,Presupuesto!$B$11:$C$565,2,0)</f>
        <v>#N/A</v>
      </c>
      <c r="J664" s="98" t="str">
        <f t="shared" si="35"/>
        <v>Vinculación Universidad-Sociedad</v>
      </c>
      <c r="K664" s="98" t="s">
        <v>402</v>
      </c>
    </row>
    <row r="665" spans="3:11" x14ac:dyDescent="0.25">
      <c r="C665" s="145"/>
      <c r="D665" s="151"/>
      <c r="E665" s="118"/>
      <c r="F665" s="97">
        <f t="shared" si="34"/>
        <v>0</v>
      </c>
      <c r="G665" s="161"/>
      <c r="H665" s="146"/>
      <c r="I665" s="130" t="e">
        <f>VLOOKUP(H665,Presupuesto!$B$11:$C$565,2,0)</f>
        <v>#N/A</v>
      </c>
      <c r="J665" s="98" t="str">
        <f t="shared" si="35"/>
        <v>Vinculación Universidad-Sociedad</v>
      </c>
      <c r="K665" s="98" t="s">
        <v>411</v>
      </c>
    </row>
    <row r="666" spans="3:11" x14ac:dyDescent="0.25">
      <c r="C666" s="145"/>
      <c r="D666" s="151"/>
      <c r="E666" s="118"/>
      <c r="F666" s="97">
        <f t="shared" si="34"/>
        <v>0</v>
      </c>
      <c r="G666" s="161"/>
      <c r="H666" s="146"/>
      <c r="I666" s="130" t="e">
        <f>VLOOKUP(H666,Presupuesto!$B$11:$C$565,2,0)</f>
        <v>#N/A</v>
      </c>
      <c r="J666" s="98" t="str">
        <f t="shared" si="35"/>
        <v>Vinculación Universidad-Sociedad</v>
      </c>
      <c r="K666" s="98" t="s">
        <v>411</v>
      </c>
    </row>
    <row r="667" spans="3:11" x14ac:dyDescent="0.25">
      <c r="C667" s="145"/>
      <c r="D667" s="151"/>
      <c r="E667" s="118"/>
      <c r="F667" s="97">
        <f t="shared" si="34"/>
        <v>0</v>
      </c>
      <c r="G667" s="161"/>
      <c r="H667" s="146"/>
      <c r="I667" s="130" t="e">
        <f>VLOOKUP(H667,Presupuesto!$B$11:$C$565,2,0)</f>
        <v>#N/A</v>
      </c>
      <c r="J667" s="98" t="str">
        <f t="shared" si="35"/>
        <v>Vinculación Universidad-Sociedad</v>
      </c>
      <c r="K667" s="98" t="s">
        <v>411</v>
      </c>
    </row>
    <row r="668" spans="3:11" ht="15.75" thickBot="1" x14ac:dyDescent="0.3">
      <c r="C668" s="147"/>
      <c r="D668" s="159"/>
      <c r="E668" s="103"/>
      <c r="F668" s="105">
        <f t="shared" si="34"/>
        <v>0</v>
      </c>
      <c r="G668" s="162"/>
      <c r="H668" s="148"/>
      <c r="I668" s="132" t="e">
        <f>VLOOKUP(H668,Presupuesto!$B$11:$C$565,2,0)</f>
        <v>#N/A</v>
      </c>
      <c r="J668" s="106" t="str">
        <f t="shared" si="35"/>
        <v>Vinculación Universidad-Sociedad</v>
      </c>
      <c r="K668" s="124" t="s">
        <v>393</v>
      </c>
    </row>
    <row r="670" spans="3:11" ht="15.75" thickBot="1" x14ac:dyDescent="0.3">
      <c r="F670" s="90"/>
      <c r="G670" s="89"/>
      <c r="H670" s="90"/>
      <c r="I670" s="90"/>
    </row>
    <row r="671" spans="3:11" ht="15.75" thickBot="1" x14ac:dyDescent="0.3">
      <c r="C671" s="157" t="s">
        <v>53</v>
      </c>
      <c r="D671" s="369">
        <f>SUM(F678:F712)</f>
        <v>11801.2</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391</v>
      </c>
      <c r="D674" s="365" t="str">
        <f>'3. Vinculación Univ. Sociedad'!F25</f>
        <v>3.2.5.2</v>
      </c>
      <c r="E674" s="93"/>
      <c r="F674" s="93"/>
      <c r="G674" s="93"/>
      <c r="H674" s="76"/>
      <c r="I674" s="76"/>
      <c r="J674" s="76"/>
      <c r="K674" s="112"/>
    </row>
    <row r="675" spans="3:11" ht="18.75" x14ac:dyDescent="0.25">
      <c r="C675" s="210" t="str">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Jornadas y Brigadas Legales.</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130</v>
      </c>
      <c r="H677" s="136" t="s">
        <v>46</v>
      </c>
      <c r="I677" s="133" t="s">
        <v>131</v>
      </c>
      <c r="J677" s="133" t="s">
        <v>409</v>
      </c>
      <c r="K677" s="133" t="s">
        <v>410</v>
      </c>
    </row>
    <row r="678" spans="3:11" ht="15.75" thickBot="1" x14ac:dyDescent="0.3">
      <c r="C678" s="220" t="s">
        <v>438</v>
      </c>
      <c r="D678" s="221">
        <v>2.5</v>
      </c>
      <c r="E678" s="219">
        <f>HLOOKUP(C678,$AH$2:$BU$3,2,0)</f>
        <v>620</v>
      </c>
      <c r="F678" s="97">
        <f t="shared" ref="F678:F712" si="36">D678*E678</f>
        <v>1550</v>
      </c>
      <c r="G678" s="161" t="s">
        <v>128</v>
      </c>
      <c r="H678" s="142" t="s">
        <v>306</v>
      </c>
      <c r="I678" s="130" t="str">
        <f>VLOOKUP(H678,Presupuesto!$B$11:$C$565,2,0)</f>
        <v>VIATICOS NACIONALES Y OTROS GASTOS DE VIAJE PROYECTO FORTALECIMIENTO ORG. ESTUDI (26200-72)</v>
      </c>
      <c r="J678" s="98" t="s">
        <v>470</v>
      </c>
      <c r="K678" s="98" t="s">
        <v>403</v>
      </c>
    </row>
    <row r="679" spans="3:11" x14ac:dyDescent="0.25">
      <c r="C679" s="220" t="s">
        <v>424</v>
      </c>
      <c r="D679" s="543">
        <v>2.5</v>
      </c>
      <c r="E679" s="219">
        <f>HLOOKUP(C679,$AH$2:$BU$3,2,0)</f>
        <v>1400</v>
      </c>
      <c r="F679" s="97">
        <f t="shared" si="36"/>
        <v>3500</v>
      </c>
      <c r="G679" s="161" t="s">
        <v>128</v>
      </c>
      <c r="H679" s="142" t="s">
        <v>306</v>
      </c>
      <c r="I679" s="130" t="str">
        <f>VLOOKUP(H679,Presupuesto!$B$11:$C$565,2,0)</f>
        <v>VIATICOS NACIONALES Y OTROS GASTOS DE VIAJE PROYECTO FORTALECIMIENTO ORG. ESTUDI (26200-72)</v>
      </c>
      <c r="J679" s="98" t="s">
        <v>470</v>
      </c>
      <c r="K679" s="98" t="s">
        <v>403</v>
      </c>
    </row>
    <row r="680" spans="3:11" x14ac:dyDescent="0.25">
      <c r="C680" s="544" t="s">
        <v>1778</v>
      </c>
      <c r="D680" s="545">
        <v>2</v>
      </c>
      <c r="E680" s="547">
        <v>76</v>
      </c>
      <c r="F680" s="97">
        <f t="shared" si="36"/>
        <v>152</v>
      </c>
      <c r="G680" s="161" t="s">
        <v>128</v>
      </c>
      <c r="H680" s="142" t="s">
        <v>315</v>
      </c>
      <c r="I680" s="130" t="str">
        <f>VLOOKUP(H680,Presupuesto!$B$11:$C$565,2,0)</f>
        <v>PRODUCTOS DE PAPEL Y CARTON (33400-00)</v>
      </c>
      <c r="J680" s="98" t="s">
        <v>470</v>
      </c>
      <c r="K680" s="98" t="s">
        <v>403</v>
      </c>
    </row>
    <row r="681" spans="3:11" x14ac:dyDescent="0.25">
      <c r="C681" s="544" t="s">
        <v>1779</v>
      </c>
      <c r="D681" s="545">
        <v>1</v>
      </c>
      <c r="E681" s="547">
        <v>85</v>
      </c>
      <c r="F681" s="97">
        <f t="shared" si="36"/>
        <v>85</v>
      </c>
      <c r="G681" s="161" t="s">
        <v>128</v>
      </c>
      <c r="H681" s="142" t="s">
        <v>315</v>
      </c>
      <c r="I681" s="130" t="str">
        <f>VLOOKUP(H681,Presupuesto!$B$11:$C$565,2,0)</f>
        <v>PRODUCTOS DE PAPEL Y CARTON (33400-00)</v>
      </c>
      <c r="J681" s="98" t="s">
        <v>470</v>
      </c>
      <c r="K681" s="98" t="s">
        <v>403</v>
      </c>
    </row>
    <row r="682" spans="3:11" x14ac:dyDescent="0.25">
      <c r="C682" s="544" t="s">
        <v>1780</v>
      </c>
      <c r="D682" s="545">
        <v>3</v>
      </c>
      <c r="E682" s="547">
        <v>70</v>
      </c>
      <c r="F682" s="97">
        <f t="shared" si="36"/>
        <v>210</v>
      </c>
      <c r="G682" s="161" t="s">
        <v>128</v>
      </c>
      <c r="H682" s="142" t="s">
        <v>814</v>
      </c>
      <c r="I682" s="130" t="str">
        <f>VLOOKUP(H682,Presupuesto!$B$11:$C$565,2,0)</f>
        <v>PAPEL DE ESCRITORIO</v>
      </c>
      <c r="J682" s="98" t="s">
        <v>470</v>
      </c>
      <c r="K682" s="98" t="s">
        <v>403</v>
      </c>
    </row>
    <row r="683" spans="3:11" x14ac:dyDescent="0.25">
      <c r="C683" s="544" t="s">
        <v>1781</v>
      </c>
      <c r="D683" s="545">
        <v>3</v>
      </c>
      <c r="E683" s="547">
        <v>75</v>
      </c>
      <c r="F683" s="97">
        <f t="shared" si="36"/>
        <v>225</v>
      </c>
      <c r="G683" s="161" t="s">
        <v>128</v>
      </c>
      <c r="H683" s="142" t="s">
        <v>814</v>
      </c>
      <c r="I683" s="130" t="str">
        <f>VLOOKUP(H683,Presupuesto!$B$11:$C$565,2,0)</f>
        <v>PAPEL DE ESCRITORIO</v>
      </c>
      <c r="J683" s="98" t="s">
        <v>470</v>
      </c>
      <c r="K683" s="98" t="s">
        <v>403</v>
      </c>
    </row>
    <row r="684" spans="3:11" x14ac:dyDescent="0.25">
      <c r="C684" s="544" t="s">
        <v>1782</v>
      </c>
      <c r="D684" s="545">
        <v>2</v>
      </c>
      <c r="E684" s="547">
        <v>39.6</v>
      </c>
      <c r="F684" s="97">
        <f t="shared" si="36"/>
        <v>79.2</v>
      </c>
      <c r="G684" s="161" t="s">
        <v>128</v>
      </c>
      <c r="H684" s="142" t="s">
        <v>326</v>
      </c>
      <c r="I684" s="130" t="str">
        <f>VLOOKUP(H684,Presupuesto!$B$11:$C$565,2,0)</f>
        <v>UTILES DE ESCRITORIO, OFICINA Y ENZE¥ANZA</v>
      </c>
      <c r="J684" s="98" t="s">
        <v>470</v>
      </c>
      <c r="K684" s="98" t="s">
        <v>403</v>
      </c>
    </row>
    <row r="685" spans="3:11" x14ac:dyDescent="0.25">
      <c r="C685" s="546" t="s">
        <v>1783</v>
      </c>
      <c r="D685" s="545">
        <v>1</v>
      </c>
      <c r="E685" s="547">
        <v>2000</v>
      </c>
      <c r="F685" s="97">
        <f t="shared" si="36"/>
        <v>2000</v>
      </c>
      <c r="G685" s="161" t="s">
        <v>128</v>
      </c>
      <c r="H685" s="144" t="s">
        <v>954</v>
      </c>
      <c r="I685" s="130" t="str">
        <f>VLOOKUP(H685,Presupuesto!$B$11:$C$565,2,0)</f>
        <v>OTROS RESPUESTOS Y ACCESORIOS MENORES</v>
      </c>
      <c r="J685" s="98" t="s">
        <v>470</v>
      </c>
      <c r="K685" s="98" t="s">
        <v>403</v>
      </c>
    </row>
    <row r="686" spans="3:11" x14ac:dyDescent="0.25">
      <c r="C686" s="141" t="s">
        <v>1784</v>
      </c>
      <c r="D686" s="158">
        <v>1</v>
      </c>
      <c r="E686" s="123">
        <v>2000</v>
      </c>
      <c r="F686" s="97">
        <f t="shared" si="36"/>
        <v>2000</v>
      </c>
      <c r="G686" s="161" t="s">
        <v>128</v>
      </c>
      <c r="H686" s="144" t="s">
        <v>954</v>
      </c>
      <c r="I686" s="130" t="str">
        <f>VLOOKUP(H686,Presupuesto!$B$11:$C$565,2,0)</f>
        <v>OTROS RESPUESTOS Y ACCESORIOS MENORES</v>
      </c>
      <c r="J686" s="98" t="s">
        <v>470</v>
      </c>
      <c r="K686" s="98" t="s">
        <v>411</v>
      </c>
    </row>
    <row r="687" spans="3:11" x14ac:dyDescent="0.25">
      <c r="C687" s="141" t="s">
        <v>1785</v>
      </c>
      <c r="D687" s="158">
        <v>1</v>
      </c>
      <c r="E687" s="123">
        <v>2000</v>
      </c>
      <c r="F687" s="97">
        <f t="shared" si="36"/>
        <v>2000</v>
      </c>
      <c r="G687" s="161" t="s">
        <v>128</v>
      </c>
      <c r="H687" s="144" t="s">
        <v>954</v>
      </c>
      <c r="I687" s="130" t="str">
        <f>VLOOKUP(H687,Presupuesto!$B$11:$C$565,2,0)</f>
        <v>OTROS RESPUESTOS Y ACCESORIOS MENORES</v>
      </c>
      <c r="J687" s="98" t="s">
        <v>470</v>
      </c>
      <c r="K687" s="98" t="s">
        <v>411</v>
      </c>
    </row>
    <row r="688" spans="3:11" x14ac:dyDescent="0.25">
      <c r="C688" s="141"/>
      <c r="D688" s="158"/>
      <c r="E688" s="123"/>
      <c r="F688" s="97">
        <f t="shared" si="36"/>
        <v>0</v>
      </c>
      <c r="G688" s="161"/>
      <c r="H688" s="142"/>
      <c r="I688" s="130" t="e">
        <f>VLOOKUP(H688,Presupuesto!$B$11:$C$565,2,0)</f>
        <v>#N/A</v>
      </c>
      <c r="J688" s="98" t="str">
        <f t="shared" ref="J688:J712" si="37">$J$678</f>
        <v>Vinculación Universidad-Sociedad</v>
      </c>
      <c r="K688" s="98" t="s">
        <v>411</v>
      </c>
    </row>
    <row r="689" spans="3:11" x14ac:dyDescent="0.25">
      <c r="C689" s="141"/>
      <c r="D689" s="158"/>
      <c r="E689" s="123"/>
      <c r="F689" s="97">
        <f t="shared" si="36"/>
        <v>0</v>
      </c>
      <c r="G689" s="161"/>
      <c r="H689" s="142"/>
      <c r="I689" s="130" t="e">
        <f>VLOOKUP(H689,Presupuesto!$B$11:$C$565,2,0)</f>
        <v>#N/A</v>
      </c>
      <c r="J689" s="98" t="str">
        <f t="shared" si="37"/>
        <v>Vinculación Universidad-Sociedad</v>
      </c>
      <c r="K689" s="98" t="s">
        <v>411</v>
      </c>
    </row>
    <row r="690" spans="3:11" x14ac:dyDescent="0.25">
      <c r="C690" s="141"/>
      <c r="D690" s="158"/>
      <c r="E690" s="123"/>
      <c r="F690" s="97">
        <f t="shared" si="36"/>
        <v>0</v>
      </c>
      <c r="G690" s="161"/>
      <c r="H690" s="142"/>
      <c r="I690" s="130" t="e">
        <f>VLOOKUP(H690,Presupuesto!$B$11:$C$565,2,0)</f>
        <v>#N/A</v>
      </c>
      <c r="J690" s="98" t="str">
        <f t="shared" si="37"/>
        <v>Vinculación Universidad-Sociedad</v>
      </c>
      <c r="K690" s="98" t="s">
        <v>411</v>
      </c>
    </row>
    <row r="691" spans="3:11" x14ac:dyDescent="0.25">
      <c r="C691" s="141"/>
      <c r="D691" s="158"/>
      <c r="E691" s="123"/>
      <c r="F691" s="97">
        <f t="shared" si="36"/>
        <v>0</v>
      </c>
      <c r="G691" s="161"/>
      <c r="H691" s="142"/>
      <c r="I691" s="130" t="e">
        <f>VLOOKUP(H691,Presupuesto!$B$11:$C$565,2,0)</f>
        <v>#N/A</v>
      </c>
      <c r="J691" s="98" t="str">
        <f t="shared" si="37"/>
        <v>Vinculación Universidad-Sociedad</v>
      </c>
      <c r="K691" s="98" t="s">
        <v>411</v>
      </c>
    </row>
    <row r="692" spans="3:11" x14ac:dyDescent="0.25">
      <c r="C692" s="141"/>
      <c r="D692" s="158"/>
      <c r="E692" s="123"/>
      <c r="F692" s="97">
        <f t="shared" si="36"/>
        <v>0</v>
      </c>
      <c r="G692" s="161"/>
      <c r="H692" s="142"/>
      <c r="I692" s="130" t="e">
        <f>VLOOKUP(H692,Presupuesto!$B$11:$C$565,2,0)</f>
        <v>#N/A</v>
      </c>
      <c r="J692" s="98" t="str">
        <f t="shared" si="37"/>
        <v>Vinculación Universidad-Sociedad</v>
      </c>
      <c r="K692" s="98" t="s">
        <v>411</v>
      </c>
    </row>
    <row r="693" spans="3:11" x14ac:dyDescent="0.25">
      <c r="C693" s="141"/>
      <c r="D693" s="158"/>
      <c r="E693" s="123"/>
      <c r="F693" s="97">
        <f t="shared" si="36"/>
        <v>0</v>
      </c>
      <c r="G693" s="161"/>
      <c r="H693" s="142"/>
      <c r="I693" s="130" t="e">
        <f>VLOOKUP(H693,Presupuesto!$B$11:$C$565,2,0)</f>
        <v>#N/A</v>
      </c>
      <c r="J693" s="98" t="str">
        <f t="shared" si="37"/>
        <v>Vinculación Universidad-Sociedad</v>
      </c>
      <c r="K693" s="98" t="s">
        <v>411</v>
      </c>
    </row>
    <row r="694" spans="3:11" x14ac:dyDescent="0.25">
      <c r="C694" s="141"/>
      <c r="D694" s="158"/>
      <c r="E694" s="123"/>
      <c r="F694" s="97">
        <f t="shared" si="36"/>
        <v>0</v>
      </c>
      <c r="G694" s="161"/>
      <c r="H694" s="142"/>
      <c r="I694" s="130" t="e">
        <f>VLOOKUP(H694,Presupuesto!$B$11:$C$565,2,0)</f>
        <v>#N/A</v>
      </c>
      <c r="J694" s="98" t="str">
        <f t="shared" si="37"/>
        <v>Vinculación Universidad-Sociedad</v>
      </c>
      <c r="K694" s="98" t="s">
        <v>411</v>
      </c>
    </row>
    <row r="695" spans="3:11" x14ac:dyDescent="0.25">
      <c r="C695" s="141"/>
      <c r="D695" s="158"/>
      <c r="E695" s="123"/>
      <c r="F695" s="97">
        <f t="shared" si="36"/>
        <v>0</v>
      </c>
      <c r="G695" s="161"/>
      <c r="H695" s="142"/>
      <c r="I695" s="130" t="e">
        <f>VLOOKUP(H695,Presupuesto!$B$11:$C$565,2,0)</f>
        <v>#N/A</v>
      </c>
      <c r="J695" s="98" t="str">
        <f t="shared" si="37"/>
        <v>Vinculación Universidad-Sociedad</v>
      </c>
      <c r="K695" s="98" t="s">
        <v>411</v>
      </c>
    </row>
    <row r="696" spans="3:11" x14ac:dyDescent="0.25">
      <c r="C696" s="141"/>
      <c r="D696" s="158"/>
      <c r="E696" s="123"/>
      <c r="F696" s="97">
        <f t="shared" si="36"/>
        <v>0</v>
      </c>
      <c r="G696" s="161"/>
      <c r="H696" s="142"/>
      <c r="I696" s="130" t="e">
        <f>VLOOKUP(H696,Presupuesto!$B$11:$C$565,2,0)</f>
        <v>#N/A</v>
      </c>
      <c r="J696" s="98" t="str">
        <f t="shared" si="37"/>
        <v>Vinculación Universidad-Sociedad</v>
      </c>
      <c r="K696" s="98" t="s">
        <v>411</v>
      </c>
    </row>
    <row r="697" spans="3:11" x14ac:dyDescent="0.25">
      <c r="C697" s="141"/>
      <c r="D697" s="158"/>
      <c r="E697" s="123"/>
      <c r="F697" s="97">
        <f t="shared" si="36"/>
        <v>0</v>
      </c>
      <c r="G697" s="161"/>
      <c r="H697" s="142"/>
      <c r="I697" s="130" t="e">
        <f>VLOOKUP(H697,Presupuesto!$B$11:$C$565,2,0)</f>
        <v>#N/A</v>
      </c>
      <c r="J697" s="98" t="str">
        <f t="shared" si="37"/>
        <v>Vinculación Universidad-Sociedad</v>
      </c>
      <c r="K697" s="98" t="s">
        <v>411</v>
      </c>
    </row>
    <row r="698" spans="3:11" x14ac:dyDescent="0.25">
      <c r="C698" s="141"/>
      <c r="D698" s="158"/>
      <c r="E698" s="123"/>
      <c r="F698" s="97">
        <f t="shared" si="36"/>
        <v>0</v>
      </c>
      <c r="G698" s="161"/>
      <c r="H698" s="142"/>
      <c r="I698" s="130" t="e">
        <f>VLOOKUP(H698,Presupuesto!$B$11:$C$565,2,0)</f>
        <v>#N/A</v>
      </c>
      <c r="J698" s="98" t="str">
        <f t="shared" si="37"/>
        <v>Vinculación Universidad-Sociedad</v>
      </c>
      <c r="K698" s="98" t="s">
        <v>411</v>
      </c>
    </row>
    <row r="699" spans="3:11" x14ac:dyDescent="0.25">
      <c r="C699" s="141"/>
      <c r="D699" s="158"/>
      <c r="E699" s="123"/>
      <c r="F699" s="97">
        <f t="shared" si="36"/>
        <v>0</v>
      </c>
      <c r="G699" s="161"/>
      <c r="H699" s="142"/>
      <c r="I699" s="130" t="e">
        <f>VLOOKUP(H699,Presupuesto!$B$11:$C$565,2,0)</f>
        <v>#N/A</v>
      </c>
      <c r="J699" s="98" t="str">
        <f t="shared" si="37"/>
        <v>Vinculación Universidad-Sociedad</v>
      </c>
      <c r="K699" s="98" t="s">
        <v>411</v>
      </c>
    </row>
    <row r="700" spans="3:11" x14ac:dyDescent="0.25">
      <c r="C700" s="143"/>
      <c r="D700" s="151"/>
      <c r="E700" s="118"/>
      <c r="F700" s="97">
        <f t="shared" si="36"/>
        <v>0</v>
      </c>
      <c r="G700" s="161"/>
      <c r="H700" s="144"/>
      <c r="I700" s="130" t="e">
        <f>VLOOKUP(H700,Presupuesto!$B$11:$C$565,2,0)</f>
        <v>#N/A</v>
      </c>
      <c r="J700" s="98" t="str">
        <f t="shared" si="37"/>
        <v>Vinculación Universidad-Sociedad</v>
      </c>
      <c r="K700" s="98" t="s">
        <v>411</v>
      </c>
    </row>
    <row r="701" spans="3:11" x14ac:dyDescent="0.25">
      <c r="C701" s="143"/>
      <c r="D701" s="151"/>
      <c r="E701" s="118"/>
      <c r="F701" s="97">
        <f t="shared" si="36"/>
        <v>0</v>
      </c>
      <c r="G701" s="161"/>
      <c r="H701" s="144"/>
      <c r="I701" s="130" t="e">
        <f>VLOOKUP(H701,Presupuesto!$B$11:$C$565,2,0)</f>
        <v>#N/A</v>
      </c>
      <c r="J701" s="98" t="str">
        <f t="shared" si="37"/>
        <v>Vinculación Universidad-Sociedad</v>
      </c>
      <c r="K701" s="98" t="s">
        <v>411</v>
      </c>
    </row>
    <row r="702" spans="3:11" x14ac:dyDescent="0.25">
      <c r="C702" s="143"/>
      <c r="D702" s="151"/>
      <c r="E702" s="118"/>
      <c r="F702" s="97">
        <f t="shared" si="36"/>
        <v>0</v>
      </c>
      <c r="G702" s="161"/>
      <c r="H702" s="144"/>
      <c r="I702" s="130" t="e">
        <f>VLOOKUP(H702,Presupuesto!$B$11:$C$565,2,0)</f>
        <v>#N/A</v>
      </c>
      <c r="J702" s="98" t="str">
        <f t="shared" si="37"/>
        <v>Vinculación Universidad-Sociedad</v>
      </c>
      <c r="K702" s="98" t="s">
        <v>411</v>
      </c>
    </row>
    <row r="703" spans="3:11" x14ac:dyDescent="0.25">
      <c r="C703" s="143"/>
      <c r="D703" s="151"/>
      <c r="E703" s="118"/>
      <c r="F703" s="97">
        <f t="shared" si="36"/>
        <v>0</v>
      </c>
      <c r="G703" s="161"/>
      <c r="H703" s="144"/>
      <c r="I703" s="130" t="e">
        <f>VLOOKUP(H703,Presupuesto!$B$11:$C$565,2,0)</f>
        <v>#N/A</v>
      </c>
      <c r="J703" s="98" t="str">
        <f t="shared" si="37"/>
        <v>Vinculación Universidad-Sociedad</v>
      </c>
      <c r="K703" s="98" t="s">
        <v>411</v>
      </c>
    </row>
    <row r="704" spans="3:11" x14ac:dyDescent="0.25">
      <c r="C704" s="143"/>
      <c r="D704" s="151"/>
      <c r="E704" s="118"/>
      <c r="F704" s="97">
        <f t="shared" si="36"/>
        <v>0</v>
      </c>
      <c r="G704" s="161"/>
      <c r="H704" s="144"/>
      <c r="I704" s="130" t="e">
        <f>VLOOKUP(H704,Presupuesto!$B$11:$C$565,2,0)</f>
        <v>#N/A</v>
      </c>
      <c r="J704" s="98" t="str">
        <f t="shared" si="37"/>
        <v>Vinculación Universidad-Sociedad</v>
      </c>
      <c r="K704" s="98" t="s">
        <v>411</v>
      </c>
    </row>
    <row r="705" spans="3:11" x14ac:dyDescent="0.25">
      <c r="C705" s="143"/>
      <c r="D705" s="151"/>
      <c r="E705" s="118"/>
      <c r="F705" s="97">
        <f t="shared" si="36"/>
        <v>0</v>
      </c>
      <c r="G705" s="161"/>
      <c r="H705" s="144"/>
      <c r="I705" s="130" t="e">
        <f>VLOOKUP(H705,Presupuesto!$B$11:$C$565,2,0)</f>
        <v>#N/A</v>
      </c>
      <c r="J705" s="98" t="str">
        <f t="shared" si="37"/>
        <v>Vinculación Universidad-Sociedad</v>
      </c>
      <c r="K705" s="98" t="s">
        <v>411</v>
      </c>
    </row>
    <row r="706" spans="3:11" x14ac:dyDescent="0.25">
      <c r="C706" s="143"/>
      <c r="D706" s="151"/>
      <c r="E706" s="118"/>
      <c r="F706" s="97">
        <f t="shared" si="36"/>
        <v>0</v>
      </c>
      <c r="G706" s="161"/>
      <c r="H706" s="144"/>
      <c r="I706" s="130" t="e">
        <f>VLOOKUP(H706,Presupuesto!$B$11:$C$565,2,0)</f>
        <v>#N/A</v>
      </c>
      <c r="J706" s="98" t="str">
        <f t="shared" si="37"/>
        <v>Vinculación Universidad-Sociedad</v>
      </c>
      <c r="K706" s="98" t="s">
        <v>411</v>
      </c>
    </row>
    <row r="707" spans="3:11" x14ac:dyDescent="0.25">
      <c r="C707" s="143"/>
      <c r="D707" s="151"/>
      <c r="E707" s="118"/>
      <c r="F707" s="97">
        <f t="shared" si="36"/>
        <v>0</v>
      </c>
      <c r="G707" s="161"/>
      <c r="H707" s="144"/>
      <c r="I707" s="130" t="e">
        <f>VLOOKUP(H707,Presupuesto!$B$11:$C$565,2,0)</f>
        <v>#N/A</v>
      </c>
      <c r="J707" s="98" t="str">
        <f t="shared" si="37"/>
        <v>Vinculación Universidad-Sociedad</v>
      </c>
      <c r="K707" s="98" t="s">
        <v>411</v>
      </c>
    </row>
    <row r="708" spans="3:11" x14ac:dyDescent="0.25">
      <c r="C708" s="145"/>
      <c r="D708" s="151"/>
      <c r="E708" s="118"/>
      <c r="F708" s="97">
        <f t="shared" si="36"/>
        <v>0</v>
      </c>
      <c r="G708" s="161"/>
      <c r="H708" s="146"/>
      <c r="I708" s="130" t="e">
        <f>VLOOKUP(H708,Presupuesto!$B$11:$C$565,2,0)</f>
        <v>#N/A</v>
      </c>
      <c r="J708" s="98" t="str">
        <f t="shared" si="37"/>
        <v>Vinculación Universidad-Sociedad</v>
      </c>
      <c r="K708" s="98" t="s">
        <v>402</v>
      </c>
    </row>
    <row r="709" spans="3:11" x14ac:dyDescent="0.25">
      <c r="C709" s="145"/>
      <c r="D709" s="151"/>
      <c r="E709" s="118"/>
      <c r="F709" s="97">
        <f t="shared" si="36"/>
        <v>0</v>
      </c>
      <c r="G709" s="161"/>
      <c r="H709" s="146"/>
      <c r="I709" s="130" t="e">
        <f>VLOOKUP(H709,Presupuesto!$B$11:$C$565,2,0)</f>
        <v>#N/A</v>
      </c>
      <c r="J709" s="98" t="str">
        <f t="shared" si="37"/>
        <v>Vinculación Universidad-Sociedad</v>
      </c>
      <c r="K709" s="98" t="s">
        <v>411</v>
      </c>
    </row>
    <row r="710" spans="3:11" x14ac:dyDescent="0.25">
      <c r="C710" s="145"/>
      <c r="D710" s="151"/>
      <c r="E710" s="118"/>
      <c r="F710" s="97">
        <f t="shared" si="36"/>
        <v>0</v>
      </c>
      <c r="G710" s="161"/>
      <c r="H710" s="146"/>
      <c r="I710" s="130" t="e">
        <f>VLOOKUP(H710,Presupuesto!$B$11:$C$565,2,0)</f>
        <v>#N/A</v>
      </c>
      <c r="J710" s="98" t="str">
        <f t="shared" si="37"/>
        <v>Vinculación Universidad-Sociedad</v>
      </c>
      <c r="K710" s="98" t="s">
        <v>411</v>
      </c>
    </row>
    <row r="711" spans="3:11" x14ac:dyDescent="0.25">
      <c r="C711" s="145"/>
      <c r="D711" s="151"/>
      <c r="E711" s="118"/>
      <c r="F711" s="97">
        <f t="shared" si="36"/>
        <v>0</v>
      </c>
      <c r="G711" s="161"/>
      <c r="H711" s="146"/>
      <c r="I711" s="130" t="e">
        <f>VLOOKUP(H711,Presupuesto!$B$11:$C$565,2,0)</f>
        <v>#N/A</v>
      </c>
      <c r="J711" s="98" t="str">
        <f t="shared" si="37"/>
        <v>Vinculación Universidad-Sociedad</v>
      </c>
      <c r="K711" s="98" t="s">
        <v>411</v>
      </c>
    </row>
    <row r="712" spans="3:11" ht="15.75" thickBot="1" x14ac:dyDescent="0.3">
      <c r="C712" s="147"/>
      <c r="D712" s="159"/>
      <c r="E712" s="103"/>
      <c r="F712" s="105">
        <f t="shared" si="36"/>
        <v>0</v>
      </c>
      <c r="G712" s="162"/>
      <c r="H712" s="148"/>
      <c r="I712" s="132" t="e">
        <f>VLOOKUP(H712,Presupuesto!$B$11:$C$565,2,0)</f>
        <v>#N/A</v>
      </c>
      <c r="J712" s="106" t="str">
        <f t="shared" si="37"/>
        <v>Vinculación Universidad-Sociedad</v>
      </c>
      <c r="K712" s="124" t="s">
        <v>393</v>
      </c>
    </row>
    <row r="714" spans="3:11" ht="15.75" thickBot="1" x14ac:dyDescent="0.3"/>
    <row r="715" spans="3:11" ht="15.75" thickBot="1" x14ac:dyDescent="0.3">
      <c r="C715" s="157" t="s">
        <v>53</v>
      </c>
      <c r="D715" s="369">
        <f>SUM(F722:F756)</f>
        <v>6751.2</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391</v>
      </c>
      <c r="D718" s="365" t="str">
        <f>'3. Vinculación Univ. Sociedad'!F26</f>
        <v>3.2.5.3</v>
      </c>
      <c r="E718" s="93"/>
      <c r="F718" s="93"/>
      <c r="G718" s="93"/>
      <c r="H718" s="76"/>
      <c r="I718" s="76"/>
      <c r="J718" s="76"/>
      <c r="K718" s="112"/>
    </row>
    <row r="719" spans="3:11" ht="18.75" x14ac:dyDescent="0.25">
      <c r="C719" s="210" t="str">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 xml:space="preserve">Joranadas Psicologicas </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130</v>
      </c>
      <c r="H721" s="136" t="s">
        <v>46</v>
      </c>
      <c r="I721" s="133" t="s">
        <v>131</v>
      </c>
      <c r="J721" s="133" t="s">
        <v>409</v>
      </c>
      <c r="K721" s="133" t="s">
        <v>410</v>
      </c>
    </row>
    <row r="722" spans="3:11" x14ac:dyDescent="0.25">
      <c r="C722" s="220" t="s">
        <v>438</v>
      </c>
      <c r="D722" s="221"/>
      <c r="E722" s="219">
        <f>HLOOKUP(C722,$AH$2:$BU$3,2,0)</f>
        <v>620</v>
      </c>
      <c r="F722" s="97">
        <f t="shared" ref="F722:F756" si="38">D722*E722</f>
        <v>0</v>
      </c>
      <c r="G722" s="161"/>
      <c r="H722" s="142"/>
      <c r="I722" s="130" t="e">
        <f>VLOOKUP(H722,Presupuesto!$B$11:$C$565,2,0)</f>
        <v>#N/A</v>
      </c>
      <c r="J722" s="218" t="s">
        <v>470</v>
      </c>
      <c r="K722" s="98" t="s">
        <v>394</v>
      </c>
    </row>
    <row r="723" spans="3:11" x14ac:dyDescent="0.25">
      <c r="C723" s="544" t="s">
        <v>1778</v>
      </c>
      <c r="D723" s="545">
        <v>2</v>
      </c>
      <c r="E723" s="547">
        <v>76</v>
      </c>
      <c r="F723" s="97">
        <f t="shared" si="38"/>
        <v>152</v>
      </c>
      <c r="G723" s="161" t="s">
        <v>128</v>
      </c>
      <c r="H723" s="142" t="s">
        <v>315</v>
      </c>
      <c r="I723" s="130" t="str">
        <f>VLOOKUP(H723,Presupuesto!$B$11:$C$565,2,0)</f>
        <v>PRODUCTOS DE PAPEL Y CARTON (33400-00)</v>
      </c>
      <c r="J723" s="98" t="str">
        <f>$J$722</f>
        <v>Vinculación Universidad-Sociedad</v>
      </c>
      <c r="K723" s="98" t="s">
        <v>394</v>
      </c>
    </row>
    <row r="724" spans="3:11" x14ac:dyDescent="0.25">
      <c r="C724" s="544" t="s">
        <v>1779</v>
      </c>
      <c r="D724" s="545">
        <v>1</v>
      </c>
      <c r="E724" s="547">
        <v>85</v>
      </c>
      <c r="F724" s="97">
        <f t="shared" si="38"/>
        <v>85</v>
      </c>
      <c r="G724" s="161" t="s">
        <v>128</v>
      </c>
      <c r="H724" s="142" t="s">
        <v>315</v>
      </c>
      <c r="I724" s="130" t="str">
        <f>VLOOKUP(H724,Presupuesto!$B$11:$C$565,2,0)</f>
        <v>PRODUCTOS DE PAPEL Y CARTON (33400-00)</v>
      </c>
      <c r="J724" s="98" t="str">
        <f t="shared" ref="J724:J756" si="39">$J$722</f>
        <v>Vinculación Universidad-Sociedad</v>
      </c>
      <c r="K724" s="98" t="s">
        <v>394</v>
      </c>
    </row>
    <row r="725" spans="3:11" x14ac:dyDescent="0.25">
      <c r="C725" s="544" t="s">
        <v>1780</v>
      </c>
      <c r="D725" s="545">
        <v>3</v>
      </c>
      <c r="E725" s="547">
        <v>70</v>
      </c>
      <c r="F725" s="97">
        <f t="shared" si="38"/>
        <v>210</v>
      </c>
      <c r="G725" s="161" t="s">
        <v>128</v>
      </c>
      <c r="H725" s="142" t="s">
        <v>814</v>
      </c>
      <c r="I725" s="130" t="str">
        <f>VLOOKUP(H725,Presupuesto!$B$11:$C$565,2,0)</f>
        <v>PAPEL DE ESCRITORIO</v>
      </c>
      <c r="J725" s="98" t="str">
        <f t="shared" si="39"/>
        <v>Vinculación Universidad-Sociedad</v>
      </c>
      <c r="K725" s="98" t="s">
        <v>394</v>
      </c>
    </row>
    <row r="726" spans="3:11" x14ac:dyDescent="0.25">
      <c r="C726" s="544" t="s">
        <v>1781</v>
      </c>
      <c r="D726" s="545">
        <v>3</v>
      </c>
      <c r="E726" s="547">
        <v>75</v>
      </c>
      <c r="F726" s="97">
        <f t="shared" si="38"/>
        <v>225</v>
      </c>
      <c r="G726" s="161" t="s">
        <v>128</v>
      </c>
      <c r="H726" s="142" t="s">
        <v>814</v>
      </c>
      <c r="I726" s="130" t="str">
        <f>VLOOKUP(H726,Presupuesto!$B$11:$C$565,2,0)</f>
        <v>PAPEL DE ESCRITORIO</v>
      </c>
      <c r="J726" s="98" t="str">
        <f t="shared" si="39"/>
        <v>Vinculación Universidad-Sociedad</v>
      </c>
      <c r="K726" s="98" t="s">
        <v>394</v>
      </c>
    </row>
    <row r="727" spans="3:11" x14ac:dyDescent="0.25">
      <c r="C727" s="544" t="s">
        <v>1782</v>
      </c>
      <c r="D727" s="545">
        <v>2</v>
      </c>
      <c r="E727" s="547">
        <v>39.6</v>
      </c>
      <c r="F727" s="97">
        <f t="shared" si="38"/>
        <v>79.2</v>
      </c>
      <c r="G727" s="161" t="s">
        <v>128</v>
      </c>
      <c r="H727" s="142" t="s">
        <v>326</v>
      </c>
      <c r="I727" s="130" t="str">
        <f>VLOOKUP(H727,Presupuesto!$B$11:$C$565,2,0)</f>
        <v>UTILES DE ESCRITORIO, OFICINA Y ENZE¥ANZA</v>
      </c>
      <c r="J727" s="98" t="str">
        <f t="shared" si="39"/>
        <v>Vinculación Universidad-Sociedad</v>
      </c>
      <c r="K727" s="98" t="s">
        <v>394</v>
      </c>
    </row>
    <row r="728" spans="3:11" x14ac:dyDescent="0.25">
      <c r="C728" s="546" t="s">
        <v>1783</v>
      </c>
      <c r="D728" s="545">
        <v>1</v>
      </c>
      <c r="E728" s="547">
        <v>2000</v>
      </c>
      <c r="F728" s="97">
        <f t="shared" si="38"/>
        <v>2000</v>
      </c>
      <c r="G728" s="161" t="s">
        <v>128</v>
      </c>
      <c r="H728" s="144" t="s">
        <v>954</v>
      </c>
      <c r="I728" s="130" t="str">
        <f>VLOOKUP(H728,Presupuesto!$B$11:$C$565,2,0)</f>
        <v>OTROS RESPUESTOS Y ACCESORIOS MENORES</v>
      </c>
      <c r="J728" s="98" t="str">
        <f t="shared" si="39"/>
        <v>Vinculación Universidad-Sociedad</v>
      </c>
      <c r="K728" s="98" t="s">
        <v>394</v>
      </c>
    </row>
    <row r="729" spans="3:11" x14ac:dyDescent="0.25">
      <c r="C729" s="141" t="s">
        <v>1784</v>
      </c>
      <c r="D729" s="158">
        <v>1</v>
      </c>
      <c r="E729" s="123">
        <v>2000</v>
      </c>
      <c r="F729" s="97">
        <f t="shared" si="38"/>
        <v>2000</v>
      </c>
      <c r="G729" s="161" t="s">
        <v>128</v>
      </c>
      <c r="H729" s="144" t="s">
        <v>954</v>
      </c>
      <c r="I729" s="130" t="str">
        <f>VLOOKUP(H729,Presupuesto!$B$11:$C$565,2,0)</f>
        <v>OTROS RESPUESTOS Y ACCESORIOS MENORES</v>
      </c>
      <c r="J729" s="98" t="str">
        <f t="shared" si="39"/>
        <v>Vinculación Universidad-Sociedad</v>
      </c>
      <c r="K729" s="98" t="s">
        <v>394</v>
      </c>
    </row>
    <row r="730" spans="3:11" x14ac:dyDescent="0.25">
      <c r="C730" s="141" t="s">
        <v>1785</v>
      </c>
      <c r="D730" s="158">
        <v>1</v>
      </c>
      <c r="E730" s="123">
        <v>2000</v>
      </c>
      <c r="F730" s="97">
        <f t="shared" si="38"/>
        <v>2000</v>
      </c>
      <c r="G730" s="161" t="s">
        <v>128</v>
      </c>
      <c r="H730" s="144" t="s">
        <v>954</v>
      </c>
      <c r="I730" s="130" t="str">
        <f>VLOOKUP(H730,Presupuesto!$B$11:$C$565,2,0)</f>
        <v>OTROS RESPUESTOS Y ACCESORIOS MENORES</v>
      </c>
      <c r="J730" s="98" t="str">
        <f t="shared" si="39"/>
        <v>Vinculación Universidad-Sociedad</v>
      </c>
      <c r="K730" s="98" t="s">
        <v>394</v>
      </c>
    </row>
    <row r="731" spans="3:11" x14ac:dyDescent="0.25">
      <c r="C731" s="141"/>
      <c r="D731" s="158"/>
      <c r="E731" s="123"/>
      <c r="F731" s="97">
        <f t="shared" si="38"/>
        <v>0</v>
      </c>
      <c r="G731" s="161"/>
      <c r="H731" s="142"/>
      <c r="I731" s="130" t="e">
        <f>VLOOKUP(H731,Presupuesto!$B$11:$C$565,2,0)</f>
        <v>#N/A</v>
      </c>
      <c r="J731" s="98" t="str">
        <f t="shared" si="39"/>
        <v>Vinculación Universidad-Sociedad</v>
      </c>
      <c r="K731" s="98" t="s">
        <v>411</v>
      </c>
    </row>
    <row r="732" spans="3:11" x14ac:dyDescent="0.25">
      <c r="C732" s="141"/>
      <c r="D732" s="158"/>
      <c r="E732" s="123"/>
      <c r="F732" s="97">
        <f t="shared" si="38"/>
        <v>0</v>
      </c>
      <c r="G732" s="161"/>
      <c r="H732" s="142"/>
      <c r="I732" s="130" t="e">
        <f>VLOOKUP(H732,Presupuesto!$B$11:$C$565,2,0)</f>
        <v>#N/A</v>
      </c>
      <c r="J732" s="98" t="str">
        <f t="shared" si="39"/>
        <v>Vinculación Universidad-Sociedad</v>
      </c>
      <c r="K732" s="98" t="s">
        <v>411</v>
      </c>
    </row>
    <row r="733" spans="3:11" x14ac:dyDescent="0.25">
      <c r="C733" s="141"/>
      <c r="D733" s="158"/>
      <c r="E733" s="123"/>
      <c r="F733" s="97">
        <f t="shared" si="38"/>
        <v>0</v>
      </c>
      <c r="G733" s="161"/>
      <c r="H733" s="142"/>
      <c r="I733" s="130" t="e">
        <f>VLOOKUP(H733,Presupuesto!$B$11:$C$565,2,0)</f>
        <v>#N/A</v>
      </c>
      <c r="J733" s="98" t="str">
        <f t="shared" si="39"/>
        <v>Vinculación Universidad-Sociedad</v>
      </c>
      <c r="K733" s="98" t="s">
        <v>411</v>
      </c>
    </row>
    <row r="734" spans="3:11" x14ac:dyDescent="0.25">
      <c r="C734" s="141"/>
      <c r="D734" s="158"/>
      <c r="E734" s="123"/>
      <c r="F734" s="97">
        <f t="shared" si="38"/>
        <v>0</v>
      </c>
      <c r="G734" s="161"/>
      <c r="H734" s="142"/>
      <c r="I734" s="130" t="e">
        <f>VLOOKUP(H734,Presupuesto!$B$11:$C$565,2,0)</f>
        <v>#N/A</v>
      </c>
      <c r="J734" s="98" t="str">
        <f t="shared" si="39"/>
        <v>Vinculación Universidad-Sociedad</v>
      </c>
      <c r="K734" s="98" t="s">
        <v>411</v>
      </c>
    </row>
    <row r="735" spans="3:11" x14ac:dyDescent="0.25">
      <c r="C735" s="141"/>
      <c r="D735" s="158"/>
      <c r="E735" s="123"/>
      <c r="F735" s="97">
        <f t="shared" si="38"/>
        <v>0</v>
      </c>
      <c r="G735" s="161"/>
      <c r="H735" s="142"/>
      <c r="I735" s="130" t="e">
        <f>VLOOKUP(H735,Presupuesto!$B$11:$C$565,2,0)</f>
        <v>#N/A</v>
      </c>
      <c r="J735" s="98" t="str">
        <f t="shared" si="39"/>
        <v>Vinculación Universidad-Sociedad</v>
      </c>
      <c r="K735" s="98" t="s">
        <v>411</v>
      </c>
    </row>
    <row r="736" spans="3:11" x14ac:dyDescent="0.25">
      <c r="C736" s="141"/>
      <c r="D736" s="158"/>
      <c r="E736" s="123"/>
      <c r="F736" s="97">
        <f t="shared" si="38"/>
        <v>0</v>
      </c>
      <c r="G736" s="161"/>
      <c r="H736" s="142"/>
      <c r="I736" s="130" t="e">
        <f>VLOOKUP(H736,Presupuesto!$B$11:$C$565,2,0)</f>
        <v>#N/A</v>
      </c>
      <c r="J736" s="98" t="str">
        <f t="shared" si="39"/>
        <v>Vinculación Universidad-Sociedad</v>
      </c>
      <c r="K736" s="98" t="s">
        <v>411</v>
      </c>
    </row>
    <row r="737" spans="3:11" x14ac:dyDescent="0.25">
      <c r="C737" s="141"/>
      <c r="D737" s="158"/>
      <c r="E737" s="123"/>
      <c r="F737" s="97">
        <f t="shared" si="38"/>
        <v>0</v>
      </c>
      <c r="G737" s="161"/>
      <c r="H737" s="142"/>
      <c r="I737" s="130" t="e">
        <f>VLOOKUP(H737,Presupuesto!$B$11:$C$565,2,0)</f>
        <v>#N/A</v>
      </c>
      <c r="J737" s="98" t="str">
        <f t="shared" si="39"/>
        <v>Vinculación Universidad-Sociedad</v>
      </c>
      <c r="K737" s="98" t="s">
        <v>411</v>
      </c>
    </row>
    <row r="738" spans="3:11" x14ac:dyDescent="0.25">
      <c r="C738" s="141"/>
      <c r="D738" s="158"/>
      <c r="E738" s="123"/>
      <c r="F738" s="97">
        <f t="shared" si="38"/>
        <v>0</v>
      </c>
      <c r="G738" s="161"/>
      <c r="H738" s="142"/>
      <c r="I738" s="130" t="e">
        <f>VLOOKUP(H738,Presupuesto!$B$11:$C$565,2,0)</f>
        <v>#N/A</v>
      </c>
      <c r="J738" s="98" t="str">
        <f t="shared" si="39"/>
        <v>Vinculación Universidad-Sociedad</v>
      </c>
      <c r="K738" s="98" t="s">
        <v>411</v>
      </c>
    </row>
    <row r="739" spans="3:11" x14ac:dyDescent="0.25">
      <c r="C739" s="141"/>
      <c r="D739" s="158"/>
      <c r="E739" s="123"/>
      <c r="F739" s="97">
        <f t="shared" si="38"/>
        <v>0</v>
      </c>
      <c r="G739" s="161"/>
      <c r="H739" s="142"/>
      <c r="I739" s="130" t="e">
        <f>VLOOKUP(H739,Presupuesto!$B$11:$C$565,2,0)</f>
        <v>#N/A</v>
      </c>
      <c r="J739" s="98" t="str">
        <f t="shared" si="39"/>
        <v>Vinculación Universidad-Sociedad</v>
      </c>
      <c r="K739" s="98" t="s">
        <v>411</v>
      </c>
    </row>
    <row r="740" spans="3:11" x14ac:dyDescent="0.25">
      <c r="C740" s="141"/>
      <c r="D740" s="158"/>
      <c r="E740" s="123"/>
      <c r="F740" s="97">
        <f t="shared" si="38"/>
        <v>0</v>
      </c>
      <c r="G740" s="161"/>
      <c r="H740" s="142"/>
      <c r="I740" s="130" t="e">
        <f>VLOOKUP(H740,Presupuesto!$B$11:$C$565,2,0)</f>
        <v>#N/A</v>
      </c>
      <c r="J740" s="98" t="str">
        <f t="shared" si="39"/>
        <v>Vinculación Universidad-Sociedad</v>
      </c>
      <c r="K740" s="98" t="s">
        <v>411</v>
      </c>
    </row>
    <row r="741" spans="3:11" x14ac:dyDescent="0.25">
      <c r="C741" s="141"/>
      <c r="D741" s="158"/>
      <c r="E741" s="123"/>
      <c r="F741" s="97">
        <f t="shared" si="38"/>
        <v>0</v>
      </c>
      <c r="G741" s="161"/>
      <c r="H741" s="142"/>
      <c r="I741" s="130" t="e">
        <f>VLOOKUP(H741,Presupuesto!$B$11:$C$565,2,0)</f>
        <v>#N/A</v>
      </c>
      <c r="J741" s="98" t="str">
        <f t="shared" si="39"/>
        <v>Vinculación Universidad-Sociedad</v>
      </c>
      <c r="K741" s="98" t="s">
        <v>411</v>
      </c>
    </row>
    <row r="742" spans="3:11" x14ac:dyDescent="0.25">
      <c r="C742" s="141"/>
      <c r="D742" s="158"/>
      <c r="E742" s="123"/>
      <c r="F742" s="97">
        <f t="shared" si="38"/>
        <v>0</v>
      </c>
      <c r="G742" s="161"/>
      <c r="H742" s="142"/>
      <c r="I742" s="130" t="e">
        <f>VLOOKUP(H742,Presupuesto!$B$11:$C$565,2,0)</f>
        <v>#N/A</v>
      </c>
      <c r="J742" s="98" t="str">
        <f t="shared" si="39"/>
        <v>Vinculación Universidad-Sociedad</v>
      </c>
      <c r="K742" s="98" t="s">
        <v>411</v>
      </c>
    </row>
    <row r="743" spans="3:11" x14ac:dyDescent="0.25">
      <c r="C743" s="141"/>
      <c r="D743" s="158"/>
      <c r="E743" s="123"/>
      <c r="F743" s="97">
        <f t="shared" si="38"/>
        <v>0</v>
      </c>
      <c r="G743" s="161"/>
      <c r="H743" s="142"/>
      <c r="I743" s="130" t="e">
        <f>VLOOKUP(H743,Presupuesto!$B$11:$C$565,2,0)</f>
        <v>#N/A</v>
      </c>
      <c r="J743" s="98" t="str">
        <f t="shared" si="39"/>
        <v>Vinculación Universidad-Sociedad</v>
      </c>
      <c r="K743" s="98" t="s">
        <v>411</v>
      </c>
    </row>
    <row r="744" spans="3:11" x14ac:dyDescent="0.25">
      <c r="C744" s="143"/>
      <c r="D744" s="151"/>
      <c r="E744" s="118"/>
      <c r="F744" s="97">
        <f t="shared" si="38"/>
        <v>0</v>
      </c>
      <c r="G744" s="161"/>
      <c r="H744" s="144"/>
      <c r="I744" s="130" t="e">
        <f>VLOOKUP(H744,Presupuesto!$B$11:$C$565,2,0)</f>
        <v>#N/A</v>
      </c>
      <c r="J744" s="98" t="str">
        <f t="shared" si="39"/>
        <v>Vinculación Universidad-Sociedad</v>
      </c>
      <c r="K744" s="98" t="s">
        <v>411</v>
      </c>
    </row>
    <row r="745" spans="3:11" x14ac:dyDescent="0.25">
      <c r="C745" s="143"/>
      <c r="D745" s="151"/>
      <c r="E745" s="118"/>
      <c r="F745" s="97">
        <f t="shared" si="38"/>
        <v>0</v>
      </c>
      <c r="G745" s="161"/>
      <c r="H745" s="144"/>
      <c r="I745" s="130" t="e">
        <f>VLOOKUP(H745,Presupuesto!$B$11:$C$565,2,0)</f>
        <v>#N/A</v>
      </c>
      <c r="J745" s="98" t="str">
        <f t="shared" si="39"/>
        <v>Vinculación Universidad-Sociedad</v>
      </c>
      <c r="K745" s="98" t="s">
        <v>411</v>
      </c>
    </row>
    <row r="746" spans="3:11" x14ac:dyDescent="0.25">
      <c r="C746" s="143"/>
      <c r="D746" s="151"/>
      <c r="E746" s="118"/>
      <c r="F746" s="97">
        <f t="shared" si="38"/>
        <v>0</v>
      </c>
      <c r="G746" s="161"/>
      <c r="H746" s="144"/>
      <c r="I746" s="130" t="e">
        <f>VLOOKUP(H746,Presupuesto!$B$11:$C$565,2,0)</f>
        <v>#N/A</v>
      </c>
      <c r="J746" s="98" t="str">
        <f t="shared" si="39"/>
        <v>Vinculación Universidad-Sociedad</v>
      </c>
      <c r="K746" s="98" t="s">
        <v>411</v>
      </c>
    </row>
    <row r="747" spans="3:11" x14ac:dyDescent="0.25">
      <c r="C747" s="143"/>
      <c r="D747" s="151"/>
      <c r="E747" s="118"/>
      <c r="F747" s="97">
        <f t="shared" si="38"/>
        <v>0</v>
      </c>
      <c r="G747" s="161"/>
      <c r="H747" s="144"/>
      <c r="I747" s="130" t="e">
        <f>VLOOKUP(H747,Presupuesto!$B$11:$C$565,2,0)</f>
        <v>#N/A</v>
      </c>
      <c r="J747" s="98" t="str">
        <f t="shared" si="39"/>
        <v>Vinculación Universidad-Sociedad</v>
      </c>
      <c r="K747" s="98" t="s">
        <v>411</v>
      </c>
    </row>
    <row r="748" spans="3:11" x14ac:dyDescent="0.25">
      <c r="C748" s="143"/>
      <c r="D748" s="151"/>
      <c r="E748" s="118"/>
      <c r="F748" s="97">
        <f t="shared" si="38"/>
        <v>0</v>
      </c>
      <c r="G748" s="161"/>
      <c r="H748" s="144"/>
      <c r="I748" s="130" t="e">
        <f>VLOOKUP(H748,Presupuesto!$B$11:$C$565,2,0)</f>
        <v>#N/A</v>
      </c>
      <c r="J748" s="98" t="str">
        <f t="shared" si="39"/>
        <v>Vinculación Universidad-Sociedad</v>
      </c>
      <c r="K748" s="98" t="s">
        <v>411</v>
      </c>
    </row>
    <row r="749" spans="3:11" x14ac:dyDescent="0.25">
      <c r="C749" s="143"/>
      <c r="D749" s="151"/>
      <c r="E749" s="118"/>
      <c r="F749" s="97">
        <f t="shared" si="38"/>
        <v>0</v>
      </c>
      <c r="G749" s="161"/>
      <c r="H749" s="144"/>
      <c r="I749" s="130" t="e">
        <f>VLOOKUP(H749,Presupuesto!$B$11:$C$565,2,0)</f>
        <v>#N/A</v>
      </c>
      <c r="J749" s="98" t="str">
        <f t="shared" si="39"/>
        <v>Vinculación Universidad-Sociedad</v>
      </c>
      <c r="K749" s="98" t="s">
        <v>411</v>
      </c>
    </row>
    <row r="750" spans="3:11" x14ac:dyDescent="0.25">
      <c r="C750" s="143"/>
      <c r="D750" s="151"/>
      <c r="E750" s="118"/>
      <c r="F750" s="97">
        <f t="shared" si="38"/>
        <v>0</v>
      </c>
      <c r="G750" s="161"/>
      <c r="H750" s="144"/>
      <c r="I750" s="130" t="e">
        <f>VLOOKUP(H750,Presupuesto!$B$11:$C$565,2,0)</f>
        <v>#N/A</v>
      </c>
      <c r="J750" s="98" t="str">
        <f t="shared" si="39"/>
        <v>Vinculación Universidad-Sociedad</v>
      </c>
      <c r="K750" s="98" t="s">
        <v>411</v>
      </c>
    </row>
    <row r="751" spans="3:11" x14ac:dyDescent="0.25">
      <c r="C751" s="143"/>
      <c r="D751" s="151"/>
      <c r="E751" s="118"/>
      <c r="F751" s="97">
        <f t="shared" si="38"/>
        <v>0</v>
      </c>
      <c r="G751" s="161"/>
      <c r="H751" s="144"/>
      <c r="I751" s="130" t="e">
        <f>VLOOKUP(H751,Presupuesto!$B$11:$C$565,2,0)</f>
        <v>#N/A</v>
      </c>
      <c r="J751" s="98" t="str">
        <f t="shared" si="39"/>
        <v>Vinculación Universidad-Sociedad</v>
      </c>
      <c r="K751" s="98" t="s">
        <v>411</v>
      </c>
    </row>
    <row r="752" spans="3:11" x14ac:dyDescent="0.25">
      <c r="C752" s="145"/>
      <c r="D752" s="151"/>
      <c r="E752" s="118"/>
      <c r="F752" s="97">
        <f t="shared" si="38"/>
        <v>0</v>
      </c>
      <c r="G752" s="161"/>
      <c r="H752" s="146"/>
      <c r="I752" s="130" t="e">
        <f>VLOOKUP(H752,Presupuesto!$B$11:$C$565,2,0)</f>
        <v>#N/A</v>
      </c>
      <c r="J752" s="98" t="str">
        <f t="shared" si="39"/>
        <v>Vinculación Universidad-Sociedad</v>
      </c>
      <c r="K752" s="98" t="s">
        <v>402</v>
      </c>
    </row>
    <row r="753" spans="3:11" x14ac:dyDescent="0.25">
      <c r="C753" s="145"/>
      <c r="D753" s="151"/>
      <c r="E753" s="118"/>
      <c r="F753" s="97">
        <f t="shared" si="38"/>
        <v>0</v>
      </c>
      <c r="G753" s="161"/>
      <c r="H753" s="146"/>
      <c r="I753" s="130" t="e">
        <f>VLOOKUP(H753,Presupuesto!$B$11:$C$565,2,0)</f>
        <v>#N/A</v>
      </c>
      <c r="J753" s="98" t="str">
        <f t="shared" si="39"/>
        <v>Vinculación Universidad-Sociedad</v>
      </c>
      <c r="K753" s="98" t="s">
        <v>411</v>
      </c>
    </row>
    <row r="754" spans="3:11" x14ac:dyDescent="0.25">
      <c r="C754" s="145"/>
      <c r="D754" s="151"/>
      <c r="E754" s="118"/>
      <c r="F754" s="97">
        <f t="shared" si="38"/>
        <v>0</v>
      </c>
      <c r="G754" s="161"/>
      <c r="H754" s="146"/>
      <c r="I754" s="130" t="e">
        <f>VLOOKUP(H754,Presupuesto!$B$11:$C$565,2,0)</f>
        <v>#N/A</v>
      </c>
      <c r="J754" s="98" t="str">
        <f t="shared" si="39"/>
        <v>Vinculación Universidad-Sociedad</v>
      </c>
      <c r="K754" s="98" t="s">
        <v>411</v>
      </c>
    </row>
    <row r="755" spans="3:11" x14ac:dyDescent="0.25">
      <c r="C755" s="145"/>
      <c r="D755" s="151"/>
      <c r="E755" s="118"/>
      <c r="F755" s="97">
        <f t="shared" si="38"/>
        <v>0</v>
      </c>
      <c r="G755" s="161"/>
      <c r="H755" s="146"/>
      <c r="I755" s="130" t="e">
        <f>VLOOKUP(H755,Presupuesto!$B$11:$C$565,2,0)</f>
        <v>#N/A</v>
      </c>
      <c r="J755" s="98" t="str">
        <f t="shared" si="39"/>
        <v>Vinculación Universidad-Sociedad</v>
      </c>
      <c r="K755" s="98" t="s">
        <v>411</v>
      </c>
    </row>
    <row r="756" spans="3:11" ht="15.75" thickBot="1" x14ac:dyDescent="0.3">
      <c r="C756" s="147"/>
      <c r="D756" s="159"/>
      <c r="E756" s="103"/>
      <c r="F756" s="105">
        <f t="shared" si="38"/>
        <v>0</v>
      </c>
      <c r="G756" s="162"/>
      <c r="H756" s="148"/>
      <c r="I756" s="132" t="e">
        <f>VLOOKUP(H756,Presupuesto!$B$11:$C$565,2,0)</f>
        <v>#N/A</v>
      </c>
      <c r="J756" s="106" t="str">
        <f t="shared" si="39"/>
        <v>Vinculación Universidad-Sociedad</v>
      </c>
      <c r="K756" s="124" t="s">
        <v>393</v>
      </c>
    </row>
    <row r="758" spans="3:11" ht="15.75" thickBot="1" x14ac:dyDescent="0.3">
      <c r="F758" s="90"/>
      <c r="G758" s="89"/>
      <c r="H758" s="90"/>
      <c r="I758" s="90"/>
    </row>
    <row r="759" spans="3:11" ht="15.75" thickBot="1" x14ac:dyDescent="0.3">
      <c r="C759" s="157" t="s">
        <v>53</v>
      </c>
      <c r="D759" s="369">
        <f>SUM(F766:F800)</f>
        <v>6751.2</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391</v>
      </c>
      <c r="D762" s="365" t="str">
        <f>'3. Vinculación Univ. Sociedad'!F26</f>
        <v>3.2.5.3</v>
      </c>
      <c r="E762" s="93"/>
      <c r="F762" s="93"/>
      <c r="G762" s="93"/>
      <c r="H762" s="76"/>
      <c r="I762" s="76"/>
      <c r="J762" s="76"/>
      <c r="K762" s="112"/>
    </row>
    <row r="763" spans="3:11" ht="18.75" x14ac:dyDescent="0.25">
      <c r="C763" s="210" t="str">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 xml:space="preserve">Joranadas Psicologicas </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130</v>
      </c>
      <c r="H765" s="136" t="s">
        <v>46</v>
      </c>
      <c r="I765" s="133" t="s">
        <v>131</v>
      </c>
      <c r="J765" s="133" t="s">
        <v>409</v>
      </c>
      <c r="K765" s="133" t="s">
        <v>410</v>
      </c>
    </row>
    <row r="766" spans="3:11" x14ac:dyDescent="0.25">
      <c r="C766" s="220" t="s">
        <v>438</v>
      </c>
      <c r="D766" s="221"/>
      <c r="E766" s="219">
        <f>HLOOKUP(C766,$AH$2:$BU$3,2,0)</f>
        <v>620</v>
      </c>
      <c r="F766" s="97">
        <f t="shared" ref="F766:F800" si="40">D766*E766</f>
        <v>0</v>
      </c>
      <c r="G766" s="161"/>
      <c r="H766" s="142"/>
      <c r="I766" s="130" t="e">
        <f>VLOOKUP(H766,Presupuesto!$B$11:$C$565,2,0)</f>
        <v>#N/A</v>
      </c>
      <c r="J766" s="218" t="s">
        <v>470</v>
      </c>
      <c r="K766" s="98" t="s">
        <v>397</v>
      </c>
    </row>
    <row r="767" spans="3:11" x14ac:dyDescent="0.25">
      <c r="C767" s="544" t="s">
        <v>1778</v>
      </c>
      <c r="D767" s="545">
        <v>2</v>
      </c>
      <c r="E767" s="547">
        <v>76</v>
      </c>
      <c r="F767" s="97">
        <f t="shared" si="40"/>
        <v>152</v>
      </c>
      <c r="G767" s="161" t="s">
        <v>128</v>
      </c>
      <c r="H767" s="142" t="s">
        <v>315</v>
      </c>
      <c r="I767" s="130" t="str">
        <f>VLOOKUP(H767,Presupuesto!$B$11:$C$565,2,0)</f>
        <v>PRODUCTOS DE PAPEL Y CARTON (33400-00)</v>
      </c>
      <c r="J767" s="98" t="str">
        <f>$J$766</f>
        <v>Vinculación Universidad-Sociedad</v>
      </c>
      <c r="K767" s="98" t="s">
        <v>397</v>
      </c>
    </row>
    <row r="768" spans="3:11" x14ac:dyDescent="0.25">
      <c r="C768" s="544" t="s">
        <v>1779</v>
      </c>
      <c r="D768" s="545">
        <v>1</v>
      </c>
      <c r="E768" s="547">
        <v>85</v>
      </c>
      <c r="F768" s="97">
        <f t="shared" si="40"/>
        <v>85</v>
      </c>
      <c r="G768" s="161" t="s">
        <v>128</v>
      </c>
      <c r="H768" s="142" t="s">
        <v>315</v>
      </c>
      <c r="I768" s="130" t="str">
        <f>VLOOKUP(H768,Presupuesto!$B$11:$C$565,2,0)</f>
        <v>PRODUCTOS DE PAPEL Y CARTON (33400-00)</v>
      </c>
      <c r="J768" s="98" t="str">
        <f t="shared" ref="J768:J800" si="41">$J$766</f>
        <v>Vinculación Universidad-Sociedad</v>
      </c>
      <c r="K768" s="98" t="s">
        <v>397</v>
      </c>
    </row>
    <row r="769" spans="3:11" x14ac:dyDescent="0.25">
      <c r="C769" s="544" t="s">
        <v>1780</v>
      </c>
      <c r="D769" s="545">
        <v>3</v>
      </c>
      <c r="E769" s="547">
        <v>70</v>
      </c>
      <c r="F769" s="97">
        <f t="shared" si="40"/>
        <v>210</v>
      </c>
      <c r="G769" s="161" t="s">
        <v>128</v>
      </c>
      <c r="H769" s="142" t="s">
        <v>814</v>
      </c>
      <c r="I769" s="130" t="str">
        <f>VLOOKUP(H769,Presupuesto!$B$11:$C$565,2,0)</f>
        <v>PAPEL DE ESCRITORIO</v>
      </c>
      <c r="J769" s="98" t="str">
        <f t="shared" si="41"/>
        <v>Vinculación Universidad-Sociedad</v>
      </c>
      <c r="K769" s="98" t="s">
        <v>397</v>
      </c>
    </row>
    <row r="770" spans="3:11" x14ac:dyDescent="0.25">
      <c r="C770" s="544" t="s">
        <v>1781</v>
      </c>
      <c r="D770" s="545">
        <v>3</v>
      </c>
      <c r="E770" s="547">
        <v>75</v>
      </c>
      <c r="F770" s="97">
        <f t="shared" si="40"/>
        <v>225</v>
      </c>
      <c r="G770" s="161" t="s">
        <v>128</v>
      </c>
      <c r="H770" s="142" t="s">
        <v>814</v>
      </c>
      <c r="I770" s="130" t="str">
        <f>VLOOKUP(H770,Presupuesto!$B$11:$C$565,2,0)</f>
        <v>PAPEL DE ESCRITORIO</v>
      </c>
      <c r="J770" s="98" t="str">
        <f t="shared" si="41"/>
        <v>Vinculación Universidad-Sociedad</v>
      </c>
      <c r="K770" s="98" t="s">
        <v>397</v>
      </c>
    </row>
    <row r="771" spans="3:11" x14ac:dyDescent="0.25">
      <c r="C771" s="544" t="s">
        <v>1782</v>
      </c>
      <c r="D771" s="545">
        <v>2</v>
      </c>
      <c r="E771" s="547">
        <v>39.6</v>
      </c>
      <c r="F771" s="97">
        <f t="shared" si="40"/>
        <v>79.2</v>
      </c>
      <c r="G771" s="161" t="s">
        <v>128</v>
      </c>
      <c r="H771" s="142" t="s">
        <v>326</v>
      </c>
      <c r="I771" s="130" t="str">
        <f>VLOOKUP(H771,Presupuesto!$B$11:$C$565,2,0)</f>
        <v>UTILES DE ESCRITORIO, OFICINA Y ENZE¥ANZA</v>
      </c>
      <c r="J771" s="98" t="str">
        <f t="shared" si="41"/>
        <v>Vinculación Universidad-Sociedad</v>
      </c>
      <c r="K771" s="98" t="s">
        <v>397</v>
      </c>
    </row>
    <row r="772" spans="3:11" x14ac:dyDescent="0.25">
      <c r="C772" s="546" t="s">
        <v>1783</v>
      </c>
      <c r="D772" s="545">
        <v>1</v>
      </c>
      <c r="E772" s="547">
        <v>2000</v>
      </c>
      <c r="F772" s="97">
        <f t="shared" si="40"/>
        <v>2000</v>
      </c>
      <c r="G772" s="161" t="s">
        <v>128</v>
      </c>
      <c r="H772" s="144" t="s">
        <v>954</v>
      </c>
      <c r="I772" s="130" t="str">
        <f>VLOOKUP(H772,Presupuesto!$B$11:$C$565,2,0)</f>
        <v>OTROS RESPUESTOS Y ACCESORIOS MENORES</v>
      </c>
      <c r="J772" s="98" t="str">
        <f t="shared" si="41"/>
        <v>Vinculación Universidad-Sociedad</v>
      </c>
      <c r="K772" s="98" t="s">
        <v>397</v>
      </c>
    </row>
    <row r="773" spans="3:11" x14ac:dyDescent="0.25">
      <c r="C773" s="141" t="s">
        <v>1784</v>
      </c>
      <c r="D773" s="158">
        <v>1</v>
      </c>
      <c r="E773" s="123">
        <v>2000</v>
      </c>
      <c r="F773" s="97">
        <f t="shared" si="40"/>
        <v>2000</v>
      </c>
      <c r="G773" s="161" t="s">
        <v>128</v>
      </c>
      <c r="H773" s="144" t="s">
        <v>954</v>
      </c>
      <c r="I773" s="130" t="str">
        <f>VLOOKUP(H773,Presupuesto!$B$11:$C$565,2,0)</f>
        <v>OTROS RESPUESTOS Y ACCESORIOS MENORES</v>
      </c>
      <c r="J773" s="98" t="str">
        <f t="shared" si="41"/>
        <v>Vinculación Universidad-Sociedad</v>
      </c>
      <c r="K773" s="98" t="s">
        <v>397</v>
      </c>
    </row>
    <row r="774" spans="3:11" x14ac:dyDescent="0.25">
      <c r="C774" s="141" t="s">
        <v>1785</v>
      </c>
      <c r="D774" s="158">
        <v>1</v>
      </c>
      <c r="E774" s="123">
        <v>2000</v>
      </c>
      <c r="F774" s="97">
        <f t="shared" si="40"/>
        <v>2000</v>
      </c>
      <c r="G774" s="161" t="s">
        <v>128</v>
      </c>
      <c r="H774" s="144" t="s">
        <v>954</v>
      </c>
      <c r="I774" s="130" t="str">
        <f>VLOOKUP(H774,Presupuesto!$B$11:$C$565,2,0)</f>
        <v>OTROS RESPUESTOS Y ACCESORIOS MENORES</v>
      </c>
      <c r="J774" s="98" t="str">
        <f t="shared" si="41"/>
        <v>Vinculación Universidad-Sociedad</v>
      </c>
      <c r="K774" s="98" t="s">
        <v>397</v>
      </c>
    </row>
    <row r="775" spans="3:11" x14ac:dyDescent="0.25">
      <c r="C775" s="141"/>
      <c r="D775" s="158"/>
      <c r="E775" s="123"/>
      <c r="F775" s="97">
        <f t="shared" si="40"/>
        <v>0</v>
      </c>
      <c r="G775" s="161"/>
      <c r="H775" s="142"/>
      <c r="I775" s="130" t="e">
        <f>VLOOKUP(H775,Presupuesto!$B$11:$C$565,2,0)</f>
        <v>#N/A</v>
      </c>
      <c r="J775" s="98" t="str">
        <f t="shared" si="41"/>
        <v>Vinculación Universidad-Sociedad</v>
      </c>
      <c r="K775" s="98" t="s">
        <v>411</v>
      </c>
    </row>
    <row r="776" spans="3:11" x14ac:dyDescent="0.25">
      <c r="C776" s="141"/>
      <c r="D776" s="158"/>
      <c r="E776" s="123"/>
      <c r="F776" s="97">
        <f t="shared" si="40"/>
        <v>0</v>
      </c>
      <c r="G776" s="161"/>
      <c r="H776" s="142"/>
      <c r="I776" s="130" t="e">
        <f>VLOOKUP(H776,Presupuesto!$B$11:$C$565,2,0)</f>
        <v>#N/A</v>
      </c>
      <c r="J776" s="98" t="str">
        <f t="shared" si="41"/>
        <v>Vinculación Universidad-Sociedad</v>
      </c>
      <c r="K776" s="98" t="s">
        <v>411</v>
      </c>
    </row>
    <row r="777" spans="3:11" x14ac:dyDescent="0.25">
      <c r="C777" s="141"/>
      <c r="D777" s="158"/>
      <c r="E777" s="123"/>
      <c r="F777" s="97">
        <f t="shared" si="40"/>
        <v>0</v>
      </c>
      <c r="G777" s="161"/>
      <c r="H777" s="142"/>
      <c r="I777" s="130" t="e">
        <f>VLOOKUP(H777,Presupuesto!$B$11:$C$565,2,0)</f>
        <v>#N/A</v>
      </c>
      <c r="J777" s="98" t="str">
        <f t="shared" si="41"/>
        <v>Vinculación Universidad-Sociedad</v>
      </c>
      <c r="K777" s="98" t="s">
        <v>411</v>
      </c>
    </row>
    <row r="778" spans="3:11" x14ac:dyDescent="0.25">
      <c r="C778" s="141"/>
      <c r="D778" s="158"/>
      <c r="E778" s="123"/>
      <c r="F778" s="97">
        <f t="shared" si="40"/>
        <v>0</v>
      </c>
      <c r="G778" s="161"/>
      <c r="H778" s="142"/>
      <c r="I778" s="130" t="e">
        <f>VLOOKUP(H778,Presupuesto!$B$11:$C$565,2,0)</f>
        <v>#N/A</v>
      </c>
      <c r="J778" s="98" t="str">
        <f t="shared" si="41"/>
        <v>Vinculación Universidad-Sociedad</v>
      </c>
      <c r="K778" s="98" t="s">
        <v>411</v>
      </c>
    </row>
    <row r="779" spans="3:11" x14ac:dyDescent="0.25">
      <c r="C779" s="141"/>
      <c r="D779" s="158"/>
      <c r="E779" s="123"/>
      <c r="F779" s="97">
        <f t="shared" si="40"/>
        <v>0</v>
      </c>
      <c r="G779" s="161"/>
      <c r="H779" s="142"/>
      <c r="I779" s="130" t="e">
        <f>VLOOKUP(H779,Presupuesto!$B$11:$C$565,2,0)</f>
        <v>#N/A</v>
      </c>
      <c r="J779" s="98" t="str">
        <f t="shared" si="41"/>
        <v>Vinculación Universidad-Sociedad</v>
      </c>
      <c r="K779" s="98" t="s">
        <v>411</v>
      </c>
    </row>
    <row r="780" spans="3:11" x14ac:dyDescent="0.25">
      <c r="C780" s="141"/>
      <c r="D780" s="158"/>
      <c r="E780" s="123"/>
      <c r="F780" s="97">
        <f t="shared" si="40"/>
        <v>0</v>
      </c>
      <c r="G780" s="161"/>
      <c r="H780" s="142"/>
      <c r="I780" s="130" t="e">
        <f>VLOOKUP(H780,Presupuesto!$B$11:$C$565,2,0)</f>
        <v>#N/A</v>
      </c>
      <c r="J780" s="98" t="str">
        <f t="shared" si="41"/>
        <v>Vinculación Universidad-Sociedad</v>
      </c>
      <c r="K780" s="98" t="s">
        <v>411</v>
      </c>
    </row>
    <row r="781" spans="3:11" x14ac:dyDescent="0.25">
      <c r="C781" s="141"/>
      <c r="D781" s="158"/>
      <c r="E781" s="123"/>
      <c r="F781" s="97">
        <f t="shared" si="40"/>
        <v>0</v>
      </c>
      <c r="G781" s="161"/>
      <c r="H781" s="142"/>
      <c r="I781" s="130" t="e">
        <f>VLOOKUP(H781,Presupuesto!$B$11:$C$565,2,0)</f>
        <v>#N/A</v>
      </c>
      <c r="J781" s="98" t="str">
        <f t="shared" si="41"/>
        <v>Vinculación Universidad-Sociedad</v>
      </c>
      <c r="K781" s="98" t="s">
        <v>411</v>
      </c>
    </row>
    <row r="782" spans="3:11" x14ac:dyDescent="0.25">
      <c r="C782" s="141"/>
      <c r="D782" s="158"/>
      <c r="E782" s="123"/>
      <c r="F782" s="97">
        <f t="shared" si="40"/>
        <v>0</v>
      </c>
      <c r="G782" s="161"/>
      <c r="H782" s="142"/>
      <c r="I782" s="130" t="e">
        <f>VLOOKUP(H782,Presupuesto!$B$11:$C$565,2,0)</f>
        <v>#N/A</v>
      </c>
      <c r="J782" s="98" t="str">
        <f t="shared" si="41"/>
        <v>Vinculación Universidad-Sociedad</v>
      </c>
      <c r="K782" s="98" t="s">
        <v>411</v>
      </c>
    </row>
    <row r="783" spans="3:11" x14ac:dyDescent="0.25">
      <c r="C783" s="141"/>
      <c r="D783" s="158"/>
      <c r="E783" s="123"/>
      <c r="F783" s="97">
        <f t="shared" si="40"/>
        <v>0</v>
      </c>
      <c r="G783" s="161"/>
      <c r="H783" s="142"/>
      <c r="I783" s="130" t="e">
        <f>VLOOKUP(H783,Presupuesto!$B$11:$C$565,2,0)</f>
        <v>#N/A</v>
      </c>
      <c r="J783" s="98" t="str">
        <f t="shared" si="41"/>
        <v>Vinculación Universidad-Sociedad</v>
      </c>
      <c r="K783" s="98" t="s">
        <v>411</v>
      </c>
    </row>
    <row r="784" spans="3:11" x14ac:dyDescent="0.25">
      <c r="C784" s="141"/>
      <c r="D784" s="158"/>
      <c r="E784" s="123"/>
      <c r="F784" s="97">
        <f t="shared" si="40"/>
        <v>0</v>
      </c>
      <c r="G784" s="161"/>
      <c r="H784" s="142"/>
      <c r="I784" s="130" t="e">
        <f>VLOOKUP(H784,Presupuesto!$B$11:$C$565,2,0)</f>
        <v>#N/A</v>
      </c>
      <c r="J784" s="98" t="str">
        <f t="shared" si="41"/>
        <v>Vinculación Universidad-Sociedad</v>
      </c>
      <c r="K784" s="98" t="s">
        <v>411</v>
      </c>
    </row>
    <row r="785" spans="3:11" x14ac:dyDescent="0.25">
      <c r="C785" s="141"/>
      <c r="D785" s="158"/>
      <c r="E785" s="123"/>
      <c r="F785" s="97">
        <f t="shared" si="40"/>
        <v>0</v>
      </c>
      <c r="G785" s="161"/>
      <c r="H785" s="142"/>
      <c r="I785" s="130" t="e">
        <f>VLOOKUP(H785,Presupuesto!$B$11:$C$565,2,0)</f>
        <v>#N/A</v>
      </c>
      <c r="J785" s="98" t="str">
        <f t="shared" si="41"/>
        <v>Vinculación Universidad-Sociedad</v>
      </c>
      <c r="K785" s="98" t="s">
        <v>411</v>
      </c>
    </row>
    <row r="786" spans="3:11" x14ac:dyDescent="0.25">
      <c r="C786" s="141"/>
      <c r="D786" s="158"/>
      <c r="E786" s="123"/>
      <c r="F786" s="97">
        <f t="shared" si="40"/>
        <v>0</v>
      </c>
      <c r="G786" s="161"/>
      <c r="H786" s="142"/>
      <c r="I786" s="130" t="e">
        <f>VLOOKUP(H786,Presupuesto!$B$11:$C$565,2,0)</f>
        <v>#N/A</v>
      </c>
      <c r="J786" s="98" t="str">
        <f t="shared" si="41"/>
        <v>Vinculación Universidad-Sociedad</v>
      </c>
      <c r="K786" s="98" t="s">
        <v>411</v>
      </c>
    </row>
    <row r="787" spans="3:11" x14ac:dyDescent="0.25">
      <c r="C787" s="141"/>
      <c r="D787" s="158"/>
      <c r="E787" s="123"/>
      <c r="F787" s="97">
        <f t="shared" si="40"/>
        <v>0</v>
      </c>
      <c r="G787" s="161"/>
      <c r="H787" s="142"/>
      <c r="I787" s="130" t="e">
        <f>VLOOKUP(H787,Presupuesto!$B$11:$C$565,2,0)</f>
        <v>#N/A</v>
      </c>
      <c r="J787" s="98" t="str">
        <f t="shared" si="41"/>
        <v>Vinculación Universidad-Sociedad</v>
      </c>
      <c r="K787" s="98" t="s">
        <v>411</v>
      </c>
    </row>
    <row r="788" spans="3:11" x14ac:dyDescent="0.25">
      <c r="C788" s="143"/>
      <c r="D788" s="151"/>
      <c r="E788" s="118"/>
      <c r="F788" s="97">
        <f t="shared" si="40"/>
        <v>0</v>
      </c>
      <c r="G788" s="161"/>
      <c r="H788" s="144"/>
      <c r="I788" s="130" t="e">
        <f>VLOOKUP(H788,Presupuesto!$B$11:$C$565,2,0)</f>
        <v>#N/A</v>
      </c>
      <c r="J788" s="98" t="str">
        <f t="shared" si="41"/>
        <v>Vinculación Universidad-Sociedad</v>
      </c>
      <c r="K788" s="98" t="s">
        <v>411</v>
      </c>
    </row>
    <row r="789" spans="3:11" x14ac:dyDescent="0.25">
      <c r="C789" s="143"/>
      <c r="D789" s="151"/>
      <c r="E789" s="118"/>
      <c r="F789" s="97">
        <f t="shared" si="40"/>
        <v>0</v>
      </c>
      <c r="G789" s="161"/>
      <c r="H789" s="144"/>
      <c r="I789" s="130" t="e">
        <f>VLOOKUP(H789,Presupuesto!$B$11:$C$565,2,0)</f>
        <v>#N/A</v>
      </c>
      <c r="J789" s="98" t="str">
        <f t="shared" si="41"/>
        <v>Vinculación Universidad-Sociedad</v>
      </c>
      <c r="K789" s="98" t="s">
        <v>411</v>
      </c>
    </row>
    <row r="790" spans="3:11" x14ac:dyDescent="0.25">
      <c r="C790" s="143"/>
      <c r="D790" s="151"/>
      <c r="E790" s="118"/>
      <c r="F790" s="97">
        <f t="shared" si="40"/>
        <v>0</v>
      </c>
      <c r="G790" s="161"/>
      <c r="H790" s="144"/>
      <c r="I790" s="130" t="e">
        <f>VLOOKUP(H790,Presupuesto!$B$11:$C$565,2,0)</f>
        <v>#N/A</v>
      </c>
      <c r="J790" s="98" t="str">
        <f t="shared" si="41"/>
        <v>Vinculación Universidad-Sociedad</v>
      </c>
      <c r="K790" s="98" t="s">
        <v>411</v>
      </c>
    </row>
    <row r="791" spans="3:11" x14ac:dyDescent="0.25">
      <c r="C791" s="143"/>
      <c r="D791" s="151"/>
      <c r="E791" s="118"/>
      <c r="F791" s="97">
        <f t="shared" si="40"/>
        <v>0</v>
      </c>
      <c r="G791" s="161"/>
      <c r="H791" s="144"/>
      <c r="I791" s="130" t="e">
        <f>VLOOKUP(H791,Presupuesto!$B$11:$C$565,2,0)</f>
        <v>#N/A</v>
      </c>
      <c r="J791" s="98" t="str">
        <f t="shared" si="41"/>
        <v>Vinculación Universidad-Sociedad</v>
      </c>
      <c r="K791" s="98" t="s">
        <v>411</v>
      </c>
    </row>
    <row r="792" spans="3:11" x14ac:dyDescent="0.25">
      <c r="C792" s="143"/>
      <c r="D792" s="151"/>
      <c r="E792" s="118"/>
      <c r="F792" s="97">
        <f t="shared" si="40"/>
        <v>0</v>
      </c>
      <c r="G792" s="161"/>
      <c r="H792" s="144"/>
      <c r="I792" s="130" t="e">
        <f>VLOOKUP(H792,Presupuesto!$B$11:$C$565,2,0)</f>
        <v>#N/A</v>
      </c>
      <c r="J792" s="98" t="str">
        <f t="shared" si="41"/>
        <v>Vinculación Universidad-Sociedad</v>
      </c>
      <c r="K792" s="98" t="s">
        <v>411</v>
      </c>
    </row>
    <row r="793" spans="3:11" x14ac:dyDescent="0.25">
      <c r="C793" s="143"/>
      <c r="D793" s="151"/>
      <c r="E793" s="118"/>
      <c r="F793" s="97">
        <f t="shared" si="40"/>
        <v>0</v>
      </c>
      <c r="G793" s="161"/>
      <c r="H793" s="144"/>
      <c r="I793" s="130" t="e">
        <f>VLOOKUP(H793,Presupuesto!$B$11:$C$565,2,0)</f>
        <v>#N/A</v>
      </c>
      <c r="J793" s="98" t="str">
        <f t="shared" si="41"/>
        <v>Vinculación Universidad-Sociedad</v>
      </c>
      <c r="K793" s="98" t="s">
        <v>411</v>
      </c>
    </row>
    <row r="794" spans="3:11" x14ac:dyDescent="0.25">
      <c r="C794" s="143"/>
      <c r="D794" s="151"/>
      <c r="E794" s="118"/>
      <c r="F794" s="97">
        <f t="shared" si="40"/>
        <v>0</v>
      </c>
      <c r="G794" s="161"/>
      <c r="H794" s="144"/>
      <c r="I794" s="130" t="e">
        <f>VLOOKUP(H794,Presupuesto!$B$11:$C$565,2,0)</f>
        <v>#N/A</v>
      </c>
      <c r="J794" s="98" t="str">
        <f t="shared" si="41"/>
        <v>Vinculación Universidad-Sociedad</v>
      </c>
      <c r="K794" s="98" t="s">
        <v>411</v>
      </c>
    </row>
    <row r="795" spans="3:11" x14ac:dyDescent="0.25">
      <c r="C795" s="143"/>
      <c r="D795" s="151"/>
      <c r="E795" s="118"/>
      <c r="F795" s="97">
        <f t="shared" si="40"/>
        <v>0</v>
      </c>
      <c r="G795" s="161"/>
      <c r="H795" s="144"/>
      <c r="I795" s="130" t="e">
        <f>VLOOKUP(H795,Presupuesto!$B$11:$C$565,2,0)</f>
        <v>#N/A</v>
      </c>
      <c r="J795" s="98" t="str">
        <f t="shared" si="41"/>
        <v>Vinculación Universidad-Sociedad</v>
      </c>
      <c r="K795" s="98" t="s">
        <v>411</v>
      </c>
    </row>
    <row r="796" spans="3:11" x14ac:dyDescent="0.25">
      <c r="C796" s="145"/>
      <c r="D796" s="151"/>
      <c r="E796" s="118"/>
      <c r="F796" s="97">
        <f t="shared" si="40"/>
        <v>0</v>
      </c>
      <c r="G796" s="161"/>
      <c r="H796" s="146"/>
      <c r="I796" s="130" t="e">
        <f>VLOOKUP(H796,Presupuesto!$B$11:$C$565,2,0)</f>
        <v>#N/A</v>
      </c>
      <c r="J796" s="98" t="str">
        <f t="shared" si="41"/>
        <v>Vinculación Universidad-Sociedad</v>
      </c>
      <c r="K796" s="98" t="s">
        <v>402</v>
      </c>
    </row>
    <row r="797" spans="3:11" x14ac:dyDescent="0.25">
      <c r="C797" s="145"/>
      <c r="D797" s="151"/>
      <c r="E797" s="118"/>
      <c r="F797" s="97">
        <f t="shared" si="40"/>
        <v>0</v>
      </c>
      <c r="G797" s="161"/>
      <c r="H797" s="146"/>
      <c r="I797" s="130" t="e">
        <f>VLOOKUP(H797,Presupuesto!$B$11:$C$565,2,0)</f>
        <v>#N/A</v>
      </c>
      <c r="J797" s="98" t="str">
        <f t="shared" si="41"/>
        <v>Vinculación Universidad-Sociedad</v>
      </c>
      <c r="K797" s="98" t="s">
        <v>411</v>
      </c>
    </row>
    <row r="798" spans="3:11" x14ac:dyDescent="0.25">
      <c r="C798" s="145"/>
      <c r="D798" s="151"/>
      <c r="E798" s="118"/>
      <c r="F798" s="97">
        <f t="shared" si="40"/>
        <v>0</v>
      </c>
      <c r="G798" s="161"/>
      <c r="H798" s="146"/>
      <c r="I798" s="130" t="e">
        <f>VLOOKUP(H798,Presupuesto!$B$11:$C$565,2,0)</f>
        <v>#N/A</v>
      </c>
      <c r="J798" s="98" t="str">
        <f t="shared" si="41"/>
        <v>Vinculación Universidad-Sociedad</v>
      </c>
      <c r="K798" s="98" t="s">
        <v>411</v>
      </c>
    </row>
    <row r="799" spans="3:11" x14ac:dyDescent="0.25">
      <c r="C799" s="145"/>
      <c r="D799" s="151"/>
      <c r="E799" s="118"/>
      <c r="F799" s="97">
        <f t="shared" si="40"/>
        <v>0</v>
      </c>
      <c r="G799" s="161"/>
      <c r="H799" s="146"/>
      <c r="I799" s="130" t="e">
        <f>VLOOKUP(H799,Presupuesto!$B$11:$C$565,2,0)</f>
        <v>#N/A</v>
      </c>
      <c r="J799" s="98" t="str">
        <f t="shared" si="41"/>
        <v>Vinculación Universidad-Sociedad</v>
      </c>
      <c r="K799" s="98" t="s">
        <v>411</v>
      </c>
    </row>
    <row r="800" spans="3:11" ht="15.75" thickBot="1" x14ac:dyDescent="0.3">
      <c r="C800" s="147"/>
      <c r="D800" s="159"/>
      <c r="E800" s="103"/>
      <c r="F800" s="105">
        <f t="shared" si="40"/>
        <v>0</v>
      </c>
      <c r="G800" s="162"/>
      <c r="H800" s="148"/>
      <c r="I800" s="132" t="e">
        <f>VLOOKUP(H800,Presupuesto!$B$11:$C$565,2,0)</f>
        <v>#N/A</v>
      </c>
      <c r="J800" s="106" t="str">
        <f t="shared" si="41"/>
        <v>Vinculación Universidad-Sociedad</v>
      </c>
      <c r="K800" s="124" t="s">
        <v>393</v>
      </c>
    </row>
    <row r="802" spans="3:11" ht="15.75" thickBot="1" x14ac:dyDescent="0.3"/>
    <row r="803" spans="3:11" ht="15.75" thickBot="1" x14ac:dyDescent="0.3">
      <c r="C803" s="157" t="s">
        <v>53</v>
      </c>
      <c r="D803" s="369">
        <f>SUM(F810:F844)</f>
        <v>6751.2</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391</v>
      </c>
      <c r="D806" s="365" t="str">
        <f>'3. Vinculación Univ. Sociedad'!F26</f>
        <v>3.2.5.3</v>
      </c>
      <c r="E806" s="93"/>
      <c r="F806" s="93"/>
      <c r="G806" s="93"/>
      <c r="H806" s="76"/>
      <c r="I806" s="76"/>
      <c r="J806" s="76"/>
      <c r="K806" s="112"/>
    </row>
    <row r="807" spans="3:11" ht="18.75" x14ac:dyDescent="0.25">
      <c r="C807" s="210" t="str">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 xml:space="preserve">Joranadas Psicologicas </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130</v>
      </c>
      <c r="H809" s="136" t="s">
        <v>46</v>
      </c>
      <c r="I809" s="133" t="s">
        <v>131</v>
      </c>
      <c r="J809" s="133" t="s">
        <v>409</v>
      </c>
      <c r="K809" s="133" t="s">
        <v>410</v>
      </c>
    </row>
    <row r="810" spans="3:11" x14ac:dyDescent="0.25">
      <c r="C810" s="220" t="s">
        <v>438</v>
      </c>
      <c r="D810" s="221"/>
      <c r="E810" s="219">
        <f>HLOOKUP(C810,$AH$2:$BU$3,2,0)</f>
        <v>620</v>
      </c>
      <c r="F810" s="97">
        <f t="shared" ref="F810:F844" si="42">D810*E810</f>
        <v>0</v>
      </c>
      <c r="G810" s="161"/>
      <c r="H810" s="142"/>
      <c r="I810" s="130" t="e">
        <f>VLOOKUP(H810,Presupuesto!$B$11:$C$565,2,0)</f>
        <v>#N/A</v>
      </c>
      <c r="J810" s="218" t="s">
        <v>470</v>
      </c>
      <c r="K810" s="98" t="s">
        <v>400</v>
      </c>
    </row>
    <row r="811" spans="3:11" x14ac:dyDescent="0.25">
      <c r="C811" s="544" t="s">
        <v>1778</v>
      </c>
      <c r="D811" s="545">
        <v>2</v>
      </c>
      <c r="E811" s="547">
        <v>76</v>
      </c>
      <c r="F811" s="97">
        <f t="shared" si="42"/>
        <v>152</v>
      </c>
      <c r="G811" s="161" t="s">
        <v>128</v>
      </c>
      <c r="H811" s="142" t="s">
        <v>315</v>
      </c>
      <c r="I811" s="130" t="str">
        <f>VLOOKUP(H811,Presupuesto!$B$11:$C$565,2,0)</f>
        <v>PRODUCTOS DE PAPEL Y CARTON (33400-00)</v>
      </c>
      <c r="J811" s="98" t="str">
        <f>$J$810</f>
        <v>Vinculación Universidad-Sociedad</v>
      </c>
      <c r="K811" s="98" t="s">
        <v>400</v>
      </c>
    </row>
    <row r="812" spans="3:11" x14ac:dyDescent="0.25">
      <c r="C812" s="544" t="s">
        <v>1779</v>
      </c>
      <c r="D812" s="545">
        <v>1</v>
      </c>
      <c r="E812" s="547">
        <v>85</v>
      </c>
      <c r="F812" s="97">
        <f t="shared" si="42"/>
        <v>85</v>
      </c>
      <c r="G812" s="161" t="s">
        <v>128</v>
      </c>
      <c r="H812" s="142" t="s">
        <v>315</v>
      </c>
      <c r="I812" s="130" t="str">
        <f>VLOOKUP(H812,Presupuesto!$B$11:$C$565,2,0)</f>
        <v>PRODUCTOS DE PAPEL Y CARTON (33400-00)</v>
      </c>
      <c r="J812" s="98" t="str">
        <f t="shared" ref="J812:J844" si="43">$J$810</f>
        <v>Vinculación Universidad-Sociedad</v>
      </c>
      <c r="K812" s="98" t="s">
        <v>400</v>
      </c>
    </row>
    <row r="813" spans="3:11" x14ac:dyDescent="0.25">
      <c r="C813" s="544" t="s">
        <v>1780</v>
      </c>
      <c r="D813" s="545">
        <v>3</v>
      </c>
      <c r="E813" s="547">
        <v>70</v>
      </c>
      <c r="F813" s="97">
        <f t="shared" si="42"/>
        <v>210</v>
      </c>
      <c r="G813" s="161" t="s">
        <v>128</v>
      </c>
      <c r="H813" s="142" t="s">
        <v>814</v>
      </c>
      <c r="I813" s="130" t="str">
        <f>VLOOKUP(H813,Presupuesto!$B$11:$C$565,2,0)</f>
        <v>PAPEL DE ESCRITORIO</v>
      </c>
      <c r="J813" s="98" t="str">
        <f t="shared" si="43"/>
        <v>Vinculación Universidad-Sociedad</v>
      </c>
      <c r="K813" s="98" t="s">
        <v>400</v>
      </c>
    </row>
    <row r="814" spans="3:11" x14ac:dyDescent="0.25">
      <c r="C814" s="544" t="s">
        <v>1781</v>
      </c>
      <c r="D814" s="545">
        <v>3</v>
      </c>
      <c r="E814" s="547">
        <v>75</v>
      </c>
      <c r="F814" s="97">
        <f t="shared" si="42"/>
        <v>225</v>
      </c>
      <c r="G814" s="161" t="s">
        <v>128</v>
      </c>
      <c r="H814" s="142" t="s">
        <v>814</v>
      </c>
      <c r="I814" s="130" t="str">
        <f>VLOOKUP(H814,Presupuesto!$B$11:$C$565,2,0)</f>
        <v>PAPEL DE ESCRITORIO</v>
      </c>
      <c r="J814" s="98" t="str">
        <f t="shared" si="43"/>
        <v>Vinculación Universidad-Sociedad</v>
      </c>
      <c r="K814" s="98" t="s">
        <v>400</v>
      </c>
    </row>
    <row r="815" spans="3:11" x14ac:dyDescent="0.25">
      <c r="C815" s="544" t="s">
        <v>1782</v>
      </c>
      <c r="D815" s="545">
        <v>2</v>
      </c>
      <c r="E815" s="547">
        <v>39.6</v>
      </c>
      <c r="F815" s="97">
        <f t="shared" si="42"/>
        <v>79.2</v>
      </c>
      <c r="G815" s="161" t="s">
        <v>128</v>
      </c>
      <c r="H815" s="142" t="s">
        <v>326</v>
      </c>
      <c r="I815" s="130" t="str">
        <f>VLOOKUP(H815,Presupuesto!$B$11:$C$565,2,0)</f>
        <v>UTILES DE ESCRITORIO, OFICINA Y ENZE¥ANZA</v>
      </c>
      <c r="J815" s="98" t="str">
        <f t="shared" si="43"/>
        <v>Vinculación Universidad-Sociedad</v>
      </c>
      <c r="K815" s="98" t="s">
        <v>400</v>
      </c>
    </row>
    <row r="816" spans="3:11" x14ac:dyDescent="0.25">
      <c r="C816" s="546" t="s">
        <v>1783</v>
      </c>
      <c r="D816" s="545">
        <v>1</v>
      </c>
      <c r="E816" s="547">
        <v>2000</v>
      </c>
      <c r="F816" s="97">
        <f t="shared" si="42"/>
        <v>2000</v>
      </c>
      <c r="G816" s="161" t="s">
        <v>128</v>
      </c>
      <c r="H816" s="144" t="s">
        <v>954</v>
      </c>
      <c r="I816" s="130" t="str">
        <f>VLOOKUP(H816,Presupuesto!$B$11:$C$565,2,0)</f>
        <v>OTROS RESPUESTOS Y ACCESORIOS MENORES</v>
      </c>
      <c r="J816" s="98" t="str">
        <f t="shared" si="43"/>
        <v>Vinculación Universidad-Sociedad</v>
      </c>
      <c r="K816" s="98" t="s">
        <v>400</v>
      </c>
    </row>
    <row r="817" spans="3:11" x14ac:dyDescent="0.25">
      <c r="C817" s="141" t="s">
        <v>1784</v>
      </c>
      <c r="D817" s="158">
        <v>1</v>
      </c>
      <c r="E817" s="123">
        <v>2000</v>
      </c>
      <c r="F817" s="97">
        <f t="shared" si="42"/>
        <v>2000</v>
      </c>
      <c r="G817" s="161" t="s">
        <v>128</v>
      </c>
      <c r="H817" s="144" t="s">
        <v>954</v>
      </c>
      <c r="I817" s="130" t="str">
        <f>VLOOKUP(H817,Presupuesto!$B$11:$C$565,2,0)</f>
        <v>OTROS RESPUESTOS Y ACCESORIOS MENORES</v>
      </c>
      <c r="J817" s="98" t="str">
        <f t="shared" si="43"/>
        <v>Vinculación Universidad-Sociedad</v>
      </c>
      <c r="K817" s="98" t="s">
        <v>400</v>
      </c>
    </row>
    <row r="818" spans="3:11" x14ac:dyDescent="0.25">
      <c r="C818" s="141" t="s">
        <v>1785</v>
      </c>
      <c r="D818" s="158">
        <v>1</v>
      </c>
      <c r="E818" s="123">
        <v>2000</v>
      </c>
      <c r="F818" s="97">
        <f t="shared" si="42"/>
        <v>2000</v>
      </c>
      <c r="G818" s="161" t="s">
        <v>128</v>
      </c>
      <c r="H818" s="144" t="s">
        <v>954</v>
      </c>
      <c r="I818" s="130" t="str">
        <f>VLOOKUP(H818,Presupuesto!$B$11:$C$565,2,0)</f>
        <v>OTROS RESPUESTOS Y ACCESORIOS MENORES</v>
      </c>
      <c r="J818" s="98" t="str">
        <f t="shared" si="43"/>
        <v>Vinculación Universidad-Sociedad</v>
      </c>
      <c r="K818" s="98" t="s">
        <v>400</v>
      </c>
    </row>
    <row r="819" spans="3:11" x14ac:dyDescent="0.25">
      <c r="C819" s="141"/>
      <c r="D819" s="158"/>
      <c r="E819" s="123"/>
      <c r="F819" s="97">
        <f t="shared" si="42"/>
        <v>0</v>
      </c>
      <c r="G819" s="161"/>
      <c r="H819" s="142"/>
      <c r="I819" s="130" t="e">
        <f>VLOOKUP(H819,Presupuesto!$B$11:$C$565,2,0)</f>
        <v>#N/A</v>
      </c>
      <c r="J819" s="98" t="str">
        <f t="shared" si="43"/>
        <v>Vinculación Universidad-Sociedad</v>
      </c>
      <c r="K819" s="98" t="s">
        <v>411</v>
      </c>
    </row>
    <row r="820" spans="3:11" x14ac:dyDescent="0.25">
      <c r="C820" s="141"/>
      <c r="D820" s="158"/>
      <c r="E820" s="123"/>
      <c r="F820" s="97">
        <f t="shared" si="42"/>
        <v>0</v>
      </c>
      <c r="G820" s="161"/>
      <c r="H820" s="142"/>
      <c r="I820" s="130" t="e">
        <f>VLOOKUP(H820,Presupuesto!$B$11:$C$565,2,0)</f>
        <v>#N/A</v>
      </c>
      <c r="J820" s="98" t="str">
        <f t="shared" si="43"/>
        <v>Vinculación Universidad-Sociedad</v>
      </c>
      <c r="K820" s="98" t="s">
        <v>411</v>
      </c>
    </row>
    <row r="821" spans="3:11" x14ac:dyDescent="0.25">
      <c r="C821" s="141"/>
      <c r="D821" s="158"/>
      <c r="E821" s="123"/>
      <c r="F821" s="97">
        <f t="shared" si="42"/>
        <v>0</v>
      </c>
      <c r="G821" s="161"/>
      <c r="H821" s="142"/>
      <c r="I821" s="130" t="e">
        <f>VLOOKUP(H821,Presupuesto!$B$11:$C$565,2,0)</f>
        <v>#N/A</v>
      </c>
      <c r="J821" s="98" t="str">
        <f t="shared" si="43"/>
        <v>Vinculación Universidad-Sociedad</v>
      </c>
      <c r="K821" s="98" t="s">
        <v>411</v>
      </c>
    </row>
    <row r="822" spans="3:11" x14ac:dyDescent="0.25">
      <c r="C822" s="141"/>
      <c r="D822" s="158"/>
      <c r="E822" s="123"/>
      <c r="F822" s="97">
        <f t="shared" si="42"/>
        <v>0</v>
      </c>
      <c r="G822" s="161"/>
      <c r="H822" s="142"/>
      <c r="I822" s="130" t="e">
        <f>VLOOKUP(H822,Presupuesto!$B$11:$C$565,2,0)</f>
        <v>#N/A</v>
      </c>
      <c r="J822" s="98" t="str">
        <f t="shared" si="43"/>
        <v>Vinculación Universidad-Sociedad</v>
      </c>
      <c r="K822" s="98" t="s">
        <v>411</v>
      </c>
    </row>
    <row r="823" spans="3:11" x14ac:dyDescent="0.25">
      <c r="C823" s="141"/>
      <c r="D823" s="158"/>
      <c r="E823" s="123"/>
      <c r="F823" s="97">
        <f t="shared" si="42"/>
        <v>0</v>
      </c>
      <c r="G823" s="161"/>
      <c r="H823" s="142"/>
      <c r="I823" s="130" t="e">
        <f>VLOOKUP(H823,Presupuesto!$B$11:$C$565,2,0)</f>
        <v>#N/A</v>
      </c>
      <c r="J823" s="98" t="str">
        <f t="shared" si="43"/>
        <v>Vinculación Universidad-Sociedad</v>
      </c>
      <c r="K823" s="98" t="s">
        <v>411</v>
      </c>
    </row>
    <row r="824" spans="3:11" x14ac:dyDescent="0.25">
      <c r="C824" s="141"/>
      <c r="D824" s="158"/>
      <c r="E824" s="123"/>
      <c r="F824" s="97">
        <f t="shared" si="42"/>
        <v>0</v>
      </c>
      <c r="G824" s="161"/>
      <c r="H824" s="142"/>
      <c r="I824" s="130" t="e">
        <f>VLOOKUP(H824,Presupuesto!$B$11:$C$565,2,0)</f>
        <v>#N/A</v>
      </c>
      <c r="J824" s="98" t="str">
        <f t="shared" si="43"/>
        <v>Vinculación Universidad-Sociedad</v>
      </c>
      <c r="K824" s="98" t="s">
        <v>411</v>
      </c>
    </row>
    <row r="825" spans="3:11" x14ac:dyDescent="0.25">
      <c r="C825" s="141"/>
      <c r="D825" s="158"/>
      <c r="E825" s="123"/>
      <c r="F825" s="97">
        <f t="shared" si="42"/>
        <v>0</v>
      </c>
      <c r="G825" s="161"/>
      <c r="H825" s="142"/>
      <c r="I825" s="130" t="e">
        <f>VLOOKUP(H825,Presupuesto!$B$11:$C$565,2,0)</f>
        <v>#N/A</v>
      </c>
      <c r="J825" s="98" t="str">
        <f t="shared" si="43"/>
        <v>Vinculación Universidad-Sociedad</v>
      </c>
      <c r="K825" s="98" t="s">
        <v>411</v>
      </c>
    </row>
    <row r="826" spans="3:11" x14ac:dyDescent="0.25">
      <c r="C826" s="141"/>
      <c r="D826" s="158"/>
      <c r="E826" s="123"/>
      <c r="F826" s="97">
        <f t="shared" si="42"/>
        <v>0</v>
      </c>
      <c r="G826" s="161"/>
      <c r="H826" s="142"/>
      <c r="I826" s="130" t="e">
        <f>VLOOKUP(H826,Presupuesto!$B$11:$C$565,2,0)</f>
        <v>#N/A</v>
      </c>
      <c r="J826" s="98" t="str">
        <f t="shared" si="43"/>
        <v>Vinculación Universidad-Sociedad</v>
      </c>
      <c r="K826" s="98" t="s">
        <v>411</v>
      </c>
    </row>
    <row r="827" spans="3:11" x14ac:dyDescent="0.25">
      <c r="C827" s="141"/>
      <c r="D827" s="158"/>
      <c r="E827" s="123"/>
      <c r="F827" s="97">
        <f t="shared" si="42"/>
        <v>0</v>
      </c>
      <c r="G827" s="161"/>
      <c r="H827" s="142"/>
      <c r="I827" s="130" t="e">
        <f>VLOOKUP(H827,Presupuesto!$B$11:$C$565,2,0)</f>
        <v>#N/A</v>
      </c>
      <c r="J827" s="98" t="str">
        <f t="shared" si="43"/>
        <v>Vinculación Universidad-Sociedad</v>
      </c>
      <c r="K827" s="98" t="s">
        <v>411</v>
      </c>
    </row>
    <row r="828" spans="3:11" x14ac:dyDescent="0.25">
      <c r="C828" s="141"/>
      <c r="D828" s="158"/>
      <c r="E828" s="123"/>
      <c r="F828" s="97">
        <f t="shared" si="42"/>
        <v>0</v>
      </c>
      <c r="G828" s="161"/>
      <c r="H828" s="142"/>
      <c r="I828" s="130" t="e">
        <f>VLOOKUP(H828,Presupuesto!$B$11:$C$565,2,0)</f>
        <v>#N/A</v>
      </c>
      <c r="J828" s="98" t="str">
        <f t="shared" si="43"/>
        <v>Vinculación Universidad-Sociedad</v>
      </c>
      <c r="K828" s="98" t="s">
        <v>411</v>
      </c>
    </row>
    <row r="829" spans="3:11" x14ac:dyDescent="0.25">
      <c r="C829" s="141"/>
      <c r="D829" s="158"/>
      <c r="E829" s="123"/>
      <c r="F829" s="97">
        <f t="shared" si="42"/>
        <v>0</v>
      </c>
      <c r="G829" s="161"/>
      <c r="H829" s="142"/>
      <c r="I829" s="130" t="e">
        <f>VLOOKUP(H829,Presupuesto!$B$11:$C$565,2,0)</f>
        <v>#N/A</v>
      </c>
      <c r="J829" s="98" t="str">
        <f t="shared" si="43"/>
        <v>Vinculación Universidad-Sociedad</v>
      </c>
      <c r="K829" s="98" t="s">
        <v>411</v>
      </c>
    </row>
    <row r="830" spans="3:11" x14ac:dyDescent="0.25">
      <c r="C830" s="141"/>
      <c r="D830" s="158"/>
      <c r="E830" s="123"/>
      <c r="F830" s="97">
        <f t="shared" si="42"/>
        <v>0</v>
      </c>
      <c r="G830" s="161"/>
      <c r="H830" s="142"/>
      <c r="I830" s="130" t="e">
        <f>VLOOKUP(H830,Presupuesto!$B$11:$C$565,2,0)</f>
        <v>#N/A</v>
      </c>
      <c r="J830" s="98" t="str">
        <f t="shared" si="43"/>
        <v>Vinculación Universidad-Sociedad</v>
      </c>
      <c r="K830" s="98" t="s">
        <v>411</v>
      </c>
    </row>
    <row r="831" spans="3:11" x14ac:dyDescent="0.25">
      <c r="C831" s="141"/>
      <c r="D831" s="158"/>
      <c r="E831" s="123"/>
      <c r="F831" s="97">
        <f t="shared" si="42"/>
        <v>0</v>
      </c>
      <c r="G831" s="161"/>
      <c r="H831" s="142"/>
      <c r="I831" s="130" t="e">
        <f>VLOOKUP(H831,Presupuesto!$B$11:$C$565,2,0)</f>
        <v>#N/A</v>
      </c>
      <c r="J831" s="98" t="str">
        <f t="shared" si="43"/>
        <v>Vinculación Universidad-Sociedad</v>
      </c>
      <c r="K831" s="98" t="s">
        <v>411</v>
      </c>
    </row>
    <row r="832" spans="3:11" x14ac:dyDescent="0.25">
      <c r="C832" s="143"/>
      <c r="D832" s="151"/>
      <c r="E832" s="118"/>
      <c r="F832" s="97">
        <f t="shared" si="42"/>
        <v>0</v>
      </c>
      <c r="G832" s="161"/>
      <c r="H832" s="144"/>
      <c r="I832" s="130" t="e">
        <f>VLOOKUP(H832,Presupuesto!$B$11:$C$565,2,0)</f>
        <v>#N/A</v>
      </c>
      <c r="J832" s="98" t="str">
        <f t="shared" si="43"/>
        <v>Vinculación Universidad-Sociedad</v>
      </c>
      <c r="K832" s="98" t="s">
        <v>411</v>
      </c>
    </row>
    <row r="833" spans="3:11" x14ac:dyDescent="0.25">
      <c r="C833" s="143"/>
      <c r="D833" s="151"/>
      <c r="E833" s="118"/>
      <c r="F833" s="97">
        <f t="shared" si="42"/>
        <v>0</v>
      </c>
      <c r="G833" s="161"/>
      <c r="H833" s="144"/>
      <c r="I833" s="130" t="e">
        <f>VLOOKUP(H833,Presupuesto!$B$11:$C$565,2,0)</f>
        <v>#N/A</v>
      </c>
      <c r="J833" s="98" t="str">
        <f t="shared" si="43"/>
        <v>Vinculación Universidad-Sociedad</v>
      </c>
      <c r="K833" s="98" t="s">
        <v>411</v>
      </c>
    </row>
    <row r="834" spans="3:11" x14ac:dyDescent="0.25">
      <c r="C834" s="143"/>
      <c r="D834" s="151"/>
      <c r="E834" s="118"/>
      <c r="F834" s="97">
        <f t="shared" si="42"/>
        <v>0</v>
      </c>
      <c r="G834" s="161"/>
      <c r="H834" s="144"/>
      <c r="I834" s="130" t="e">
        <f>VLOOKUP(H834,Presupuesto!$B$11:$C$565,2,0)</f>
        <v>#N/A</v>
      </c>
      <c r="J834" s="98" t="str">
        <f t="shared" si="43"/>
        <v>Vinculación Universidad-Sociedad</v>
      </c>
      <c r="K834" s="98" t="s">
        <v>411</v>
      </c>
    </row>
    <row r="835" spans="3:11" x14ac:dyDescent="0.25">
      <c r="C835" s="143"/>
      <c r="D835" s="151"/>
      <c r="E835" s="118"/>
      <c r="F835" s="97">
        <f t="shared" si="42"/>
        <v>0</v>
      </c>
      <c r="G835" s="161"/>
      <c r="H835" s="144"/>
      <c r="I835" s="130" t="e">
        <f>VLOOKUP(H835,Presupuesto!$B$11:$C$565,2,0)</f>
        <v>#N/A</v>
      </c>
      <c r="J835" s="98" t="str">
        <f t="shared" si="43"/>
        <v>Vinculación Universidad-Sociedad</v>
      </c>
      <c r="K835" s="98" t="s">
        <v>411</v>
      </c>
    </row>
    <row r="836" spans="3:11" x14ac:dyDescent="0.25">
      <c r="C836" s="143"/>
      <c r="D836" s="151"/>
      <c r="E836" s="118"/>
      <c r="F836" s="97">
        <f t="shared" si="42"/>
        <v>0</v>
      </c>
      <c r="G836" s="161"/>
      <c r="H836" s="144"/>
      <c r="I836" s="130" t="e">
        <f>VLOOKUP(H836,Presupuesto!$B$11:$C$565,2,0)</f>
        <v>#N/A</v>
      </c>
      <c r="J836" s="98" t="str">
        <f t="shared" si="43"/>
        <v>Vinculación Universidad-Sociedad</v>
      </c>
      <c r="K836" s="98" t="s">
        <v>411</v>
      </c>
    </row>
    <row r="837" spans="3:11" x14ac:dyDescent="0.25">
      <c r="C837" s="143"/>
      <c r="D837" s="151"/>
      <c r="E837" s="118"/>
      <c r="F837" s="97">
        <f t="shared" si="42"/>
        <v>0</v>
      </c>
      <c r="G837" s="161"/>
      <c r="H837" s="144"/>
      <c r="I837" s="130" t="e">
        <f>VLOOKUP(H837,Presupuesto!$B$11:$C$565,2,0)</f>
        <v>#N/A</v>
      </c>
      <c r="J837" s="98" t="str">
        <f t="shared" si="43"/>
        <v>Vinculación Universidad-Sociedad</v>
      </c>
      <c r="K837" s="98" t="s">
        <v>411</v>
      </c>
    </row>
    <row r="838" spans="3:11" x14ac:dyDescent="0.25">
      <c r="C838" s="143"/>
      <c r="D838" s="151"/>
      <c r="E838" s="118"/>
      <c r="F838" s="97">
        <f t="shared" si="42"/>
        <v>0</v>
      </c>
      <c r="G838" s="161"/>
      <c r="H838" s="144"/>
      <c r="I838" s="130" t="e">
        <f>VLOOKUP(H838,Presupuesto!$B$11:$C$565,2,0)</f>
        <v>#N/A</v>
      </c>
      <c r="J838" s="98" t="str">
        <f t="shared" si="43"/>
        <v>Vinculación Universidad-Sociedad</v>
      </c>
      <c r="K838" s="98" t="s">
        <v>411</v>
      </c>
    </row>
    <row r="839" spans="3:11" x14ac:dyDescent="0.25">
      <c r="C839" s="143"/>
      <c r="D839" s="151"/>
      <c r="E839" s="118"/>
      <c r="F839" s="97">
        <f t="shared" si="42"/>
        <v>0</v>
      </c>
      <c r="G839" s="161"/>
      <c r="H839" s="144"/>
      <c r="I839" s="130" t="e">
        <f>VLOOKUP(H839,Presupuesto!$B$11:$C$565,2,0)</f>
        <v>#N/A</v>
      </c>
      <c r="J839" s="98" t="str">
        <f t="shared" si="43"/>
        <v>Vinculación Universidad-Sociedad</v>
      </c>
      <c r="K839" s="98" t="s">
        <v>411</v>
      </c>
    </row>
    <row r="840" spans="3:11" x14ac:dyDescent="0.25">
      <c r="C840" s="145"/>
      <c r="D840" s="151"/>
      <c r="E840" s="118"/>
      <c r="F840" s="97">
        <f t="shared" si="42"/>
        <v>0</v>
      </c>
      <c r="G840" s="161"/>
      <c r="H840" s="146"/>
      <c r="I840" s="130" t="e">
        <f>VLOOKUP(H840,Presupuesto!$B$11:$C$565,2,0)</f>
        <v>#N/A</v>
      </c>
      <c r="J840" s="98" t="str">
        <f t="shared" si="43"/>
        <v>Vinculación Universidad-Sociedad</v>
      </c>
      <c r="K840" s="98" t="s">
        <v>402</v>
      </c>
    </row>
    <row r="841" spans="3:11" x14ac:dyDescent="0.25">
      <c r="C841" s="145"/>
      <c r="D841" s="151"/>
      <c r="E841" s="118"/>
      <c r="F841" s="97">
        <f t="shared" si="42"/>
        <v>0</v>
      </c>
      <c r="G841" s="161"/>
      <c r="H841" s="146"/>
      <c r="I841" s="130" t="e">
        <f>VLOOKUP(H841,Presupuesto!$B$11:$C$565,2,0)</f>
        <v>#N/A</v>
      </c>
      <c r="J841" s="98" t="str">
        <f t="shared" si="43"/>
        <v>Vinculación Universidad-Sociedad</v>
      </c>
      <c r="K841" s="98" t="s">
        <v>411</v>
      </c>
    </row>
    <row r="842" spans="3:11" x14ac:dyDescent="0.25">
      <c r="C842" s="145"/>
      <c r="D842" s="151"/>
      <c r="E842" s="118"/>
      <c r="F842" s="97">
        <f t="shared" si="42"/>
        <v>0</v>
      </c>
      <c r="G842" s="161"/>
      <c r="H842" s="146"/>
      <c r="I842" s="130" t="e">
        <f>VLOOKUP(H842,Presupuesto!$B$11:$C$565,2,0)</f>
        <v>#N/A</v>
      </c>
      <c r="J842" s="98" t="str">
        <f t="shared" si="43"/>
        <v>Vinculación Universidad-Sociedad</v>
      </c>
      <c r="K842" s="98" t="s">
        <v>411</v>
      </c>
    </row>
    <row r="843" spans="3:11" x14ac:dyDescent="0.25">
      <c r="C843" s="145"/>
      <c r="D843" s="151"/>
      <c r="E843" s="118"/>
      <c r="F843" s="97">
        <f t="shared" si="42"/>
        <v>0</v>
      </c>
      <c r="G843" s="161"/>
      <c r="H843" s="146"/>
      <c r="I843" s="130" t="e">
        <f>VLOOKUP(H843,Presupuesto!$B$11:$C$565,2,0)</f>
        <v>#N/A</v>
      </c>
      <c r="J843" s="98" t="str">
        <f t="shared" si="43"/>
        <v>Vinculación Universidad-Sociedad</v>
      </c>
      <c r="K843" s="98" t="s">
        <v>411</v>
      </c>
    </row>
    <row r="844" spans="3:11" ht="15.75" thickBot="1" x14ac:dyDescent="0.3">
      <c r="C844" s="147"/>
      <c r="D844" s="159"/>
      <c r="E844" s="103"/>
      <c r="F844" s="105">
        <f t="shared" si="42"/>
        <v>0</v>
      </c>
      <c r="G844" s="162"/>
      <c r="H844" s="148"/>
      <c r="I844" s="132" t="e">
        <f>VLOOKUP(H844,Presupuesto!$B$11:$C$565,2,0)</f>
        <v>#N/A</v>
      </c>
      <c r="J844" s="106" t="str">
        <f t="shared" si="43"/>
        <v>Vinculación Universidad-Sociedad</v>
      </c>
      <c r="K844" s="124" t="s">
        <v>393</v>
      </c>
    </row>
    <row r="846" spans="3:11" ht="15.75" thickBot="1" x14ac:dyDescent="0.3">
      <c r="F846" s="90"/>
      <c r="G846" s="89"/>
      <c r="H846" s="90"/>
      <c r="I846" s="90"/>
    </row>
    <row r="847" spans="3:11" ht="15.75" thickBot="1" x14ac:dyDescent="0.3">
      <c r="C847" s="157" t="s">
        <v>53</v>
      </c>
      <c r="D847" s="369">
        <f>SUM(F854:F888)</f>
        <v>6751.2</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391</v>
      </c>
      <c r="D850" s="365" t="str">
        <f>'3. Vinculación Univ. Sociedad'!F26</f>
        <v>3.2.5.3</v>
      </c>
      <c r="E850" s="93"/>
      <c r="F850" s="93"/>
      <c r="G850" s="93"/>
      <c r="H850" s="76"/>
      <c r="I850" s="76"/>
      <c r="J850" s="76"/>
      <c r="K850" s="112"/>
    </row>
    <row r="851" spans="3:11" ht="18.75" x14ac:dyDescent="0.25">
      <c r="C851" s="210" t="str">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 xml:space="preserve">Joranadas Psicologicas </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130</v>
      </c>
      <c r="H853" s="136" t="s">
        <v>46</v>
      </c>
      <c r="I853" s="133" t="s">
        <v>131</v>
      </c>
      <c r="J853" s="133" t="s">
        <v>409</v>
      </c>
      <c r="K853" s="133" t="s">
        <v>410</v>
      </c>
    </row>
    <row r="854" spans="3:11" x14ac:dyDescent="0.25">
      <c r="C854" s="220" t="s">
        <v>438</v>
      </c>
      <c r="D854" s="221"/>
      <c r="E854" s="219">
        <f>HLOOKUP(C854,$AH$2:$BU$3,2,0)</f>
        <v>620</v>
      </c>
      <c r="F854" s="97">
        <f t="shared" ref="F854:F888" si="44">D854*E854</f>
        <v>0</v>
      </c>
      <c r="G854" s="161"/>
      <c r="H854" s="142"/>
      <c r="I854" s="130" t="e">
        <f>VLOOKUP(H854,Presupuesto!$B$11:$C$565,2,0)</f>
        <v>#N/A</v>
      </c>
      <c r="J854" s="218" t="s">
        <v>470</v>
      </c>
      <c r="K854" s="98" t="s">
        <v>403</v>
      </c>
    </row>
    <row r="855" spans="3:11" x14ac:dyDescent="0.25">
      <c r="C855" s="544" t="s">
        <v>1778</v>
      </c>
      <c r="D855" s="545">
        <v>2</v>
      </c>
      <c r="E855" s="547">
        <v>76</v>
      </c>
      <c r="F855" s="97">
        <f t="shared" si="44"/>
        <v>152</v>
      </c>
      <c r="G855" s="161" t="s">
        <v>128</v>
      </c>
      <c r="H855" s="142" t="s">
        <v>315</v>
      </c>
      <c r="I855" s="130" t="str">
        <f>VLOOKUP(H855,Presupuesto!$B$11:$C$565,2,0)</f>
        <v>PRODUCTOS DE PAPEL Y CARTON (33400-00)</v>
      </c>
      <c r="J855" s="98" t="str">
        <f>$J$854</f>
        <v>Vinculación Universidad-Sociedad</v>
      </c>
      <c r="K855" s="98" t="s">
        <v>403</v>
      </c>
    </row>
    <row r="856" spans="3:11" x14ac:dyDescent="0.25">
      <c r="C856" s="544" t="s">
        <v>1779</v>
      </c>
      <c r="D856" s="545">
        <v>1</v>
      </c>
      <c r="E856" s="547">
        <v>85</v>
      </c>
      <c r="F856" s="97">
        <f t="shared" si="44"/>
        <v>85</v>
      </c>
      <c r="G856" s="161" t="s">
        <v>128</v>
      </c>
      <c r="H856" s="142" t="s">
        <v>315</v>
      </c>
      <c r="I856" s="130" t="str">
        <f>VLOOKUP(H856,Presupuesto!$B$11:$C$565,2,0)</f>
        <v>PRODUCTOS DE PAPEL Y CARTON (33400-00)</v>
      </c>
      <c r="J856" s="98" t="str">
        <f t="shared" ref="J856:J888" si="45">$J$854</f>
        <v>Vinculación Universidad-Sociedad</v>
      </c>
      <c r="K856" s="98" t="s">
        <v>403</v>
      </c>
    </row>
    <row r="857" spans="3:11" x14ac:dyDescent="0.25">
      <c r="C857" s="544" t="s">
        <v>1780</v>
      </c>
      <c r="D857" s="545">
        <v>3</v>
      </c>
      <c r="E857" s="547">
        <v>70</v>
      </c>
      <c r="F857" s="97">
        <f t="shared" si="44"/>
        <v>210</v>
      </c>
      <c r="G857" s="161" t="s">
        <v>128</v>
      </c>
      <c r="H857" s="142" t="s">
        <v>814</v>
      </c>
      <c r="I857" s="130" t="str">
        <f>VLOOKUP(H857,Presupuesto!$B$11:$C$565,2,0)</f>
        <v>PAPEL DE ESCRITORIO</v>
      </c>
      <c r="J857" s="98" t="str">
        <f t="shared" si="45"/>
        <v>Vinculación Universidad-Sociedad</v>
      </c>
      <c r="K857" s="98" t="s">
        <v>403</v>
      </c>
    </row>
    <row r="858" spans="3:11" x14ac:dyDescent="0.25">
      <c r="C858" s="544" t="s">
        <v>1781</v>
      </c>
      <c r="D858" s="545">
        <v>3</v>
      </c>
      <c r="E858" s="547">
        <v>75</v>
      </c>
      <c r="F858" s="97">
        <f t="shared" si="44"/>
        <v>225</v>
      </c>
      <c r="G858" s="161" t="s">
        <v>128</v>
      </c>
      <c r="H858" s="142" t="s">
        <v>814</v>
      </c>
      <c r="I858" s="130" t="str">
        <f>VLOOKUP(H858,Presupuesto!$B$11:$C$565,2,0)</f>
        <v>PAPEL DE ESCRITORIO</v>
      </c>
      <c r="J858" s="98" t="str">
        <f t="shared" si="45"/>
        <v>Vinculación Universidad-Sociedad</v>
      </c>
      <c r="K858" s="98" t="s">
        <v>403</v>
      </c>
    </row>
    <row r="859" spans="3:11" x14ac:dyDescent="0.25">
      <c r="C859" s="544" t="s">
        <v>1782</v>
      </c>
      <c r="D859" s="545">
        <v>2</v>
      </c>
      <c r="E859" s="547">
        <v>39.6</v>
      </c>
      <c r="F859" s="97">
        <f t="shared" si="44"/>
        <v>79.2</v>
      </c>
      <c r="G859" s="161" t="s">
        <v>128</v>
      </c>
      <c r="H859" s="142" t="s">
        <v>326</v>
      </c>
      <c r="I859" s="130" t="str">
        <f>VLOOKUP(H859,Presupuesto!$B$11:$C$565,2,0)</f>
        <v>UTILES DE ESCRITORIO, OFICINA Y ENZE¥ANZA</v>
      </c>
      <c r="J859" s="98" t="str">
        <f t="shared" si="45"/>
        <v>Vinculación Universidad-Sociedad</v>
      </c>
      <c r="K859" s="98" t="s">
        <v>403</v>
      </c>
    </row>
    <row r="860" spans="3:11" x14ac:dyDescent="0.25">
      <c r="C860" s="546" t="s">
        <v>1783</v>
      </c>
      <c r="D860" s="545">
        <v>1</v>
      </c>
      <c r="E860" s="547">
        <v>2000</v>
      </c>
      <c r="F860" s="97">
        <f t="shared" si="44"/>
        <v>2000</v>
      </c>
      <c r="G860" s="161" t="s">
        <v>128</v>
      </c>
      <c r="H860" s="144" t="s">
        <v>954</v>
      </c>
      <c r="I860" s="130" t="str">
        <f>VLOOKUP(H860,Presupuesto!$B$11:$C$565,2,0)</f>
        <v>OTROS RESPUESTOS Y ACCESORIOS MENORES</v>
      </c>
      <c r="J860" s="98" t="str">
        <f t="shared" si="45"/>
        <v>Vinculación Universidad-Sociedad</v>
      </c>
      <c r="K860" s="98" t="s">
        <v>403</v>
      </c>
    </row>
    <row r="861" spans="3:11" x14ac:dyDescent="0.25">
      <c r="C861" s="141" t="s">
        <v>1784</v>
      </c>
      <c r="D861" s="158">
        <v>1</v>
      </c>
      <c r="E861" s="123">
        <v>2000</v>
      </c>
      <c r="F861" s="97">
        <f t="shared" si="44"/>
        <v>2000</v>
      </c>
      <c r="G861" s="161" t="s">
        <v>128</v>
      </c>
      <c r="H861" s="144" t="s">
        <v>954</v>
      </c>
      <c r="I861" s="130" t="str">
        <f>VLOOKUP(H861,Presupuesto!$B$11:$C$565,2,0)</f>
        <v>OTROS RESPUESTOS Y ACCESORIOS MENORES</v>
      </c>
      <c r="J861" s="98" t="str">
        <f t="shared" si="45"/>
        <v>Vinculación Universidad-Sociedad</v>
      </c>
      <c r="K861" s="98" t="s">
        <v>403</v>
      </c>
    </row>
    <row r="862" spans="3:11" x14ac:dyDescent="0.25">
      <c r="C862" s="141" t="s">
        <v>1785</v>
      </c>
      <c r="D862" s="158">
        <v>1</v>
      </c>
      <c r="E862" s="123">
        <v>2000</v>
      </c>
      <c r="F862" s="97">
        <f t="shared" si="44"/>
        <v>2000</v>
      </c>
      <c r="G862" s="161" t="s">
        <v>128</v>
      </c>
      <c r="H862" s="144" t="s">
        <v>954</v>
      </c>
      <c r="I862" s="130" t="str">
        <f>VLOOKUP(H862,Presupuesto!$B$11:$C$565,2,0)</f>
        <v>OTROS RESPUESTOS Y ACCESORIOS MENORES</v>
      </c>
      <c r="J862" s="98" t="str">
        <f t="shared" si="45"/>
        <v>Vinculación Universidad-Sociedad</v>
      </c>
      <c r="K862" s="98" t="s">
        <v>403</v>
      </c>
    </row>
    <row r="863" spans="3:11" x14ac:dyDescent="0.25">
      <c r="C863" s="141"/>
      <c r="D863" s="158"/>
      <c r="E863" s="123"/>
      <c r="F863" s="97">
        <f t="shared" si="44"/>
        <v>0</v>
      </c>
      <c r="G863" s="161"/>
      <c r="H863" s="142"/>
      <c r="I863" s="130" t="e">
        <f>VLOOKUP(H863,Presupuesto!$B$11:$C$565,2,0)</f>
        <v>#N/A</v>
      </c>
      <c r="J863" s="98" t="str">
        <f t="shared" si="45"/>
        <v>Vinculación Universidad-Sociedad</v>
      </c>
      <c r="K863" s="98" t="s">
        <v>411</v>
      </c>
    </row>
    <row r="864" spans="3:11" x14ac:dyDescent="0.25">
      <c r="C864" s="141"/>
      <c r="D864" s="158"/>
      <c r="E864" s="123"/>
      <c r="F864" s="97">
        <f t="shared" si="44"/>
        <v>0</v>
      </c>
      <c r="G864" s="161"/>
      <c r="H864" s="142"/>
      <c r="I864" s="130" t="e">
        <f>VLOOKUP(H864,Presupuesto!$B$11:$C$565,2,0)</f>
        <v>#N/A</v>
      </c>
      <c r="J864" s="98" t="str">
        <f t="shared" si="45"/>
        <v>Vinculación Universidad-Sociedad</v>
      </c>
      <c r="K864" s="98" t="s">
        <v>411</v>
      </c>
    </row>
    <row r="865" spans="3:11" x14ac:dyDescent="0.25">
      <c r="C865" s="141"/>
      <c r="D865" s="158"/>
      <c r="E865" s="123"/>
      <c r="F865" s="97">
        <f t="shared" si="44"/>
        <v>0</v>
      </c>
      <c r="G865" s="161"/>
      <c r="H865" s="142"/>
      <c r="I865" s="130" t="e">
        <f>VLOOKUP(H865,Presupuesto!$B$11:$C$565,2,0)</f>
        <v>#N/A</v>
      </c>
      <c r="J865" s="98" t="str">
        <f t="shared" si="45"/>
        <v>Vinculación Universidad-Sociedad</v>
      </c>
      <c r="K865" s="98" t="s">
        <v>411</v>
      </c>
    </row>
    <row r="866" spans="3:11" x14ac:dyDescent="0.25">
      <c r="C866" s="141"/>
      <c r="D866" s="158"/>
      <c r="E866" s="123"/>
      <c r="F866" s="97">
        <f t="shared" si="44"/>
        <v>0</v>
      </c>
      <c r="G866" s="161"/>
      <c r="H866" s="142"/>
      <c r="I866" s="130" t="e">
        <f>VLOOKUP(H866,Presupuesto!$B$11:$C$565,2,0)</f>
        <v>#N/A</v>
      </c>
      <c r="J866" s="98" t="str">
        <f t="shared" si="45"/>
        <v>Vinculación Universidad-Sociedad</v>
      </c>
      <c r="K866" s="98" t="s">
        <v>411</v>
      </c>
    </row>
    <row r="867" spans="3:11" x14ac:dyDescent="0.25">
      <c r="C867" s="141"/>
      <c r="D867" s="158"/>
      <c r="E867" s="123"/>
      <c r="F867" s="97">
        <f t="shared" si="44"/>
        <v>0</v>
      </c>
      <c r="G867" s="161"/>
      <c r="H867" s="142"/>
      <c r="I867" s="130" t="e">
        <f>VLOOKUP(H867,Presupuesto!$B$11:$C$565,2,0)</f>
        <v>#N/A</v>
      </c>
      <c r="J867" s="98" t="str">
        <f t="shared" si="45"/>
        <v>Vinculación Universidad-Sociedad</v>
      </c>
      <c r="K867" s="98" t="s">
        <v>411</v>
      </c>
    </row>
    <row r="868" spans="3:11" x14ac:dyDescent="0.25">
      <c r="C868" s="141"/>
      <c r="D868" s="158"/>
      <c r="E868" s="123"/>
      <c r="F868" s="97">
        <f t="shared" si="44"/>
        <v>0</v>
      </c>
      <c r="G868" s="161"/>
      <c r="H868" s="142"/>
      <c r="I868" s="130" t="e">
        <f>VLOOKUP(H868,Presupuesto!$B$11:$C$565,2,0)</f>
        <v>#N/A</v>
      </c>
      <c r="J868" s="98" t="str">
        <f t="shared" si="45"/>
        <v>Vinculación Universidad-Sociedad</v>
      </c>
      <c r="K868" s="98" t="s">
        <v>411</v>
      </c>
    </row>
    <row r="869" spans="3:11" x14ac:dyDescent="0.25">
      <c r="C869" s="141"/>
      <c r="D869" s="158"/>
      <c r="E869" s="123"/>
      <c r="F869" s="97">
        <f t="shared" si="44"/>
        <v>0</v>
      </c>
      <c r="G869" s="161"/>
      <c r="H869" s="142"/>
      <c r="I869" s="130" t="e">
        <f>VLOOKUP(H869,Presupuesto!$B$11:$C$565,2,0)</f>
        <v>#N/A</v>
      </c>
      <c r="J869" s="98" t="str">
        <f t="shared" si="45"/>
        <v>Vinculación Universidad-Sociedad</v>
      </c>
      <c r="K869" s="98" t="s">
        <v>411</v>
      </c>
    </row>
    <row r="870" spans="3:11" x14ac:dyDescent="0.25">
      <c r="C870" s="141"/>
      <c r="D870" s="158"/>
      <c r="E870" s="123"/>
      <c r="F870" s="97">
        <f t="shared" si="44"/>
        <v>0</v>
      </c>
      <c r="G870" s="161"/>
      <c r="H870" s="142"/>
      <c r="I870" s="130" t="e">
        <f>VLOOKUP(H870,Presupuesto!$B$11:$C$565,2,0)</f>
        <v>#N/A</v>
      </c>
      <c r="J870" s="98" t="str">
        <f t="shared" si="45"/>
        <v>Vinculación Universidad-Sociedad</v>
      </c>
      <c r="K870" s="98" t="s">
        <v>411</v>
      </c>
    </row>
    <row r="871" spans="3:11" x14ac:dyDescent="0.25">
      <c r="C871" s="141"/>
      <c r="D871" s="158"/>
      <c r="E871" s="123"/>
      <c r="F871" s="97">
        <f t="shared" si="44"/>
        <v>0</v>
      </c>
      <c r="G871" s="161"/>
      <c r="H871" s="142"/>
      <c r="I871" s="130" t="e">
        <f>VLOOKUP(H871,Presupuesto!$B$11:$C$565,2,0)</f>
        <v>#N/A</v>
      </c>
      <c r="J871" s="98" t="str">
        <f t="shared" si="45"/>
        <v>Vinculación Universidad-Sociedad</v>
      </c>
      <c r="K871" s="98" t="s">
        <v>411</v>
      </c>
    </row>
    <row r="872" spans="3:11" x14ac:dyDescent="0.25">
      <c r="C872" s="141"/>
      <c r="D872" s="158"/>
      <c r="E872" s="123"/>
      <c r="F872" s="97">
        <f t="shared" si="44"/>
        <v>0</v>
      </c>
      <c r="G872" s="161"/>
      <c r="H872" s="142"/>
      <c r="I872" s="130" t="e">
        <f>VLOOKUP(H872,Presupuesto!$B$11:$C$565,2,0)</f>
        <v>#N/A</v>
      </c>
      <c r="J872" s="98" t="str">
        <f t="shared" si="45"/>
        <v>Vinculación Universidad-Sociedad</v>
      </c>
      <c r="K872" s="98" t="s">
        <v>411</v>
      </c>
    </row>
    <row r="873" spans="3:11" x14ac:dyDescent="0.25">
      <c r="C873" s="141"/>
      <c r="D873" s="158"/>
      <c r="E873" s="123"/>
      <c r="F873" s="97">
        <f t="shared" si="44"/>
        <v>0</v>
      </c>
      <c r="G873" s="161"/>
      <c r="H873" s="142"/>
      <c r="I873" s="130" t="e">
        <f>VLOOKUP(H873,Presupuesto!$B$11:$C$565,2,0)</f>
        <v>#N/A</v>
      </c>
      <c r="J873" s="98" t="str">
        <f t="shared" si="45"/>
        <v>Vinculación Universidad-Sociedad</v>
      </c>
      <c r="K873" s="98" t="s">
        <v>411</v>
      </c>
    </row>
    <row r="874" spans="3:11" x14ac:dyDescent="0.25">
      <c r="C874" s="141"/>
      <c r="D874" s="158"/>
      <c r="E874" s="123"/>
      <c r="F874" s="97">
        <f t="shared" si="44"/>
        <v>0</v>
      </c>
      <c r="G874" s="161"/>
      <c r="H874" s="142"/>
      <c r="I874" s="130" t="e">
        <f>VLOOKUP(H874,Presupuesto!$B$11:$C$565,2,0)</f>
        <v>#N/A</v>
      </c>
      <c r="J874" s="98" t="str">
        <f t="shared" si="45"/>
        <v>Vinculación Universidad-Sociedad</v>
      </c>
      <c r="K874" s="98" t="s">
        <v>411</v>
      </c>
    </row>
    <row r="875" spans="3:11" x14ac:dyDescent="0.25">
      <c r="C875" s="141"/>
      <c r="D875" s="158"/>
      <c r="E875" s="123"/>
      <c r="F875" s="97">
        <f t="shared" si="44"/>
        <v>0</v>
      </c>
      <c r="G875" s="161"/>
      <c r="H875" s="142"/>
      <c r="I875" s="130" t="e">
        <f>VLOOKUP(H875,Presupuesto!$B$11:$C$565,2,0)</f>
        <v>#N/A</v>
      </c>
      <c r="J875" s="98" t="str">
        <f t="shared" si="45"/>
        <v>Vinculación Universidad-Sociedad</v>
      </c>
      <c r="K875" s="98" t="s">
        <v>411</v>
      </c>
    </row>
    <row r="876" spans="3:11" x14ac:dyDescent="0.25">
      <c r="C876" s="143"/>
      <c r="D876" s="151"/>
      <c r="E876" s="118"/>
      <c r="F876" s="97">
        <f t="shared" si="44"/>
        <v>0</v>
      </c>
      <c r="G876" s="161"/>
      <c r="H876" s="144"/>
      <c r="I876" s="130" t="e">
        <f>VLOOKUP(H876,Presupuesto!$B$11:$C$565,2,0)</f>
        <v>#N/A</v>
      </c>
      <c r="J876" s="98" t="str">
        <f t="shared" si="45"/>
        <v>Vinculación Universidad-Sociedad</v>
      </c>
      <c r="K876" s="98" t="s">
        <v>411</v>
      </c>
    </row>
    <row r="877" spans="3:11" x14ac:dyDescent="0.25">
      <c r="C877" s="143"/>
      <c r="D877" s="151"/>
      <c r="E877" s="118"/>
      <c r="F877" s="97">
        <f t="shared" si="44"/>
        <v>0</v>
      </c>
      <c r="G877" s="161"/>
      <c r="H877" s="144"/>
      <c r="I877" s="130" t="e">
        <f>VLOOKUP(H877,Presupuesto!$B$11:$C$565,2,0)</f>
        <v>#N/A</v>
      </c>
      <c r="J877" s="98" t="str">
        <f t="shared" si="45"/>
        <v>Vinculación Universidad-Sociedad</v>
      </c>
      <c r="K877" s="98" t="s">
        <v>411</v>
      </c>
    </row>
    <row r="878" spans="3:11" x14ac:dyDescent="0.25">
      <c r="C878" s="143"/>
      <c r="D878" s="151"/>
      <c r="E878" s="118"/>
      <c r="F878" s="97">
        <f t="shared" si="44"/>
        <v>0</v>
      </c>
      <c r="G878" s="161"/>
      <c r="H878" s="144"/>
      <c r="I878" s="130" t="e">
        <f>VLOOKUP(H878,Presupuesto!$B$11:$C$565,2,0)</f>
        <v>#N/A</v>
      </c>
      <c r="J878" s="98" t="str">
        <f t="shared" si="45"/>
        <v>Vinculación Universidad-Sociedad</v>
      </c>
      <c r="K878" s="98" t="s">
        <v>411</v>
      </c>
    </row>
    <row r="879" spans="3:11" x14ac:dyDescent="0.25">
      <c r="C879" s="143"/>
      <c r="D879" s="151"/>
      <c r="E879" s="118"/>
      <c r="F879" s="97">
        <f t="shared" si="44"/>
        <v>0</v>
      </c>
      <c r="G879" s="161"/>
      <c r="H879" s="144"/>
      <c r="I879" s="130" t="e">
        <f>VLOOKUP(H879,Presupuesto!$B$11:$C$565,2,0)</f>
        <v>#N/A</v>
      </c>
      <c r="J879" s="98" t="str">
        <f t="shared" si="45"/>
        <v>Vinculación Universidad-Sociedad</v>
      </c>
      <c r="K879" s="98" t="s">
        <v>411</v>
      </c>
    </row>
    <row r="880" spans="3:11" x14ac:dyDescent="0.25">
      <c r="C880" s="143"/>
      <c r="D880" s="151"/>
      <c r="E880" s="118"/>
      <c r="F880" s="97">
        <f t="shared" si="44"/>
        <v>0</v>
      </c>
      <c r="G880" s="161"/>
      <c r="H880" s="144"/>
      <c r="I880" s="130" t="e">
        <f>VLOOKUP(H880,Presupuesto!$B$11:$C$565,2,0)</f>
        <v>#N/A</v>
      </c>
      <c r="J880" s="98" t="str">
        <f t="shared" si="45"/>
        <v>Vinculación Universidad-Sociedad</v>
      </c>
      <c r="K880" s="98" t="s">
        <v>411</v>
      </c>
    </row>
    <row r="881" spans="2:11" x14ac:dyDescent="0.25">
      <c r="C881" s="143"/>
      <c r="D881" s="151"/>
      <c r="E881" s="118"/>
      <c r="F881" s="97">
        <f t="shared" si="44"/>
        <v>0</v>
      </c>
      <c r="G881" s="161"/>
      <c r="H881" s="144"/>
      <c r="I881" s="130" t="e">
        <f>VLOOKUP(H881,Presupuesto!$B$11:$C$565,2,0)</f>
        <v>#N/A</v>
      </c>
      <c r="J881" s="98" t="str">
        <f t="shared" si="45"/>
        <v>Vinculación Universidad-Sociedad</v>
      </c>
      <c r="K881" s="98" t="s">
        <v>411</v>
      </c>
    </row>
    <row r="882" spans="2:11" x14ac:dyDescent="0.25">
      <c r="C882" s="143"/>
      <c r="D882" s="151"/>
      <c r="E882" s="118"/>
      <c r="F882" s="97">
        <f t="shared" si="44"/>
        <v>0</v>
      </c>
      <c r="G882" s="161"/>
      <c r="H882" s="144"/>
      <c r="I882" s="130" t="e">
        <f>VLOOKUP(H882,Presupuesto!$B$11:$C$565,2,0)</f>
        <v>#N/A</v>
      </c>
      <c r="J882" s="98" t="str">
        <f t="shared" si="45"/>
        <v>Vinculación Universidad-Sociedad</v>
      </c>
      <c r="K882" s="98" t="s">
        <v>411</v>
      </c>
    </row>
    <row r="883" spans="2:11" x14ac:dyDescent="0.25">
      <c r="C883" s="143"/>
      <c r="D883" s="151"/>
      <c r="E883" s="118"/>
      <c r="F883" s="97">
        <f t="shared" si="44"/>
        <v>0</v>
      </c>
      <c r="G883" s="161"/>
      <c r="H883" s="144"/>
      <c r="I883" s="130" t="e">
        <f>VLOOKUP(H883,Presupuesto!$B$11:$C$565,2,0)</f>
        <v>#N/A</v>
      </c>
      <c r="J883" s="98" t="str">
        <f t="shared" si="45"/>
        <v>Vinculación Universidad-Sociedad</v>
      </c>
      <c r="K883" s="98" t="s">
        <v>411</v>
      </c>
    </row>
    <row r="884" spans="2:11" x14ac:dyDescent="0.25">
      <c r="C884" s="145"/>
      <c r="D884" s="151"/>
      <c r="E884" s="118"/>
      <c r="F884" s="97">
        <f t="shared" si="44"/>
        <v>0</v>
      </c>
      <c r="G884" s="161"/>
      <c r="H884" s="146"/>
      <c r="I884" s="130" t="e">
        <f>VLOOKUP(H884,Presupuesto!$B$11:$C$565,2,0)</f>
        <v>#N/A</v>
      </c>
      <c r="J884" s="98" t="str">
        <f t="shared" si="45"/>
        <v>Vinculación Universidad-Sociedad</v>
      </c>
      <c r="K884" s="98" t="s">
        <v>402</v>
      </c>
    </row>
    <row r="885" spans="2:11" x14ac:dyDescent="0.25">
      <c r="C885" s="145"/>
      <c r="D885" s="151"/>
      <c r="E885" s="118"/>
      <c r="F885" s="97">
        <f t="shared" si="44"/>
        <v>0</v>
      </c>
      <c r="G885" s="161"/>
      <c r="H885" s="146"/>
      <c r="I885" s="130" t="e">
        <f>VLOOKUP(H885,Presupuesto!$B$11:$C$565,2,0)</f>
        <v>#N/A</v>
      </c>
      <c r="J885" s="98" t="str">
        <f t="shared" si="45"/>
        <v>Vinculación Universidad-Sociedad</v>
      </c>
      <c r="K885" s="98" t="s">
        <v>411</v>
      </c>
    </row>
    <row r="886" spans="2:11" x14ac:dyDescent="0.25">
      <c r="C886" s="145"/>
      <c r="D886" s="151"/>
      <c r="E886" s="118"/>
      <c r="F886" s="97">
        <f t="shared" si="44"/>
        <v>0</v>
      </c>
      <c r="G886" s="161"/>
      <c r="H886" s="146"/>
      <c r="I886" s="130" t="e">
        <f>VLOOKUP(H886,Presupuesto!$B$11:$C$565,2,0)</f>
        <v>#N/A</v>
      </c>
      <c r="J886" s="98" t="str">
        <f t="shared" si="45"/>
        <v>Vinculación Universidad-Sociedad</v>
      </c>
      <c r="K886" s="98" t="s">
        <v>411</v>
      </c>
    </row>
    <row r="887" spans="2:11" x14ac:dyDescent="0.25">
      <c r="C887" s="145"/>
      <c r="D887" s="151"/>
      <c r="E887" s="118"/>
      <c r="F887" s="97">
        <f t="shared" si="44"/>
        <v>0</v>
      </c>
      <c r="G887" s="161"/>
      <c r="H887" s="146"/>
      <c r="I887" s="130" t="e">
        <f>VLOOKUP(H887,Presupuesto!$B$11:$C$565,2,0)</f>
        <v>#N/A</v>
      </c>
      <c r="J887" s="98" t="str">
        <f t="shared" si="45"/>
        <v>Vinculación Universidad-Sociedad</v>
      </c>
      <c r="K887" s="98" t="s">
        <v>411</v>
      </c>
    </row>
    <row r="888" spans="2:11" ht="15.75" thickBot="1" x14ac:dyDescent="0.3">
      <c r="C888" s="147"/>
      <c r="D888" s="159"/>
      <c r="E888" s="103"/>
      <c r="F888" s="105">
        <f t="shared" si="44"/>
        <v>0</v>
      </c>
      <c r="G888" s="162"/>
      <c r="H888" s="148"/>
      <c r="I888" s="132" t="e">
        <f>VLOOKUP(H888,Presupuesto!$B$11:$C$565,2,0)</f>
        <v>#N/A</v>
      </c>
      <c r="J888" s="106" t="str">
        <f t="shared" si="45"/>
        <v>Vinculación Universidad-Sociedad</v>
      </c>
      <c r="K888" s="124" t="s">
        <v>393</v>
      </c>
    </row>
    <row r="890" spans="2:11" ht="15.75" thickBot="1" x14ac:dyDescent="0.3"/>
    <row r="891" spans="2:11" ht="15.75" thickBot="1" x14ac:dyDescent="0.3">
      <c r="B891" s="459"/>
      <c r="C891" s="157" t="s">
        <v>53</v>
      </c>
      <c r="D891" s="369">
        <f>SUM(F898:F932)</f>
        <v>6751.2</v>
      </c>
      <c r="E891" s="459"/>
      <c r="F891" s="70"/>
      <c r="G891" s="79"/>
      <c r="H891" s="70"/>
      <c r="I891" s="70"/>
      <c r="J891" s="459"/>
      <c r="K891" s="459"/>
    </row>
    <row r="892" spans="2:11" x14ac:dyDescent="0.25">
      <c r="B892" s="459"/>
      <c r="C892" s="70"/>
      <c r="D892" s="31"/>
      <c r="E892" s="93"/>
      <c r="F892" s="93"/>
      <c r="G892" s="93"/>
      <c r="H892" s="76"/>
      <c r="I892" s="76"/>
      <c r="J892" s="76"/>
      <c r="K892" s="112"/>
    </row>
    <row r="893" spans="2:11" x14ac:dyDescent="0.25">
      <c r="B893" s="459"/>
      <c r="C893" s="70"/>
      <c r="D893" s="31"/>
      <c r="E893" s="93"/>
      <c r="F893" s="93"/>
      <c r="G893" s="93"/>
      <c r="H893" s="76"/>
      <c r="I893" s="76"/>
      <c r="J893" s="76"/>
      <c r="K893" s="112"/>
    </row>
    <row r="894" spans="2:11" ht="15.75" x14ac:dyDescent="0.25">
      <c r="B894" s="459"/>
      <c r="C894" s="202" t="s">
        <v>391</v>
      </c>
      <c r="D894" s="365" t="str">
        <f>'3. Vinculación Univ. Sociedad'!F27</f>
        <v>3.2.5.4</v>
      </c>
      <c r="E894" s="93"/>
      <c r="F894" s="93"/>
      <c r="G894" s="93"/>
      <c r="H894" s="76"/>
      <c r="I894" s="76"/>
      <c r="J894" s="76"/>
      <c r="K894" s="112"/>
    </row>
    <row r="895" spans="2:11" ht="18.75" x14ac:dyDescent="0.25">
      <c r="B895" s="459"/>
      <c r="C895" s="210" t="str">
        <f>IFERROR(VLOOKUP(D894,'1. Desarrollo e Innov. Curricu.'!$F:$G,2,FALSE),IFERROR(VLOOKUP(D894,'2. Investigación Científica'!$F:$G,2,FALSE),IFERROR(VLOOKUP(D894,'3. Vinculación Univ. Sociedad'!$F:$G,2,FALSE),IFERROR(VLOOKUP(D894,'4. Docencia y Profesorado Univ.'!$F:$G,2,FALSE),IFERROR(VLOOKUP(D894,'5. Estudiantes y Graduados'!$F:$G,2,FALSE),IFERROR(VLOOKUP(D894,'11. Gestion Administrativa'!$F:$G,2,FALSE),IFERROR(VLOOKUP(D894,'13. Gestión Académica'!$F:$G,2,FALSE),IFERROR(VLOOKUP(D894,'9. Asegura. de la Calid. y M'!$F:$G,2,FALSE),IFERROR(VLOOKUP(D894,'6. Gestión del Conocimiento'!$F:$G,2,FALSE),IFERROR(VLOOKUP(D894,'15. Gobernabilidad y Proceso...'!$F:$G,2,FALSE),IFERROR(VLOOKUP(D894,'12. Gestión del Talento Humano'!$F:$G,2,FALSE),IFERROR(VLOOKUP(D894,'14. Internacional... de la E.S.'!$F:$G,2,FALSE),IFERROR(VLOOKUP(D894,'10. Posgrado'!$F:$G,2,FALSE),IFERROR(VLOOKUP(D894,'17. Gestión TIC'!$F:$G,2,FALSE),IFERROR(VLOOKUP(D894,'16. Desa. del Sistema Educ.Sup.'!$F:$G,2,FALSE),IFERROR(VLOOKUP(D894,'8. Cultura de Inno. Insti...'!$F:$G,2,FALSE),VLOOKUP(D894,'7. Lo Esencial de la Reforma U.'!$F:$G,2,0)))))))))))))))))</f>
        <v>Jornadas  de Conciliación</v>
      </c>
      <c r="D895" s="31"/>
      <c r="E895" s="93"/>
      <c r="F895" s="93"/>
      <c r="G895" s="93"/>
      <c r="H895" s="76"/>
      <c r="I895" s="76"/>
      <c r="J895" s="76"/>
      <c r="K895" s="112"/>
    </row>
    <row r="896" spans="2:11" ht="15.75" thickBot="1" x14ac:dyDescent="0.3">
      <c r="B896" s="459"/>
      <c r="C896" s="459"/>
      <c r="D896" s="459"/>
      <c r="E896" s="459"/>
      <c r="F896" s="93"/>
      <c r="G896" s="76"/>
      <c r="H896" s="76"/>
      <c r="I896" s="76"/>
      <c r="J896" s="459"/>
      <c r="K896" s="459"/>
    </row>
    <row r="897" spans="2:11" ht="30.75" thickBot="1" x14ac:dyDescent="0.3">
      <c r="B897" s="459"/>
      <c r="C897" s="129" t="s">
        <v>44</v>
      </c>
      <c r="D897" s="129" t="s">
        <v>55</v>
      </c>
      <c r="E897" s="136" t="s">
        <v>57</v>
      </c>
      <c r="F897" s="135" t="s">
        <v>27</v>
      </c>
      <c r="G897" s="133" t="s">
        <v>130</v>
      </c>
      <c r="H897" s="136" t="s">
        <v>46</v>
      </c>
      <c r="I897" s="133" t="s">
        <v>131</v>
      </c>
      <c r="J897" s="133" t="s">
        <v>409</v>
      </c>
      <c r="K897" s="133" t="s">
        <v>410</v>
      </c>
    </row>
    <row r="898" spans="2:11" x14ac:dyDescent="0.25">
      <c r="B898" s="459"/>
      <c r="C898" s="220" t="s">
        <v>438</v>
      </c>
      <c r="D898" s="221"/>
      <c r="E898" s="219">
        <f>HLOOKUP(C898,$AH$2:$BU$3,2,0)</f>
        <v>620</v>
      </c>
      <c r="F898" s="97">
        <f t="shared" ref="F898:F932" si="46">D898*E898</f>
        <v>0</v>
      </c>
      <c r="G898" s="161"/>
      <c r="H898" s="142"/>
      <c r="I898" s="130" t="e">
        <f>VLOOKUP(H898,Presupuesto!$B$11:$C$565,2,0)</f>
        <v>#N/A</v>
      </c>
      <c r="J898" s="218" t="s">
        <v>470</v>
      </c>
      <c r="K898" s="98" t="s">
        <v>397</v>
      </c>
    </row>
    <row r="899" spans="2:11" x14ac:dyDescent="0.25">
      <c r="B899" s="459"/>
      <c r="C899" s="544" t="s">
        <v>1778</v>
      </c>
      <c r="D899" s="545">
        <v>2</v>
      </c>
      <c r="E899" s="547">
        <v>76</v>
      </c>
      <c r="F899" s="97">
        <f t="shared" si="46"/>
        <v>152</v>
      </c>
      <c r="G899" s="161" t="s">
        <v>128</v>
      </c>
      <c r="H899" s="142" t="s">
        <v>315</v>
      </c>
      <c r="I899" s="130" t="str">
        <f>VLOOKUP(H899,Presupuesto!$B$11:$C$565,2,0)</f>
        <v>PRODUCTOS DE PAPEL Y CARTON (33400-00)</v>
      </c>
      <c r="J899" s="98" t="str">
        <f>$J$722</f>
        <v>Vinculación Universidad-Sociedad</v>
      </c>
      <c r="K899" s="98" t="s">
        <v>397</v>
      </c>
    </row>
    <row r="900" spans="2:11" x14ac:dyDescent="0.25">
      <c r="B900" s="459"/>
      <c r="C900" s="544" t="s">
        <v>1779</v>
      </c>
      <c r="D900" s="545">
        <v>1</v>
      </c>
      <c r="E900" s="547">
        <v>85</v>
      </c>
      <c r="F900" s="97">
        <f t="shared" si="46"/>
        <v>85</v>
      </c>
      <c r="G900" s="161" t="s">
        <v>128</v>
      </c>
      <c r="H900" s="142" t="s">
        <v>315</v>
      </c>
      <c r="I900" s="130" t="str">
        <f>VLOOKUP(H900,Presupuesto!$B$11:$C$565,2,0)</f>
        <v>PRODUCTOS DE PAPEL Y CARTON (33400-00)</v>
      </c>
      <c r="J900" s="98" t="str">
        <f t="shared" ref="J900:J932" si="47">$J$722</f>
        <v>Vinculación Universidad-Sociedad</v>
      </c>
      <c r="K900" s="98" t="s">
        <v>397</v>
      </c>
    </row>
    <row r="901" spans="2:11" x14ac:dyDescent="0.25">
      <c r="B901" s="459"/>
      <c r="C901" s="544" t="s">
        <v>1780</v>
      </c>
      <c r="D901" s="545">
        <v>3</v>
      </c>
      <c r="E901" s="547">
        <v>70</v>
      </c>
      <c r="F901" s="97">
        <f t="shared" si="46"/>
        <v>210</v>
      </c>
      <c r="G901" s="161" t="s">
        <v>128</v>
      </c>
      <c r="H901" s="142" t="s">
        <v>814</v>
      </c>
      <c r="I901" s="130" t="str">
        <f>VLOOKUP(H901,Presupuesto!$B$11:$C$565,2,0)</f>
        <v>PAPEL DE ESCRITORIO</v>
      </c>
      <c r="J901" s="98" t="str">
        <f t="shared" si="47"/>
        <v>Vinculación Universidad-Sociedad</v>
      </c>
      <c r="K901" s="98" t="s">
        <v>397</v>
      </c>
    </row>
    <row r="902" spans="2:11" x14ac:dyDescent="0.25">
      <c r="B902" s="459"/>
      <c r="C902" s="544" t="s">
        <v>1781</v>
      </c>
      <c r="D902" s="545">
        <v>3</v>
      </c>
      <c r="E902" s="547">
        <v>75</v>
      </c>
      <c r="F902" s="97">
        <f t="shared" si="46"/>
        <v>225</v>
      </c>
      <c r="G902" s="161" t="s">
        <v>128</v>
      </c>
      <c r="H902" s="142" t="s">
        <v>814</v>
      </c>
      <c r="I902" s="130" t="str">
        <f>VLOOKUP(H902,Presupuesto!$B$11:$C$565,2,0)</f>
        <v>PAPEL DE ESCRITORIO</v>
      </c>
      <c r="J902" s="98" t="str">
        <f t="shared" si="47"/>
        <v>Vinculación Universidad-Sociedad</v>
      </c>
      <c r="K902" s="98" t="s">
        <v>397</v>
      </c>
    </row>
    <row r="903" spans="2:11" x14ac:dyDescent="0.25">
      <c r="B903" s="459"/>
      <c r="C903" s="544" t="s">
        <v>1782</v>
      </c>
      <c r="D903" s="545">
        <v>2</v>
      </c>
      <c r="E903" s="547">
        <v>39.6</v>
      </c>
      <c r="F903" s="97">
        <f t="shared" si="46"/>
        <v>79.2</v>
      </c>
      <c r="G903" s="161" t="s">
        <v>128</v>
      </c>
      <c r="H903" s="142" t="s">
        <v>326</v>
      </c>
      <c r="I903" s="130" t="str">
        <f>VLOOKUP(H903,Presupuesto!$B$11:$C$565,2,0)</f>
        <v>UTILES DE ESCRITORIO, OFICINA Y ENZE¥ANZA</v>
      </c>
      <c r="J903" s="98" t="str">
        <f t="shared" si="47"/>
        <v>Vinculación Universidad-Sociedad</v>
      </c>
      <c r="K903" s="98" t="s">
        <v>397</v>
      </c>
    </row>
    <row r="904" spans="2:11" x14ac:dyDescent="0.25">
      <c r="B904" s="459"/>
      <c r="C904" s="546" t="s">
        <v>1783</v>
      </c>
      <c r="D904" s="545">
        <v>1</v>
      </c>
      <c r="E904" s="547">
        <v>2000</v>
      </c>
      <c r="F904" s="97">
        <f t="shared" si="46"/>
        <v>2000</v>
      </c>
      <c r="G904" s="161" t="s">
        <v>128</v>
      </c>
      <c r="H904" s="144" t="s">
        <v>954</v>
      </c>
      <c r="I904" s="130" t="str">
        <f>VLOOKUP(H904,Presupuesto!$B$11:$C$565,2,0)</f>
        <v>OTROS RESPUESTOS Y ACCESORIOS MENORES</v>
      </c>
      <c r="J904" s="98" t="str">
        <f t="shared" si="47"/>
        <v>Vinculación Universidad-Sociedad</v>
      </c>
      <c r="K904" s="98" t="s">
        <v>397</v>
      </c>
    </row>
    <row r="905" spans="2:11" x14ac:dyDescent="0.25">
      <c r="B905" s="459"/>
      <c r="C905" s="141" t="s">
        <v>1784</v>
      </c>
      <c r="D905" s="158">
        <v>1</v>
      </c>
      <c r="E905" s="123">
        <v>2000</v>
      </c>
      <c r="F905" s="97">
        <f t="shared" si="46"/>
        <v>2000</v>
      </c>
      <c r="G905" s="161" t="s">
        <v>128</v>
      </c>
      <c r="H905" s="144" t="s">
        <v>954</v>
      </c>
      <c r="I905" s="130" t="str">
        <f>VLOOKUP(H905,Presupuesto!$B$11:$C$565,2,0)</f>
        <v>OTROS RESPUESTOS Y ACCESORIOS MENORES</v>
      </c>
      <c r="J905" s="98" t="str">
        <f t="shared" si="47"/>
        <v>Vinculación Universidad-Sociedad</v>
      </c>
      <c r="K905" s="98" t="s">
        <v>397</v>
      </c>
    </row>
    <row r="906" spans="2:11" x14ac:dyDescent="0.25">
      <c r="B906" s="459"/>
      <c r="C906" s="141" t="s">
        <v>1785</v>
      </c>
      <c r="D906" s="158">
        <v>1</v>
      </c>
      <c r="E906" s="123">
        <v>2000</v>
      </c>
      <c r="F906" s="97">
        <f t="shared" si="46"/>
        <v>2000</v>
      </c>
      <c r="G906" s="161" t="s">
        <v>128</v>
      </c>
      <c r="H906" s="144" t="s">
        <v>954</v>
      </c>
      <c r="I906" s="130" t="str">
        <f>VLOOKUP(H906,Presupuesto!$B$11:$C$565,2,0)</f>
        <v>OTROS RESPUESTOS Y ACCESORIOS MENORES</v>
      </c>
      <c r="J906" s="98" t="str">
        <f t="shared" si="47"/>
        <v>Vinculación Universidad-Sociedad</v>
      </c>
      <c r="K906" s="98" t="s">
        <v>397</v>
      </c>
    </row>
    <row r="907" spans="2:11" x14ac:dyDescent="0.25">
      <c r="B907" s="459"/>
      <c r="C907" s="141"/>
      <c r="D907" s="158"/>
      <c r="E907" s="123"/>
      <c r="F907" s="97">
        <f t="shared" si="46"/>
        <v>0</v>
      </c>
      <c r="G907" s="161"/>
      <c r="H907" s="142"/>
      <c r="I907" s="130" t="e">
        <f>VLOOKUP(H907,Presupuesto!$B$11:$C$565,2,0)</f>
        <v>#N/A</v>
      </c>
      <c r="J907" s="98" t="str">
        <f t="shared" si="47"/>
        <v>Vinculación Universidad-Sociedad</v>
      </c>
      <c r="K907" s="98" t="s">
        <v>411</v>
      </c>
    </row>
    <row r="908" spans="2:11" x14ac:dyDescent="0.25">
      <c r="B908" s="459"/>
      <c r="C908" s="141"/>
      <c r="D908" s="158"/>
      <c r="E908" s="123"/>
      <c r="F908" s="97">
        <f t="shared" si="46"/>
        <v>0</v>
      </c>
      <c r="G908" s="161"/>
      <c r="H908" s="142"/>
      <c r="I908" s="130" t="e">
        <f>VLOOKUP(H908,Presupuesto!$B$11:$C$565,2,0)</f>
        <v>#N/A</v>
      </c>
      <c r="J908" s="98" t="str">
        <f t="shared" si="47"/>
        <v>Vinculación Universidad-Sociedad</v>
      </c>
      <c r="K908" s="98" t="s">
        <v>411</v>
      </c>
    </row>
    <row r="909" spans="2:11" x14ac:dyDescent="0.25">
      <c r="B909" s="459"/>
      <c r="C909" s="141"/>
      <c r="D909" s="158"/>
      <c r="E909" s="123"/>
      <c r="F909" s="97">
        <f t="shared" si="46"/>
        <v>0</v>
      </c>
      <c r="G909" s="161"/>
      <c r="H909" s="142"/>
      <c r="I909" s="130" t="e">
        <f>VLOOKUP(H909,Presupuesto!$B$11:$C$565,2,0)</f>
        <v>#N/A</v>
      </c>
      <c r="J909" s="98" t="str">
        <f t="shared" si="47"/>
        <v>Vinculación Universidad-Sociedad</v>
      </c>
      <c r="K909" s="98" t="s">
        <v>411</v>
      </c>
    </row>
    <row r="910" spans="2:11" x14ac:dyDescent="0.25">
      <c r="B910" s="459"/>
      <c r="C910" s="141"/>
      <c r="D910" s="158"/>
      <c r="E910" s="123"/>
      <c r="F910" s="97">
        <f t="shared" si="46"/>
        <v>0</v>
      </c>
      <c r="G910" s="161"/>
      <c r="H910" s="142"/>
      <c r="I910" s="130" t="e">
        <f>VLOOKUP(H910,Presupuesto!$B$11:$C$565,2,0)</f>
        <v>#N/A</v>
      </c>
      <c r="J910" s="98" t="str">
        <f t="shared" si="47"/>
        <v>Vinculación Universidad-Sociedad</v>
      </c>
      <c r="K910" s="98" t="s">
        <v>411</v>
      </c>
    </row>
    <row r="911" spans="2:11" x14ac:dyDescent="0.25">
      <c r="B911" s="459"/>
      <c r="C911" s="141"/>
      <c r="D911" s="158"/>
      <c r="E911" s="123"/>
      <c r="F911" s="97">
        <f t="shared" si="46"/>
        <v>0</v>
      </c>
      <c r="G911" s="161"/>
      <c r="H911" s="142"/>
      <c r="I911" s="130" t="e">
        <f>VLOOKUP(H911,Presupuesto!$B$11:$C$565,2,0)</f>
        <v>#N/A</v>
      </c>
      <c r="J911" s="98" t="str">
        <f t="shared" si="47"/>
        <v>Vinculación Universidad-Sociedad</v>
      </c>
      <c r="K911" s="98" t="s">
        <v>411</v>
      </c>
    </row>
    <row r="912" spans="2:11" x14ac:dyDescent="0.25">
      <c r="B912" s="459"/>
      <c r="C912" s="141"/>
      <c r="D912" s="158"/>
      <c r="E912" s="123"/>
      <c r="F912" s="97">
        <f t="shared" si="46"/>
        <v>0</v>
      </c>
      <c r="G912" s="161"/>
      <c r="H912" s="142"/>
      <c r="I912" s="130" t="e">
        <f>VLOOKUP(H912,Presupuesto!$B$11:$C$565,2,0)</f>
        <v>#N/A</v>
      </c>
      <c r="J912" s="98" t="str">
        <f t="shared" si="47"/>
        <v>Vinculación Universidad-Sociedad</v>
      </c>
      <c r="K912" s="98" t="s">
        <v>411</v>
      </c>
    </row>
    <row r="913" spans="2:11" x14ac:dyDescent="0.25">
      <c r="B913" s="459"/>
      <c r="C913" s="141"/>
      <c r="D913" s="158"/>
      <c r="E913" s="123"/>
      <c r="F913" s="97">
        <f t="shared" si="46"/>
        <v>0</v>
      </c>
      <c r="G913" s="161"/>
      <c r="H913" s="142"/>
      <c r="I913" s="130" t="e">
        <f>VLOOKUP(H913,Presupuesto!$B$11:$C$565,2,0)</f>
        <v>#N/A</v>
      </c>
      <c r="J913" s="98" t="str">
        <f t="shared" si="47"/>
        <v>Vinculación Universidad-Sociedad</v>
      </c>
      <c r="K913" s="98" t="s">
        <v>411</v>
      </c>
    </row>
    <row r="914" spans="2:11" x14ac:dyDescent="0.25">
      <c r="B914" s="459"/>
      <c r="C914" s="141"/>
      <c r="D914" s="158"/>
      <c r="E914" s="123"/>
      <c r="F914" s="97">
        <f t="shared" si="46"/>
        <v>0</v>
      </c>
      <c r="G914" s="161"/>
      <c r="H914" s="142"/>
      <c r="I914" s="130" t="e">
        <f>VLOOKUP(H914,Presupuesto!$B$11:$C$565,2,0)</f>
        <v>#N/A</v>
      </c>
      <c r="J914" s="98" t="str">
        <f t="shared" si="47"/>
        <v>Vinculación Universidad-Sociedad</v>
      </c>
      <c r="K914" s="98" t="s">
        <v>411</v>
      </c>
    </row>
    <row r="915" spans="2:11" x14ac:dyDescent="0.25">
      <c r="B915" s="459"/>
      <c r="C915" s="141"/>
      <c r="D915" s="158"/>
      <c r="E915" s="123"/>
      <c r="F915" s="97">
        <f t="shared" si="46"/>
        <v>0</v>
      </c>
      <c r="G915" s="161"/>
      <c r="H915" s="142"/>
      <c r="I915" s="130" t="e">
        <f>VLOOKUP(H915,Presupuesto!$B$11:$C$565,2,0)</f>
        <v>#N/A</v>
      </c>
      <c r="J915" s="98" t="str">
        <f t="shared" si="47"/>
        <v>Vinculación Universidad-Sociedad</v>
      </c>
      <c r="K915" s="98" t="s">
        <v>411</v>
      </c>
    </row>
    <row r="916" spans="2:11" x14ac:dyDescent="0.25">
      <c r="B916" s="459"/>
      <c r="C916" s="141"/>
      <c r="D916" s="158"/>
      <c r="E916" s="123"/>
      <c r="F916" s="97">
        <f t="shared" si="46"/>
        <v>0</v>
      </c>
      <c r="G916" s="161"/>
      <c r="H916" s="142"/>
      <c r="I916" s="130" t="e">
        <f>VLOOKUP(H916,Presupuesto!$B$11:$C$565,2,0)</f>
        <v>#N/A</v>
      </c>
      <c r="J916" s="98" t="str">
        <f t="shared" si="47"/>
        <v>Vinculación Universidad-Sociedad</v>
      </c>
      <c r="K916" s="98" t="s">
        <v>411</v>
      </c>
    </row>
    <row r="917" spans="2:11" x14ac:dyDescent="0.25">
      <c r="B917" s="459"/>
      <c r="C917" s="141"/>
      <c r="D917" s="158"/>
      <c r="E917" s="123"/>
      <c r="F917" s="97">
        <f t="shared" si="46"/>
        <v>0</v>
      </c>
      <c r="G917" s="161"/>
      <c r="H917" s="142"/>
      <c r="I917" s="130" t="e">
        <f>VLOOKUP(H917,Presupuesto!$B$11:$C$565,2,0)</f>
        <v>#N/A</v>
      </c>
      <c r="J917" s="98" t="str">
        <f t="shared" si="47"/>
        <v>Vinculación Universidad-Sociedad</v>
      </c>
      <c r="K917" s="98" t="s">
        <v>411</v>
      </c>
    </row>
    <row r="918" spans="2:11" x14ac:dyDescent="0.25">
      <c r="B918" s="459"/>
      <c r="C918" s="141"/>
      <c r="D918" s="158"/>
      <c r="E918" s="123"/>
      <c r="F918" s="97">
        <f t="shared" si="46"/>
        <v>0</v>
      </c>
      <c r="G918" s="161"/>
      <c r="H918" s="142"/>
      <c r="I918" s="130" t="e">
        <f>VLOOKUP(H918,Presupuesto!$B$11:$C$565,2,0)</f>
        <v>#N/A</v>
      </c>
      <c r="J918" s="98" t="str">
        <f t="shared" si="47"/>
        <v>Vinculación Universidad-Sociedad</v>
      </c>
      <c r="K918" s="98" t="s">
        <v>411</v>
      </c>
    </row>
    <row r="919" spans="2:11" x14ac:dyDescent="0.25">
      <c r="B919" s="459"/>
      <c r="C919" s="141"/>
      <c r="D919" s="158"/>
      <c r="E919" s="123"/>
      <c r="F919" s="97">
        <f t="shared" si="46"/>
        <v>0</v>
      </c>
      <c r="G919" s="161"/>
      <c r="H919" s="142"/>
      <c r="I919" s="130" t="e">
        <f>VLOOKUP(H919,Presupuesto!$B$11:$C$565,2,0)</f>
        <v>#N/A</v>
      </c>
      <c r="J919" s="98" t="str">
        <f t="shared" si="47"/>
        <v>Vinculación Universidad-Sociedad</v>
      </c>
      <c r="K919" s="98" t="s">
        <v>411</v>
      </c>
    </row>
    <row r="920" spans="2:11" x14ac:dyDescent="0.25">
      <c r="B920" s="459"/>
      <c r="C920" s="143"/>
      <c r="D920" s="151"/>
      <c r="E920" s="118"/>
      <c r="F920" s="97">
        <f t="shared" si="46"/>
        <v>0</v>
      </c>
      <c r="G920" s="161"/>
      <c r="H920" s="144"/>
      <c r="I920" s="130" t="e">
        <f>VLOOKUP(H920,Presupuesto!$B$11:$C$565,2,0)</f>
        <v>#N/A</v>
      </c>
      <c r="J920" s="98" t="str">
        <f t="shared" si="47"/>
        <v>Vinculación Universidad-Sociedad</v>
      </c>
      <c r="K920" s="98" t="s">
        <v>411</v>
      </c>
    </row>
    <row r="921" spans="2:11" x14ac:dyDescent="0.25">
      <c r="B921" s="459"/>
      <c r="C921" s="143"/>
      <c r="D921" s="151"/>
      <c r="E921" s="118"/>
      <c r="F921" s="97">
        <f t="shared" si="46"/>
        <v>0</v>
      </c>
      <c r="G921" s="161"/>
      <c r="H921" s="144"/>
      <c r="I921" s="130" t="e">
        <f>VLOOKUP(H921,Presupuesto!$B$11:$C$565,2,0)</f>
        <v>#N/A</v>
      </c>
      <c r="J921" s="98" t="str">
        <f t="shared" si="47"/>
        <v>Vinculación Universidad-Sociedad</v>
      </c>
      <c r="K921" s="98" t="s">
        <v>411</v>
      </c>
    </row>
    <row r="922" spans="2:11" x14ac:dyDescent="0.25">
      <c r="B922" s="459"/>
      <c r="C922" s="143"/>
      <c r="D922" s="151"/>
      <c r="E922" s="118"/>
      <c r="F922" s="97">
        <f t="shared" si="46"/>
        <v>0</v>
      </c>
      <c r="G922" s="161"/>
      <c r="H922" s="144"/>
      <c r="I922" s="130" t="e">
        <f>VLOOKUP(H922,Presupuesto!$B$11:$C$565,2,0)</f>
        <v>#N/A</v>
      </c>
      <c r="J922" s="98" t="str">
        <f t="shared" si="47"/>
        <v>Vinculación Universidad-Sociedad</v>
      </c>
      <c r="K922" s="98" t="s">
        <v>411</v>
      </c>
    </row>
    <row r="923" spans="2:11" x14ac:dyDescent="0.25">
      <c r="B923" s="459"/>
      <c r="C923" s="143"/>
      <c r="D923" s="151"/>
      <c r="E923" s="118"/>
      <c r="F923" s="97">
        <f t="shared" si="46"/>
        <v>0</v>
      </c>
      <c r="G923" s="161"/>
      <c r="H923" s="144"/>
      <c r="I923" s="130" t="e">
        <f>VLOOKUP(H923,Presupuesto!$B$11:$C$565,2,0)</f>
        <v>#N/A</v>
      </c>
      <c r="J923" s="98" t="str">
        <f t="shared" si="47"/>
        <v>Vinculación Universidad-Sociedad</v>
      </c>
      <c r="K923" s="98" t="s">
        <v>411</v>
      </c>
    </row>
    <row r="924" spans="2:11" x14ac:dyDescent="0.25">
      <c r="B924" s="459"/>
      <c r="C924" s="143"/>
      <c r="D924" s="151"/>
      <c r="E924" s="118"/>
      <c r="F924" s="97">
        <f t="shared" si="46"/>
        <v>0</v>
      </c>
      <c r="G924" s="161"/>
      <c r="H924" s="144"/>
      <c r="I924" s="130" t="e">
        <f>VLOOKUP(H924,Presupuesto!$B$11:$C$565,2,0)</f>
        <v>#N/A</v>
      </c>
      <c r="J924" s="98" t="str">
        <f t="shared" si="47"/>
        <v>Vinculación Universidad-Sociedad</v>
      </c>
      <c r="K924" s="98" t="s">
        <v>411</v>
      </c>
    </row>
    <row r="925" spans="2:11" x14ac:dyDescent="0.25">
      <c r="B925" s="459"/>
      <c r="C925" s="143"/>
      <c r="D925" s="151"/>
      <c r="E925" s="118"/>
      <c r="F925" s="97">
        <f t="shared" si="46"/>
        <v>0</v>
      </c>
      <c r="G925" s="161"/>
      <c r="H925" s="144"/>
      <c r="I925" s="130" t="e">
        <f>VLOOKUP(H925,Presupuesto!$B$11:$C$565,2,0)</f>
        <v>#N/A</v>
      </c>
      <c r="J925" s="98" t="str">
        <f t="shared" si="47"/>
        <v>Vinculación Universidad-Sociedad</v>
      </c>
      <c r="K925" s="98" t="s">
        <v>411</v>
      </c>
    </row>
    <row r="926" spans="2:11" x14ac:dyDescent="0.25">
      <c r="B926" s="459"/>
      <c r="C926" s="143"/>
      <c r="D926" s="151"/>
      <c r="E926" s="118"/>
      <c r="F926" s="97">
        <f t="shared" si="46"/>
        <v>0</v>
      </c>
      <c r="G926" s="161"/>
      <c r="H926" s="144"/>
      <c r="I926" s="130" t="e">
        <f>VLOOKUP(H926,Presupuesto!$B$11:$C$565,2,0)</f>
        <v>#N/A</v>
      </c>
      <c r="J926" s="98" t="str">
        <f t="shared" si="47"/>
        <v>Vinculación Universidad-Sociedad</v>
      </c>
      <c r="K926" s="98" t="s">
        <v>411</v>
      </c>
    </row>
    <row r="927" spans="2:11" x14ac:dyDescent="0.25">
      <c r="B927" s="459"/>
      <c r="C927" s="143"/>
      <c r="D927" s="151"/>
      <c r="E927" s="118"/>
      <c r="F927" s="97">
        <f t="shared" si="46"/>
        <v>0</v>
      </c>
      <c r="G927" s="161"/>
      <c r="H927" s="144"/>
      <c r="I927" s="130" t="e">
        <f>VLOOKUP(H927,Presupuesto!$B$11:$C$565,2,0)</f>
        <v>#N/A</v>
      </c>
      <c r="J927" s="98" t="str">
        <f t="shared" si="47"/>
        <v>Vinculación Universidad-Sociedad</v>
      </c>
      <c r="K927" s="98" t="s">
        <v>411</v>
      </c>
    </row>
    <row r="928" spans="2:11" x14ac:dyDescent="0.25">
      <c r="B928" s="459"/>
      <c r="C928" s="145"/>
      <c r="D928" s="151"/>
      <c r="E928" s="118"/>
      <c r="F928" s="97">
        <f t="shared" si="46"/>
        <v>0</v>
      </c>
      <c r="G928" s="161"/>
      <c r="H928" s="146"/>
      <c r="I928" s="130" t="e">
        <f>VLOOKUP(H928,Presupuesto!$B$11:$C$565,2,0)</f>
        <v>#N/A</v>
      </c>
      <c r="J928" s="98" t="str">
        <f t="shared" si="47"/>
        <v>Vinculación Universidad-Sociedad</v>
      </c>
      <c r="K928" s="98" t="s">
        <v>402</v>
      </c>
    </row>
    <row r="929" spans="2:11" x14ac:dyDescent="0.25">
      <c r="B929" s="459"/>
      <c r="C929" s="145"/>
      <c r="D929" s="151"/>
      <c r="E929" s="118"/>
      <c r="F929" s="97">
        <f t="shared" si="46"/>
        <v>0</v>
      </c>
      <c r="G929" s="161"/>
      <c r="H929" s="146"/>
      <c r="I929" s="130" t="e">
        <f>VLOOKUP(H929,Presupuesto!$B$11:$C$565,2,0)</f>
        <v>#N/A</v>
      </c>
      <c r="J929" s="98" t="str">
        <f t="shared" si="47"/>
        <v>Vinculación Universidad-Sociedad</v>
      </c>
      <c r="K929" s="98" t="s">
        <v>411</v>
      </c>
    </row>
    <row r="930" spans="2:11" x14ac:dyDescent="0.25">
      <c r="B930" s="459"/>
      <c r="C930" s="145"/>
      <c r="D930" s="151"/>
      <c r="E930" s="118"/>
      <c r="F930" s="97">
        <f t="shared" si="46"/>
        <v>0</v>
      </c>
      <c r="G930" s="161"/>
      <c r="H930" s="146"/>
      <c r="I930" s="130" t="e">
        <f>VLOOKUP(H930,Presupuesto!$B$11:$C$565,2,0)</f>
        <v>#N/A</v>
      </c>
      <c r="J930" s="98" t="str">
        <f t="shared" si="47"/>
        <v>Vinculación Universidad-Sociedad</v>
      </c>
      <c r="K930" s="98" t="s">
        <v>411</v>
      </c>
    </row>
    <row r="931" spans="2:11" x14ac:dyDescent="0.25">
      <c r="B931" s="459"/>
      <c r="C931" s="145"/>
      <c r="D931" s="151"/>
      <c r="E931" s="118"/>
      <c r="F931" s="97">
        <f t="shared" si="46"/>
        <v>0</v>
      </c>
      <c r="G931" s="161"/>
      <c r="H931" s="146"/>
      <c r="I931" s="130" t="e">
        <f>VLOOKUP(H931,Presupuesto!$B$11:$C$565,2,0)</f>
        <v>#N/A</v>
      </c>
      <c r="J931" s="98" t="str">
        <f t="shared" si="47"/>
        <v>Vinculación Universidad-Sociedad</v>
      </c>
      <c r="K931" s="98" t="s">
        <v>411</v>
      </c>
    </row>
    <row r="932" spans="2:11" ht="15.75" thickBot="1" x14ac:dyDescent="0.3">
      <c r="B932" s="459"/>
      <c r="C932" s="147"/>
      <c r="D932" s="159"/>
      <c r="E932" s="103"/>
      <c r="F932" s="105">
        <f t="shared" si="46"/>
        <v>0</v>
      </c>
      <c r="G932" s="162"/>
      <c r="H932" s="148"/>
      <c r="I932" s="132" t="e">
        <f>VLOOKUP(H932,Presupuesto!$B$11:$C$565,2,0)</f>
        <v>#N/A</v>
      </c>
      <c r="J932" s="106" t="str">
        <f t="shared" si="47"/>
        <v>Vinculación Universidad-Sociedad</v>
      </c>
      <c r="K932" s="124" t="s">
        <v>393</v>
      </c>
    </row>
    <row r="933" spans="2:11" x14ac:dyDescent="0.25">
      <c r="B933" s="459"/>
      <c r="C933" s="459"/>
      <c r="D933" s="459"/>
      <c r="E933" s="459"/>
      <c r="F933" s="459"/>
      <c r="G933" s="446"/>
      <c r="H933" s="459"/>
      <c r="I933" s="459"/>
      <c r="J933" s="459"/>
      <c r="K933" s="459"/>
    </row>
    <row r="934" spans="2:11" ht="15.75" thickBot="1" x14ac:dyDescent="0.3">
      <c r="B934" s="459"/>
      <c r="C934" s="459"/>
      <c r="D934" s="459"/>
      <c r="E934" s="459"/>
      <c r="F934" s="90"/>
      <c r="G934" s="89"/>
      <c r="H934" s="90"/>
      <c r="I934" s="90"/>
      <c r="J934" s="459"/>
      <c r="K934" s="459"/>
    </row>
    <row r="935" spans="2:11" ht="15.75" thickBot="1" x14ac:dyDescent="0.3">
      <c r="B935" s="459"/>
      <c r="C935" s="157" t="s">
        <v>53</v>
      </c>
      <c r="D935" s="369">
        <f>SUM(F942:F976)</f>
        <v>6751.2</v>
      </c>
      <c r="E935" s="459"/>
      <c r="F935" s="70"/>
      <c r="G935" s="79"/>
      <c r="H935" s="70"/>
      <c r="I935" s="70"/>
      <c r="J935" s="459"/>
      <c r="K935" s="459"/>
    </row>
    <row r="936" spans="2:11" x14ac:dyDescent="0.25">
      <c r="B936" s="459"/>
      <c r="C936" s="70"/>
      <c r="D936" s="31"/>
      <c r="E936" s="93"/>
      <c r="F936" s="93"/>
      <c r="G936" s="93"/>
      <c r="H936" s="76"/>
      <c r="I936" s="76"/>
      <c r="J936" s="76"/>
      <c r="K936" s="112"/>
    </row>
    <row r="937" spans="2:11" x14ac:dyDescent="0.25">
      <c r="B937" s="459"/>
      <c r="C937" s="70"/>
      <c r="D937" s="31"/>
      <c r="E937" s="93"/>
      <c r="F937" s="93"/>
      <c r="G937" s="93"/>
      <c r="H937" s="76"/>
      <c r="I937" s="76"/>
      <c r="J937" s="76"/>
      <c r="K937" s="112"/>
    </row>
    <row r="938" spans="2:11" ht="15.75" x14ac:dyDescent="0.25">
      <c r="B938" s="459"/>
      <c r="C938" s="202" t="s">
        <v>391</v>
      </c>
      <c r="D938" s="365" t="str">
        <f>'3. Vinculación Univ. Sociedad'!F27</f>
        <v>3.2.5.4</v>
      </c>
      <c r="E938" s="93"/>
      <c r="F938" s="93"/>
      <c r="G938" s="93"/>
      <c r="H938" s="76"/>
      <c r="I938" s="76"/>
      <c r="J938" s="76"/>
      <c r="K938" s="112"/>
    </row>
    <row r="939" spans="2:11" ht="18.75" x14ac:dyDescent="0.25">
      <c r="B939" s="459"/>
      <c r="C939" s="210" t="str">
        <f>IFERROR(VLOOKUP(D938,'1. Desarrollo e Innov. Curricu.'!$F:$G,2,FALSE),IFERROR(VLOOKUP(D938,'2. Investigación Científica'!$F:$G,2,FALSE),IFERROR(VLOOKUP(D938,'3. Vinculación Univ. Sociedad'!$F:$G,2,FALSE),IFERROR(VLOOKUP(D938,'4. Docencia y Profesorado Univ.'!$F:$G,2,FALSE),IFERROR(VLOOKUP(D938,'5. Estudiantes y Graduados'!$F:$G,2,FALSE),IFERROR(VLOOKUP(D938,'11. Gestion Administrativa'!$F:$G,2,FALSE),IFERROR(VLOOKUP(D938,'13. Gestión Académica'!$F:$G,2,FALSE),IFERROR(VLOOKUP(D938,'9. Asegura. de la Calid. y M'!$F:$G,2,FALSE),IFERROR(VLOOKUP(D938,'6. Gestión del Conocimiento'!$F:$G,2,FALSE),IFERROR(VLOOKUP(D938,'15. Gobernabilidad y Proceso...'!$F:$G,2,FALSE),IFERROR(VLOOKUP(D938,'12. Gestión del Talento Humano'!$F:$G,2,FALSE),IFERROR(VLOOKUP(D938,'14. Internacional... de la E.S.'!$F:$G,2,FALSE),IFERROR(VLOOKUP(D938,'10. Posgrado'!$F:$G,2,FALSE),IFERROR(VLOOKUP(D938,'17. Gestión TIC'!$F:$G,2,FALSE),IFERROR(VLOOKUP(D938,'16. Desa. del Sistema Educ.Sup.'!$F:$G,2,FALSE),IFERROR(VLOOKUP(D938,'8. Cultura de Inno. Insti...'!$F:$G,2,FALSE),VLOOKUP(D938,'7. Lo Esencial de la Reforma U.'!$F:$G,2,0)))))))))))))))))</f>
        <v>Jornadas  de Conciliación</v>
      </c>
      <c r="D939" s="31"/>
      <c r="E939" s="93"/>
      <c r="F939" s="93"/>
      <c r="G939" s="93"/>
      <c r="H939" s="76"/>
      <c r="I939" s="76"/>
      <c r="J939" s="76"/>
      <c r="K939" s="112"/>
    </row>
    <row r="940" spans="2:11" ht="15.75" thickBot="1" x14ac:dyDescent="0.3">
      <c r="B940" s="459"/>
      <c r="C940" s="459"/>
      <c r="D940" s="459"/>
      <c r="E940" s="459"/>
      <c r="F940" s="93"/>
      <c r="G940" s="76"/>
      <c r="H940" s="76"/>
      <c r="I940" s="76"/>
      <c r="J940" s="459"/>
      <c r="K940" s="459"/>
    </row>
    <row r="941" spans="2:11" ht="30.75" thickBot="1" x14ac:dyDescent="0.3">
      <c r="B941" s="459"/>
      <c r="C941" s="129" t="s">
        <v>44</v>
      </c>
      <c r="D941" s="129" t="s">
        <v>55</v>
      </c>
      <c r="E941" s="136" t="s">
        <v>57</v>
      </c>
      <c r="F941" s="135" t="s">
        <v>27</v>
      </c>
      <c r="G941" s="133" t="s">
        <v>130</v>
      </c>
      <c r="H941" s="136" t="s">
        <v>46</v>
      </c>
      <c r="I941" s="133" t="s">
        <v>131</v>
      </c>
      <c r="J941" s="133" t="s">
        <v>409</v>
      </c>
      <c r="K941" s="133" t="s">
        <v>410</v>
      </c>
    </row>
    <row r="942" spans="2:11" x14ac:dyDescent="0.25">
      <c r="B942" s="459"/>
      <c r="C942" s="220" t="s">
        <v>438</v>
      </c>
      <c r="D942" s="221"/>
      <c r="E942" s="219">
        <f>HLOOKUP(C942,$AH$2:$BU$3,2,0)</f>
        <v>620</v>
      </c>
      <c r="F942" s="97">
        <f t="shared" ref="F942:F976" si="48">D942*E942</f>
        <v>0</v>
      </c>
      <c r="G942" s="161"/>
      <c r="H942" s="142"/>
      <c r="I942" s="130" t="e">
        <f>VLOOKUP(H942,Presupuesto!$B$11:$C$565,2,0)</f>
        <v>#N/A</v>
      </c>
      <c r="J942" s="218" t="s">
        <v>470</v>
      </c>
      <c r="K942" s="98" t="s">
        <v>403</v>
      </c>
    </row>
    <row r="943" spans="2:11" x14ac:dyDescent="0.25">
      <c r="B943" s="459"/>
      <c r="C943" s="544" t="s">
        <v>1778</v>
      </c>
      <c r="D943" s="545">
        <v>2</v>
      </c>
      <c r="E943" s="547">
        <v>76</v>
      </c>
      <c r="F943" s="97">
        <f t="shared" si="48"/>
        <v>152</v>
      </c>
      <c r="G943" s="161" t="s">
        <v>128</v>
      </c>
      <c r="H943" s="142" t="s">
        <v>315</v>
      </c>
      <c r="I943" s="130" t="str">
        <f>VLOOKUP(H943,Presupuesto!$B$11:$C$565,2,0)</f>
        <v>PRODUCTOS DE PAPEL Y CARTON (33400-00)</v>
      </c>
      <c r="J943" s="98" t="str">
        <f>$J$766</f>
        <v>Vinculación Universidad-Sociedad</v>
      </c>
      <c r="K943" s="98" t="s">
        <v>403</v>
      </c>
    </row>
    <row r="944" spans="2:11" x14ac:dyDescent="0.25">
      <c r="B944" s="459"/>
      <c r="C944" s="544" t="s">
        <v>1779</v>
      </c>
      <c r="D944" s="545">
        <v>1</v>
      </c>
      <c r="E944" s="547">
        <v>85</v>
      </c>
      <c r="F944" s="97">
        <f t="shared" si="48"/>
        <v>85</v>
      </c>
      <c r="G944" s="161" t="s">
        <v>128</v>
      </c>
      <c r="H944" s="142" t="s">
        <v>315</v>
      </c>
      <c r="I944" s="130" t="str">
        <f>VLOOKUP(H944,Presupuesto!$B$11:$C$565,2,0)</f>
        <v>PRODUCTOS DE PAPEL Y CARTON (33400-00)</v>
      </c>
      <c r="J944" s="98" t="str">
        <f t="shared" ref="J944:J976" si="49">$J$766</f>
        <v>Vinculación Universidad-Sociedad</v>
      </c>
      <c r="K944" s="98" t="s">
        <v>403</v>
      </c>
    </row>
    <row r="945" spans="2:11" x14ac:dyDescent="0.25">
      <c r="B945" s="459"/>
      <c r="C945" s="544" t="s">
        <v>1780</v>
      </c>
      <c r="D945" s="545">
        <v>3</v>
      </c>
      <c r="E945" s="547">
        <v>70</v>
      </c>
      <c r="F945" s="97">
        <f t="shared" si="48"/>
        <v>210</v>
      </c>
      <c r="G945" s="161" t="s">
        <v>128</v>
      </c>
      <c r="H945" s="142" t="s">
        <v>814</v>
      </c>
      <c r="I945" s="130" t="str">
        <f>VLOOKUP(H945,Presupuesto!$B$11:$C$565,2,0)</f>
        <v>PAPEL DE ESCRITORIO</v>
      </c>
      <c r="J945" s="98" t="str">
        <f t="shared" si="49"/>
        <v>Vinculación Universidad-Sociedad</v>
      </c>
      <c r="K945" s="98" t="s">
        <v>403</v>
      </c>
    </row>
    <row r="946" spans="2:11" x14ac:dyDescent="0.25">
      <c r="B946" s="459"/>
      <c r="C946" s="544" t="s">
        <v>1781</v>
      </c>
      <c r="D946" s="545">
        <v>3</v>
      </c>
      <c r="E946" s="547">
        <v>75</v>
      </c>
      <c r="F946" s="97">
        <f t="shared" si="48"/>
        <v>225</v>
      </c>
      <c r="G946" s="161" t="s">
        <v>128</v>
      </c>
      <c r="H946" s="142" t="s">
        <v>814</v>
      </c>
      <c r="I946" s="130" t="str">
        <f>VLOOKUP(H946,Presupuesto!$B$11:$C$565,2,0)</f>
        <v>PAPEL DE ESCRITORIO</v>
      </c>
      <c r="J946" s="98" t="str">
        <f t="shared" si="49"/>
        <v>Vinculación Universidad-Sociedad</v>
      </c>
      <c r="K946" s="98" t="s">
        <v>403</v>
      </c>
    </row>
    <row r="947" spans="2:11" x14ac:dyDescent="0.25">
      <c r="B947" s="459"/>
      <c r="C947" s="544" t="s">
        <v>1782</v>
      </c>
      <c r="D947" s="545">
        <v>2</v>
      </c>
      <c r="E947" s="547">
        <v>39.6</v>
      </c>
      <c r="F947" s="97">
        <f t="shared" si="48"/>
        <v>79.2</v>
      </c>
      <c r="G947" s="161" t="s">
        <v>128</v>
      </c>
      <c r="H947" s="142" t="s">
        <v>326</v>
      </c>
      <c r="I947" s="130" t="str">
        <f>VLOOKUP(H947,Presupuesto!$B$11:$C$565,2,0)</f>
        <v>UTILES DE ESCRITORIO, OFICINA Y ENZE¥ANZA</v>
      </c>
      <c r="J947" s="98" t="str">
        <f t="shared" si="49"/>
        <v>Vinculación Universidad-Sociedad</v>
      </c>
      <c r="K947" s="98" t="s">
        <v>403</v>
      </c>
    </row>
    <row r="948" spans="2:11" x14ac:dyDescent="0.25">
      <c r="B948" s="459"/>
      <c r="C948" s="546" t="s">
        <v>1783</v>
      </c>
      <c r="D948" s="545">
        <v>1</v>
      </c>
      <c r="E948" s="547">
        <v>2000</v>
      </c>
      <c r="F948" s="97">
        <f t="shared" si="48"/>
        <v>2000</v>
      </c>
      <c r="G948" s="161" t="s">
        <v>128</v>
      </c>
      <c r="H948" s="144" t="s">
        <v>954</v>
      </c>
      <c r="I948" s="130" t="str">
        <f>VLOOKUP(H948,Presupuesto!$B$11:$C$565,2,0)</f>
        <v>OTROS RESPUESTOS Y ACCESORIOS MENORES</v>
      </c>
      <c r="J948" s="98" t="str">
        <f t="shared" si="49"/>
        <v>Vinculación Universidad-Sociedad</v>
      </c>
      <c r="K948" s="98" t="s">
        <v>403</v>
      </c>
    </row>
    <row r="949" spans="2:11" x14ac:dyDescent="0.25">
      <c r="B949" s="459"/>
      <c r="C949" s="141" t="s">
        <v>1784</v>
      </c>
      <c r="D949" s="158">
        <v>1</v>
      </c>
      <c r="E949" s="123">
        <v>2000</v>
      </c>
      <c r="F949" s="97">
        <f t="shared" si="48"/>
        <v>2000</v>
      </c>
      <c r="G949" s="161" t="s">
        <v>128</v>
      </c>
      <c r="H949" s="144" t="s">
        <v>954</v>
      </c>
      <c r="I949" s="130" t="str">
        <f>VLOOKUP(H949,Presupuesto!$B$11:$C$565,2,0)</f>
        <v>OTROS RESPUESTOS Y ACCESORIOS MENORES</v>
      </c>
      <c r="J949" s="98" t="str">
        <f t="shared" si="49"/>
        <v>Vinculación Universidad-Sociedad</v>
      </c>
      <c r="K949" s="98" t="s">
        <v>403</v>
      </c>
    </row>
    <row r="950" spans="2:11" x14ac:dyDescent="0.25">
      <c r="B950" s="459"/>
      <c r="C950" s="141" t="s">
        <v>1785</v>
      </c>
      <c r="D950" s="158">
        <v>1</v>
      </c>
      <c r="E950" s="123">
        <v>2000</v>
      </c>
      <c r="F950" s="97">
        <f t="shared" si="48"/>
        <v>2000</v>
      </c>
      <c r="G950" s="161" t="s">
        <v>128</v>
      </c>
      <c r="H950" s="144" t="s">
        <v>954</v>
      </c>
      <c r="I950" s="130" t="str">
        <f>VLOOKUP(H950,Presupuesto!$B$11:$C$565,2,0)</f>
        <v>OTROS RESPUESTOS Y ACCESORIOS MENORES</v>
      </c>
      <c r="J950" s="98" t="str">
        <f t="shared" si="49"/>
        <v>Vinculación Universidad-Sociedad</v>
      </c>
      <c r="K950" s="98" t="s">
        <v>403</v>
      </c>
    </row>
    <row r="951" spans="2:11" x14ac:dyDescent="0.25">
      <c r="B951" s="459"/>
      <c r="C951" s="141"/>
      <c r="D951" s="158"/>
      <c r="E951" s="123"/>
      <c r="F951" s="97">
        <f t="shared" si="48"/>
        <v>0</v>
      </c>
      <c r="G951" s="161"/>
      <c r="H951" s="142"/>
      <c r="I951" s="130" t="e">
        <f>VLOOKUP(H951,Presupuesto!$B$11:$C$565,2,0)</f>
        <v>#N/A</v>
      </c>
      <c r="J951" s="98" t="str">
        <f t="shared" si="49"/>
        <v>Vinculación Universidad-Sociedad</v>
      </c>
      <c r="K951" s="98" t="s">
        <v>411</v>
      </c>
    </row>
    <row r="952" spans="2:11" x14ac:dyDescent="0.25">
      <c r="B952" s="459"/>
      <c r="C952" s="141"/>
      <c r="D952" s="158"/>
      <c r="E952" s="123"/>
      <c r="F952" s="97">
        <f t="shared" si="48"/>
        <v>0</v>
      </c>
      <c r="G952" s="161"/>
      <c r="H952" s="142"/>
      <c r="I952" s="130" t="e">
        <f>VLOOKUP(H952,Presupuesto!$B$11:$C$565,2,0)</f>
        <v>#N/A</v>
      </c>
      <c r="J952" s="98" t="str">
        <f t="shared" si="49"/>
        <v>Vinculación Universidad-Sociedad</v>
      </c>
      <c r="K952" s="98" t="s">
        <v>411</v>
      </c>
    </row>
    <row r="953" spans="2:11" x14ac:dyDescent="0.25">
      <c r="B953" s="459"/>
      <c r="C953" s="141"/>
      <c r="D953" s="158"/>
      <c r="E953" s="123"/>
      <c r="F953" s="97">
        <f t="shared" si="48"/>
        <v>0</v>
      </c>
      <c r="G953" s="161"/>
      <c r="H953" s="142"/>
      <c r="I953" s="130" t="e">
        <f>VLOOKUP(H953,Presupuesto!$B$11:$C$565,2,0)</f>
        <v>#N/A</v>
      </c>
      <c r="J953" s="98" t="str">
        <f t="shared" si="49"/>
        <v>Vinculación Universidad-Sociedad</v>
      </c>
      <c r="K953" s="98" t="s">
        <v>411</v>
      </c>
    </row>
    <row r="954" spans="2:11" x14ac:dyDescent="0.25">
      <c r="B954" s="459"/>
      <c r="C954" s="141"/>
      <c r="D954" s="158"/>
      <c r="E954" s="123"/>
      <c r="F954" s="97">
        <f t="shared" si="48"/>
        <v>0</v>
      </c>
      <c r="G954" s="161"/>
      <c r="H954" s="142"/>
      <c r="I954" s="130" t="e">
        <f>VLOOKUP(H954,Presupuesto!$B$11:$C$565,2,0)</f>
        <v>#N/A</v>
      </c>
      <c r="J954" s="98" t="str">
        <f t="shared" si="49"/>
        <v>Vinculación Universidad-Sociedad</v>
      </c>
      <c r="K954" s="98" t="s">
        <v>411</v>
      </c>
    </row>
    <row r="955" spans="2:11" x14ac:dyDescent="0.25">
      <c r="B955" s="459"/>
      <c r="C955" s="141"/>
      <c r="D955" s="158"/>
      <c r="E955" s="123"/>
      <c r="F955" s="97">
        <f t="shared" si="48"/>
        <v>0</v>
      </c>
      <c r="G955" s="161"/>
      <c r="H955" s="142"/>
      <c r="I955" s="130" t="e">
        <f>VLOOKUP(H955,Presupuesto!$B$11:$C$565,2,0)</f>
        <v>#N/A</v>
      </c>
      <c r="J955" s="98" t="str">
        <f t="shared" si="49"/>
        <v>Vinculación Universidad-Sociedad</v>
      </c>
      <c r="K955" s="98" t="s">
        <v>411</v>
      </c>
    </row>
    <row r="956" spans="2:11" x14ac:dyDescent="0.25">
      <c r="B956" s="459"/>
      <c r="C956" s="141"/>
      <c r="D956" s="158"/>
      <c r="E956" s="123"/>
      <c r="F956" s="97">
        <f t="shared" si="48"/>
        <v>0</v>
      </c>
      <c r="G956" s="161"/>
      <c r="H956" s="142"/>
      <c r="I956" s="130" t="e">
        <f>VLOOKUP(H956,Presupuesto!$B$11:$C$565,2,0)</f>
        <v>#N/A</v>
      </c>
      <c r="J956" s="98" t="str">
        <f t="shared" si="49"/>
        <v>Vinculación Universidad-Sociedad</v>
      </c>
      <c r="K956" s="98" t="s">
        <v>411</v>
      </c>
    </row>
    <row r="957" spans="2:11" x14ac:dyDescent="0.25">
      <c r="B957" s="459"/>
      <c r="C957" s="141"/>
      <c r="D957" s="158"/>
      <c r="E957" s="123"/>
      <c r="F957" s="97">
        <f t="shared" si="48"/>
        <v>0</v>
      </c>
      <c r="G957" s="161"/>
      <c r="H957" s="142"/>
      <c r="I957" s="130" t="e">
        <f>VLOOKUP(H957,Presupuesto!$B$11:$C$565,2,0)</f>
        <v>#N/A</v>
      </c>
      <c r="J957" s="98" t="str">
        <f t="shared" si="49"/>
        <v>Vinculación Universidad-Sociedad</v>
      </c>
      <c r="K957" s="98" t="s">
        <v>411</v>
      </c>
    </row>
    <row r="958" spans="2:11" x14ac:dyDescent="0.25">
      <c r="B958" s="459"/>
      <c r="C958" s="141"/>
      <c r="D958" s="158"/>
      <c r="E958" s="123"/>
      <c r="F958" s="97">
        <f t="shared" si="48"/>
        <v>0</v>
      </c>
      <c r="G958" s="161"/>
      <c r="H958" s="142"/>
      <c r="I958" s="130" t="e">
        <f>VLOOKUP(H958,Presupuesto!$B$11:$C$565,2,0)</f>
        <v>#N/A</v>
      </c>
      <c r="J958" s="98" t="str">
        <f t="shared" si="49"/>
        <v>Vinculación Universidad-Sociedad</v>
      </c>
      <c r="K958" s="98" t="s">
        <v>411</v>
      </c>
    </row>
    <row r="959" spans="2:11" x14ac:dyDescent="0.25">
      <c r="B959" s="459"/>
      <c r="C959" s="141"/>
      <c r="D959" s="158"/>
      <c r="E959" s="123"/>
      <c r="F959" s="97">
        <f t="shared" si="48"/>
        <v>0</v>
      </c>
      <c r="G959" s="161"/>
      <c r="H959" s="142"/>
      <c r="I959" s="130" t="e">
        <f>VLOOKUP(H959,Presupuesto!$B$11:$C$565,2,0)</f>
        <v>#N/A</v>
      </c>
      <c r="J959" s="98" t="str">
        <f t="shared" si="49"/>
        <v>Vinculación Universidad-Sociedad</v>
      </c>
      <c r="K959" s="98" t="s">
        <v>411</v>
      </c>
    </row>
    <row r="960" spans="2:11" x14ac:dyDescent="0.25">
      <c r="B960" s="459"/>
      <c r="C960" s="141"/>
      <c r="D960" s="158"/>
      <c r="E960" s="123"/>
      <c r="F960" s="97">
        <f t="shared" si="48"/>
        <v>0</v>
      </c>
      <c r="G960" s="161"/>
      <c r="H960" s="142"/>
      <c r="I960" s="130" t="e">
        <f>VLOOKUP(H960,Presupuesto!$B$11:$C$565,2,0)</f>
        <v>#N/A</v>
      </c>
      <c r="J960" s="98" t="str">
        <f t="shared" si="49"/>
        <v>Vinculación Universidad-Sociedad</v>
      </c>
      <c r="K960" s="98" t="s">
        <v>411</v>
      </c>
    </row>
    <row r="961" spans="2:11" x14ac:dyDescent="0.25">
      <c r="B961" s="459"/>
      <c r="C961" s="141"/>
      <c r="D961" s="158"/>
      <c r="E961" s="123"/>
      <c r="F961" s="97">
        <f t="shared" si="48"/>
        <v>0</v>
      </c>
      <c r="G961" s="161"/>
      <c r="H961" s="142"/>
      <c r="I961" s="130" t="e">
        <f>VLOOKUP(H961,Presupuesto!$B$11:$C$565,2,0)</f>
        <v>#N/A</v>
      </c>
      <c r="J961" s="98" t="str">
        <f t="shared" si="49"/>
        <v>Vinculación Universidad-Sociedad</v>
      </c>
      <c r="K961" s="98" t="s">
        <v>411</v>
      </c>
    </row>
    <row r="962" spans="2:11" x14ac:dyDescent="0.25">
      <c r="B962" s="459"/>
      <c r="C962" s="141"/>
      <c r="D962" s="158"/>
      <c r="E962" s="123"/>
      <c r="F962" s="97">
        <f t="shared" si="48"/>
        <v>0</v>
      </c>
      <c r="G962" s="161"/>
      <c r="H962" s="142"/>
      <c r="I962" s="130" t="e">
        <f>VLOOKUP(H962,Presupuesto!$B$11:$C$565,2,0)</f>
        <v>#N/A</v>
      </c>
      <c r="J962" s="98" t="str">
        <f t="shared" si="49"/>
        <v>Vinculación Universidad-Sociedad</v>
      </c>
      <c r="K962" s="98" t="s">
        <v>411</v>
      </c>
    </row>
    <row r="963" spans="2:11" x14ac:dyDescent="0.25">
      <c r="B963" s="459"/>
      <c r="C963" s="141"/>
      <c r="D963" s="158"/>
      <c r="E963" s="123"/>
      <c r="F963" s="97">
        <f t="shared" si="48"/>
        <v>0</v>
      </c>
      <c r="G963" s="161"/>
      <c r="H963" s="142"/>
      <c r="I963" s="130" t="e">
        <f>VLOOKUP(H963,Presupuesto!$B$11:$C$565,2,0)</f>
        <v>#N/A</v>
      </c>
      <c r="J963" s="98" t="str">
        <f t="shared" si="49"/>
        <v>Vinculación Universidad-Sociedad</v>
      </c>
      <c r="K963" s="98" t="s">
        <v>411</v>
      </c>
    </row>
    <row r="964" spans="2:11" x14ac:dyDescent="0.25">
      <c r="B964" s="459"/>
      <c r="C964" s="143"/>
      <c r="D964" s="151"/>
      <c r="E964" s="118"/>
      <c r="F964" s="97">
        <f t="shared" si="48"/>
        <v>0</v>
      </c>
      <c r="G964" s="161"/>
      <c r="H964" s="144"/>
      <c r="I964" s="130" t="e">
        <f>VLOOKUP(H964,Presupuesto!$B$11:$C$565,2,0)</f>
        <v>#N/A</v>
      </c>
      <c r="J964" s="98" t="str">
        <f t="shared" si="49"/>
        <v>Vinculación Universidad-Sociedad</v>
      </c>
      <c r="K964" s="98" t="s">
        <v>411</v>
      </c>
    </row>
    <row r="965" spans="2:11" x14ac:dyDescent="0.25">
      <c r="B965" s="459"/>
      <c r="C965" s="143"/>
      <c r="D965" s="151"/>
      <c r="E965" s="118"/>
      <c r="F965" s="97">
        <f t="shared" si="48"/>
        <v>0</v>
      </c>
      <c r="G965" s="161"/>
      <c r="H965" s="144"/>
      <c r="I965" s="130" t="e">
        <f>VLOOKUP(H965,Presupuesto!$B$11:$C$565,2,0)</f>
        <v>#N/A</v>
      </c>
      <c r="J965" s="98" t="str">
        <f t="shared" si="49"/>
        <v>Vinculación Universidad-Sociedad</v>
      </c>
      <c r="K965" s="98" t="s">
        <v>411</v>
      </c>
    </row>
    <row r="966" spans="2:11" x14ac:dyDescent="0.25">
      <c r="B966" s="459"/>
      <c r="C966" s="143"/>
      <c r="D966" s="151"/>
      <c r="E966" s="118"/>
      <c r="F966" s="97">
        <f t="shared" si="48"/>
        <v>0</v>
      </c>
      <c r="G966" s="161"/>
      <c r="H966" s="144"/>
      <c r="I966" s="130" t="e">
        <f>VLOOKUP(H966,Presupuesto!$B$11:$C$565,2,0)</f>
        <v>#N/A</v>
      </c>
      <c r="J966" s="98" t="str">
        <f t="shared" si="49"/>
        <v>Vinculación Universidad-Sociedad</v>
      </c>
      <c r="K966" s="98" t="s">
        <v>411</v>
      </c>
    </row>
    <row r="967" spans="2:11" x14ac:dyDescent="0.25">
      <c r="B967" s="459"/>
      <c r="C967" s="143"/>
      <c r="D967" s="151"/>
      <c r="E967" s="118"/>
      <c r="F967" s="97">
        <f t="shared" si="48"/>
        <v>0</v>
      </c>
      <c r="G967" s="161"/>
      <c r="H967" s="144"/>
      <c r="I967" s="130" t="e">
        <f>VLOOKUP(H967,Presupuesto!$B$11:$C$565,2,0)</f>
        <v>#N/A</v>
      </c>
      <c r="J967" s="98" t="str">
        <f t="shared" si="49"/>
        <v>Vinculación Universidad-Sociedad</v>
      </c>
      <c r="K967" s="98" t="s">
        <v>411</v>
      </c>
    </row>
    <row r="968" spans="2:11" x14ac:dyDescent="0.25">
      <c r="B968" s="459"/>
      <c r="C968" s="143"/>
      <c r="D968" s="151"/>
      <c r="E968" s="118"/>
      <c r="F968" s="97">
        <f t="shared" si="48"/>
        <v>0</v>
      </c>
      <c r="G968" s="161"/>
      <c r="H968" s="144"/>
      <c r="I968" s="130" t="e">
        <f>VLOOKUP(H968,Presupuesto!$B$11:$C$565,2,0)</f>
        <v>#N/A</v>
      </c>
      <c r="J968" s="98" t="str">
        <f t="shared" si="49"/>
        <v>Vinculación Universidad-Sociedad</v>
      </c>
      <c r="K968" s="98" t="s">
        <v>411</v>
      </c>
    </row>
    <row r="969" spans="2:11" x14ac:dyDescent="0.25">
      <c r="B969" s="459"/>
      <c r="C969" s="143"/>
      <c r="D969" s="151"/>
      <c r="E969" s="118"/>
      <c r="F969" s="97">
        <f t="shared" si="48"/>
        <v>0</v>
      </c>
      <c r="G969" s="161"/>
      <c r="H969" s="144"/>
      <c r="I969" s="130" t="e">
        <f>VLOOKUP(H969,Presupuesto!$B$11:$C$565,2,0)</f>
        <v>#N/A</v>
      </c>
      <c r="J969" s="98" t="str">
        <f t="shared" si="49"/>
        <v>Vinculación Universidad-Sociedad</v>
      </c>
      <c r="K969" s="98" t="s">
        <v>411</v>
      </c>
    </row>
    <row r="970" spans="2:11" x14ac:dyDescent="0.25">
      <c r="B970" s="459"/>
      <c r="C970" s="143"/>
      <c r="D970" s="151"/>
      <c r="E970" s="118"/>
      <c r="F970" s="97">
        <f t="shared" si="48"/>
        <v>0</v>
      </c>
      <c r="G970" s="161"/>
      <c r="H970" s="144"/>
      <c r="I970" s="130" t="e">
        <f>VLOOKUP(H970,Presupuesto!$B$11:$C$565,2,0)</f>
        <v>#N/A</v>
      </c>
      <c r="J970" s="98" t="str">
        <f t="shared" si="49"/>
        <v>Vinculación Universidad-Sociedad</v>
      </c>
      <c r="K970" s="98" t="s">
        <v>411</v>
      </c>
    </row>
    <row r="971" spans="2:11" x14ac:dyDescent="0.25">
      <c r="B971" s="459"/>
      <c r="C971" s="143"/>
      <c r="D971" s="151"/>
      <c r="E971" s="118"/>
      <c r="F971" s="97">
        <f t="shared" si="48"/>
        <v>0</v>
      </c>
      <c r="G971" s="161"/>
      <c r="H971" s="144"/>
      <c r="I971" s="130" t="e">
        <f>VLOOKUP(H971,Presupuesto!$B$11:$C$565,2,0)</f>
        <v>#N/A</v>
      </c>
      <c r="J971" s="98" t="str">
        <f t="shared" si="49"/>
        <v>Vinculación Universidad-Sociedad</v>
      </c>
      <c r="K971" s="98" t="s">
        <v>411</v>
      </c>
    </row>
    <row r="972" spans="2:11" x14ac:dyDescent="0.25">
      <c r="B972" s="459"/>
      <c r="C972" s="145"/>
      <c r="D972" s="151"/>
      <c r="E972" s="118"/>
      <c r="F972" s="97">
        <f t="shared" si="48"/>
        <v>0</v>
      </c>
      <c r="G972" s="161"/>
      <c r="H972" s="146"/>
      <c r="I972" s="130" t="e">
        <f>VLOOKUP(H972,Presupuesto!$B$11:$C$565,2,0)</f>
        <v>#N/A</v>
      </c>
      <c r="J972" s="98" t="str">
        <f t="shared" si="49"/>
        <v>Vinculación Universidad-Sociedad</v>
      </c>
      <c r="K972" s="98" t="s">
        <v>402</v>
      </c>
    </row>
    <row r="973" spans="2:11" x14ac:dyDescent="0.25">
      <c r="B973" s="459"/>
      <c r="C973" s="145"/>
      <c r="D973" s="151"/>
      <c r="E973" s="118"/>
      <c r="F973" s="97">
        <f t="shared" si="48"/>
        <v>0</v>
      </c>
      <c r="G973" s="161"/>
      <c r="H973" s="146"/>
      <c r="I973" s="130" t="e">
        <f>VLOOKUP(H973,Presupuesto!$B$11:$C$565,2,0)</f>
        <v>#N/A</v>
      </c>
      <c r="J973" s="98" t="str">
        <f t="shared" si="49"/>
        <v>Vinculación Universidad-Sociedad</v>
      </c>
      <c r="K973" s="98" t="s">
        <v>411</v>
      </c>
    </row>
    <row r="974" spans="2:11" x14ac:dyDescent="0.25">
      <c r="B974" s="459"/>
      <c r="C974" s="145"/>
      <c r="D974" s="151"/>
      <c r="E974" s="118"/>
      <c r="F974" s="97">
        <f t="shared" si="48"/>
        <v>0</v>
      </c>
      <c r="G974" s="161"/>
      <c r="H974" s="146"/>
      <c r="I974" s="130" t="e">
        <f>VLOOKUP(H974,Presupuesto!$B$11:$C$565,2,0)</f>
        <v>#N/A</v>
      </c>
      <c r="J974" s="98" t="str">
        <f t="shared" si="49"/>
        <v>Vinculación Universidad-Sociedad</v>
      </c>
      <c r="K974" s="98" t="s">
        <v>411</v>
      </c>
    </row>
    <row r="975" spans="2:11" x14ac:dyDescent="0.25">
      <c r="B975" s="459"/>
      <c r="C975" s="145"/>
      <c r="D975" s="151"/>
      <c r="E975" s="118"/>
      <c r="F975" s="97">
        <f t="shared" si="48"/>
        <v>0</v>
      </c>
      <c r="G975" s="161"/>
      <c r="H975" s="146"/>
      <c r="I975" s="130" t="e">
        <f>VLOOKUP(H975,Presupuesto!$B$11:$C$565,2,0)</f>
        <v>#N/A</v>
      </c>
      <c r="J975" s="98" t="str">
        <f t="shared" si="49"/>
        <v>Vinculación Universidad-Sociedad</v>
      </c>
      <c r="K975" s="98" t="s">
        <v>411</v>
      </c>
    </row>
    <row r="976" spans="2:11" ht="15.75" thickBot="1" x14ac:dyDescent="0.3">
      <c r="B976" s="459"/>
      <c r="C976" s="147"/>
      <c r="D976" s="159"/>
      <c r="E976" s="103"/>
      <c r="F976" s="105">
        <f t="shared" si="48"/>
        <v>0</v>
      </c>
      <c r="G976" s="162"/>
      <c r="H976" s="148"/>
      <c r="I976" s="132" t="e">
        <f>VLOOKUP(H976,Presupuesto!$B$11:$C$565,2,0)</f>
        <v>#N/A</v>
      </c>
      <c r="J976" s="106" t="str">
        <f t="shared" si="49"/>
        <v>Vinculación Universidad-Sociedad</v>
      </c>
      <c r="K976" s="124" t="s">
        <v>393</v>
      </c>
    </row>
    <row r="977" spans="2:11" x14ac:dyDescent="0.25">
      <c r="B977" s="459"/>
      <c r="C977" s="459"/>
      <c r="D977" s="459"/>
      <c r="E977" s="459"/>
      <c r="F977" s="459"/>
      <c r="G977" s="446"/>
      <c r="H977" s="459"/>
      <c r="I977" s="459"/>
      <c r="J977" s="459"/>
      <c r="K977" s="459"/>
    </row>
    <row r="978" spans="2:11" ht="15.75" thickBot="1" x14ac:dyDescent="0.3">
      <c r="B978" s="459"/>
      <c r="C978" s="459"/>
      <c r="D978" s="459"/>
      <c r="E978" s="459"/>
      <c r="F978" s="459"/>
      <c r="G978" s="446"/>
      <c r="H978" s="459"/>
      <c r="I978" s="459"/>
      <c r="J978" s="459"/>
      <c r="K978" s="459"/>
    </row>
    <row r="979" spans="2:11" ht="15.75" thickBot="1" x14ac:dyDescent="0.3">
      <c r="B979" s="459"/>
      <c r="C979" s="157" t="s">
        <v>53</v>
      </c>
      <c r="D979" s="369">
        <f>SUM(F986:F1020)</f>
        <v>3000</v>
      </c>
      <c r="E979" s="459"/>
      <c r="F979" s="70"/>
      <c r="G979" s="79"/>
      <c r="H979" s="70"/>
      <c r="I979" s="70"/>
      <c r="J979" s="459"/>
      <c r="K979" s="459"/>
    </row>
    <row r="980" spans="2:11" x14ac:dyDescent="0.25">
      <c r="B980" s="459"/>
      <c r="C980" s="70"/>
      <c r="D980" s="31"/>
      <c r="E980" s="93"/>
      <c r="F980" s="93"/>
      <c r="G980" s="93"/>
      <c r="H980" s="76"/>
      <c r="I980" s="76"/>
      <c r="J980" s="76"/>
      <c r="K980" s="112"/>
    </row>
    <row r="981" spans="2:11" x14ac:dyDescent="0.25">
      <c r="B981" s="459"/>
      <c r="C981" s="70"/>
      <c r="D981" s="31"/>
      <c r="E981" s="93"/>
      <c r="F981" s="93"/>
      <c r="G981" s="93"/>
      <c r="H981" s="76"/>
      <c r="I981" s="76"/>
      <c r="J981" s="76"/>
      <c r="K981" s="112"/>
    </row>
    <row r="982" spans="2:11" ht="15.75" x14ac:dyDescent="0.25">
      <c r="B982" s="459"/>
      <c r="C982" s="202" t="s">
        <v>391</v>
      </c>
      <c r="D982" s="365" t="str">
        <f>'3. Vinculación Univ. Sociedad'!F24</f>
        <v>3.2.4.2</v>
      </c>
      <c r="E982" s="93"/>
      <c r="F982" s="93"/>
      <c r="G982" s="93"/>
      <c r="H982" s="76"/>
      <c r="I982" s="76"/>
      <c r="J982" s="76"/>
      <c r="K982" s="112"/>
    </row>
    <row r="983" spans="2:11" ht="18.75" x14ac:dyDescent="0.25">
      <c r="B983" s="459"/>
      <c r="C983" s="210" t="str">
        <f>IFERROR(VLOOKUP(D982,'1. Desarrollo e Innov. Curricu.'!$F:$G,2,FALSE),IFERROR(VLOOKUP(D982,'2. Investigación Científica'!$F:$G,2,FALSE),IFERROR(VLOOKUP(D982,'3. Vinculación Univ. Sociedad'!$F:$G,2,FALSE),IFERROR(VLOOKUP(D982,'4. Docencia y Profesorado Univ.'!$F:$G,2,FALSE),IFERROR(VLOOKUP(D982,'5. Estudiantes y Graduados'!$F:$G,2,FALSE),IFERROR(VLOOKUP(D982,'11. Gestion Administrativa'!$F:$G,2,FALSE),IFERROR(VLOOKUP(D982,'13. Gestión Académica'!$F:$G,2,FALSE),IFERROR(VLOOKUP(D982,'9. Asegura. de la Calid. y M'!$F:$G,2,FALSE),IFERROR(VLOOKUP(D982,'6. Gestión del Conocimiento'!$F:$G,2,FALSE),IFERROR(VLOOKUP(D982,'15. Gobernabilidad y Proceso...'!$F:$G,2,FALSE),IFERROR(VLOOKUP(D982,'12. Gestión del Talento Humano'!$F:$G,2,FALSE),IFERROR(VLOOKUP(D982,'14. Internacional... de la E.S.'!$F:$G,2,FALSE),IFERROR(VLOOKUP(D982,'10. Posgrado'!$F:$G,2,FALSE),IFERROR(VLOOKUP(D982,'17. Gestión TIC'!$F:$G,2,FALSE),IFERROR(VLOOKUP(D982,'16. Desa. del Sistema Educ.Sup.'!$F:$G,2,FALSE),IFERROR(VLOOKUP(D982,'8. Cultura de Inno. Insti...'!$F:$G,2,FALSE),VLOOKUP(D982,'7. Lo Esencial de la Reforma U.'!$F:$G,2,0)))))))))))))))))</f>
        <v>Elaboración del Manual de Grupos de Apoyo orientados a las Mujeres Victimas de Violencia Domestica</v>
      </c>
      <c r="D983" s="31"/>
      <c r="E983" s="93"/>
      <c r="F983" s="93"/>
      <c r="G983" s="93"/>
      <c r="H983" s="76"/>
      <c r="I983" s="76"/>
      <c r="J983" s="76"/>
      <c r="K983" s="112"/>
    </row>
    <row r="984" spans="2:11" ht="15.75" thickBot="1" x14ac:dyDescent="0.3">
      <c r="B984" s="459"/>
      <c r="C984" s="459"/>
      <c r="D984" s="459"/>
      <c r="E984" s="459"/>
      <c r="F984" s="93"/>
      <c r="G984" s="76"/>
      <c r="H984" s="76"/>
      <c r="I984" s="76"/>
      <c r="J984" s="459"/>
      <c r="K984" s="459"/>
    </row>
    <row r="985" spans="2:11" ht="30.75" thickBot="1" x14ac:dyDescent="0.3">
      <c r="B985" s="459"/>
      <c r="C985" s="129" t="s">
        <v>44</v>
      </c>
      <c r="D985" s="129" t="s">
        <v>55</v>
      </c>
      <c r="E985" s="136" t="s">
        <v>57</v>
      </c>
      <c r="F985" s="135" t="s">
        <v>27</v>
      </c>
      <c r="G985" s="133" t="s">
        <v>130</v>
      </c>
      <c r="H985" s="136" t="s">
        <v>46</v>
      </c>
      <c r="I985" s="133" t="s">
        <v>131</v>
      </c>
      <c r="J985" s="133" t="s">
        <v>409</v>
      </c>
      <c r="K985" s="133" t="s">
        <v>410</v>
      </c>
    </row>
    <row r="986" spans="2:11" x14ac:dyDescent="0.25">
      <c r="B986" s="459"/>
      <c r="C986" s="220" t="s">
        <v>438</v>
      </c>
      <c r="D986" s="221"/>
      <c r="E986" s="219">
        <f>HLOOKUP(C986,$AH$2:$BU$3,2,0)</f>
        <v>620</v>
      </c>
      <c r="F986" s="97">
        <f t="shared" ref="F986:F1020" si="50">D986*E986</f>
        <v>0</v>
      </c>
      <c r="G986" s="161"/>
      <c r="H986" s="142"/>
      <c r="I986" s="130" t="e">
        <f>VLOOKUP(H986,Presupuesto!$B$11:$C$565,2,0)</f>
        <v>#N/A</v>
      </c>
      <c r="J986" s="218" t="s">
        <v>470</v>
      </c>
      <c r="K986" s="98" t="s">
        <v>393</v>
      </c>
    </row>
    <row r="987" spans="2:11" x14ac:dyDescent="0.25">
      <c r="B987" s="459"/>
      <c r="C987" s="141" t="s">
        <v>1800</v>
      </c>
      <c r="D987" s="158">
        <v>30</v>
      </c>
      <c r="E987" s="123">
        <v>100</v>
      </c>
      <c r="F987" s="97">
        <f t="shared" si="50"/>
        <v>3000</v>
      </c>
      <c r="G987" s="161" t="s">
        <v>128</v>
      </c>
      <c r="H987" s="142" t="s">
        <v>716</v>
      </c>
      <c r="I987" s="130" t="str">
        <f>VLOOKUP(H987,Presupuesto!$B$11:$C$565,2,0)</f>
        <v>SERVICIOS DE IMPRENTA PUBLIC.Y REPRODUCCION</v>
      </c>
      <c r="J987" s="98" t="str">
        <f>$J$810</f>
        <v>Vinculación Universidad-Sociedad</v>
      </c>
      <c r="K987" s="98" t="s">
        <v>397</v>
      </c>
    </row>
    <row r="988" spans="2:11" x14ac:dyDescent="0.25">
      <c r="B988" s="459"/>
      <c r="C988" s="141"/>
      <c r="D988" s="158"/>
      <c r="E988" s="123"/>
      <c r="F988" s="97">
        <f t="shared" si="50"/>
        <v>0</v>
      </c>
      <c r="G988" s="161"/>
      <c r="H988" s="142"/>
      <c r="I988" s="130" t="e">
        <f>VLOOKUP(H988,Presupuesto!$B$11:$C$565,2,0)</f>
        <v>#N/A</v>
      </c>
      <c r="J988" s="98" t="str">
        <f t="shared" ref="J988:J1020" si="51">$J$810</f>
        <v>Vinculación Universidad-Sociedad</v>
      </c>
      <c r="K988" s="98" t="s">
        <v>397</v>
      </c>
    </row>
    <row r="989" spans="2:11" x14ac:dyDescent="0.25">
      <c r="B989" s="459"/>
      <c r="C989" s="141"/>
      <c r="D989" s="158"/>
      <c r="E989" s="123"/>
      <c r="F989" s="97">
        <f t="shared" si="50"/>
        <v>0</v>
      </c>
      <c r="G989" s="161"/>
      <c r="H989" s="142"/>
      <c r="I989" s="130" t="e">
        <f>VLOOKUP(H989,Presupuesto!$B$11:$C$565,2,0)</f>
        <v>#N/A</v>
      </c>
      <c r="J989" s="98" t="str">
        <f t="shared" si="51"/>
        <v>Vinculación Universidad-Sociedad</v>
      </c>
      <c r="K989" s="98" t="s">
        <v>397</v>
      </c>
    </row>
    <row r="990" spans="2:11" x14ac:dyDescent="0.25">
      <c r="B990" s="459"/>
      <c r="C990" s="141"/>
      <c r="D990" s="158"/>
      <c r="E990" s="123"/>
      <c r="F990" s="97">
        <f t="shared" si="50"/>
        <v>0</v>
      </c>
      <c r="G990" s="161"/>
      <c r="H990" s="142"/>
      <c r="I990" s="130" t="e">
        <f>VLOOKUP(H990,Presupuesto!$B$11:$C$565,2,0)</f>
        <v>#N/A</v>
      </c>
      <c r="J990" s="98" t="str">
        <f t="shared" si="51"/>
        <v>Vinculación Universidad-Sociedad</v>
      </c>
      <c r="K990" s="98" t="s">
        <v>397</v>
      </c>
    </row>
    <row r="991" spans="2:11" x14ac:dyDescent="0.25">
      <c r="B991" s="459"/>
      <c r="C991" s="141"/>
      <c r="D991" s="158"/>
      <c r="E991" s="123"/>
      <c r="F991" s="97">
        <f t="shared" si="50"/>
        <v>0</v>
      </c>
      <c r="G991" s="161"/>
      <c r="H991" s="142"/>
      <c r="I991" s="130" t="e">
        <f>VLOOKUP(H991,Presupuesto!$B$11:$C$565,2,0)</f>
        <v>#N/A</v>
      </c>
      <c r="J991" s="98" t="str">
        <f t="shared" si="51"/>
        <v>Vinculación Universidad-Sociedad</v>
      </c>
      <c r="K991" s="98" t="s">
        <v>397</v>
      </c>
    </row>
    <row r="992" spans="2:11" x14ac:dyDescent="0.25">
      <c r="B992" s="459"/>
      <c r="C992" s="141"/>
      <c r="D992" s="158"/>
      <c r="E992" s="123"/>
      <c r="F992" s="97">
        <f t="shared" si="50"/>
        <v>0</v>
      </c>
      <c r="G992" s="161"/>
      <c r="H992" s="142"/>
      <c r="I992" s="130" t="e">
        <f>VLOOKUP(H992,Presupuesto!$B$11:$C$565,2,0)</f>
        <v>#N/A</v>
      </c>
      <c r="J992" s="98" t="str">
        <f t="shared" si="51"/>
        <v>Vinculación Universidad-Sociedad</v>
      </c>
      <c r="K992" s="98" t="s">
        <v>397</v>
      </c>
    </row>
    <row r="993" spans="2:11" x14ac:dyDescent="0.25">
      <c r="B993" s="459"/>
      <c r="C993" s="141"/>
      <c r="D993" s="158"/>
      <c r="E993" s="123"/>
      <c r="F993" s="97">
        <f t="shared" si="50"/>
        <v>0</v>
      </c>
      <c r="G993" s="161"/>
      <c r="H993" s="142"/>
      <c r="I993" s="130" t="e">
        <f>VLOOKUP(H993,Presupuesto!$B$11:$C$565,2,0)</f>
        <v>#N/A</v>
      </c>
      <c r="J993" s="98" t="str">
        <f t="shared" si="51"/>
        <v>Vinculación Universidad-Sociedad</v>
      </c>
      <c r="K993" s="98" t="s">
        <v>397</v>
      </c>
    </row>
    <row r="994" spans="2:11" x14ac:dyDescent="0.25">
      <c r="B994" s="459"/>
      <c r="C994" s="141"/>
      <c r="D994" s="158"/>
      <c r="E994" s="123"/>
      <c r="F994" s="97">
        <f t="shared" si="50"/>
        <v>0</v>
      </c>
      <c r="G994" s="161"/>
      <c r="H994" s="142"/>
      <c r="I994" s="130" t="e">
        <f>VLOOKUP(H994,Presupuesto!$B$11:$C$565,2,0)</f>
        <v>#N/A</v>
      </c>
      <c r="J994" s="98" t="str">
        <f t="shared" si="51"/>
        <v>Vinculación Universidad-Sociedad</v>
      </c>
      <c r="K994" s="98" t="s">
        <v>397</v>
      </c>
    </row>
    <row r="995" spans="2:11" x14ac:dyDescent="0.25">
      <c r="B995" s="459"/>
      <c r="C995" s="141"/>
      <c r="D995" s="158"/>
      <c r="E995" s="123"/>
      <c r="F995" s="97">
        <f t="shared" si="50"/>
        <v>0</v>
      </c>
      <c r="G995" s="161"/>
      <c r="H995" s="142"/>
      <c r="I995" s="130" t="e">
        <f>VLOOKUP(H995,Presupuesto!$B$11:$C$565,2,0)</f>
        <v>#N/A</v>
      </c>
      <c r="J995" s="98" t="str">
        <f t="shared" si="51"/>
        <v>Vinculación Universidad-Sociedad</v>
      </c>
      <c r="K995" s="98" t="s">
        <v>397</v>
      </c>
    </row>
    <row r="996" spans="2:11" x14ac:dyDescent="0.25">
      <c r="B996" s="459"/>
      <c r="C996" s="141"/>
      <c r="D996" s="158"/>
      <c r="E996" s="123"/>
      <c r="F996" s="97">
        <f t="shared" si="50"/>
        <v>0</v>
      </c>
      <c r="G996" s="161"/>
      <c r="H996" s="142"/>
      <c r="I996" s="130" t="e">
        <f>VLOOKUP(H996,Presupuesto!$B$11:$C$565,2,0)</f>
        <v>#N/A</v>
      </c>
      <c r="J996" s="98" t="str">
        <f t="shared" si="51"/>
        <v>Vinculación Universidad-Sociedad</v>
      </c>
      <c r="K996" s="98" t="s">
        <v>397</v>
      </c>
    </row>
    <row r="997" spans="2:11" x14ac:dyDescent="0.25">
      <c r="B997" s="459"/>
      <c r="C997" s="141"/>
      <c r="D997" s="158"/>
      <c r="E997" s="123"/>
      <c r="F997" s="97">
        <f t="shared" si="50"/>
        <v>0</v>
      </c>
      <c r="G997" s="161"/>
      <c r="H997" s="142"/>
      <c r="I997" s="130" t="e">
        <f>VLOOKUP(H997,Presupuesto!$B$11:$C$565,2,0)</f>
        <v>#N/A</v>
      </c>
      <c r="J997" s="98" t="str">
        <f t="shared" si="51"/>
        <v>Vinculación Universidad-Sociedad</v>
      </c>
      <c r="K997" s="98" t="s">
        <v>397</v>
      </c>
    </row>
    <row r="998" spans="2:11" x14ac:dyDescent="0.25">
      <c r="B998" s="459"/>
      <c r="C998" s="141"/>
      <c r="D998" s="158"/>
      <c r="E998" s="123"/>
      <c r="F998" s="97">
        <f t="shared" si="50"/>
        <v>0</v>
      </c>
      <c r="G998" s="161"/>
      <c r="H998" s="142"/>
      <c r="I998" s="130" t="e">
        <f>VLOOKUP(H998,Presupuesto!$B$11:$C$565,2,0)</f>
        <v>#N/A</v>
      </c>
      <c r="J998" s="98" t="str">
        <f t="shared" si="51"/>
        <v>Vinculación Universidad-Sociedad</v>
      </c>
      <c r="K998" s="98" t="s">
        <v>397</v>
      </c>
    </row>
    <row r="999" spans="2:11" x14ac:dyDescent="0.25">
      <c r="B999" s="459"/>
      <c r="C999" s="141"/>
      <c r="D999" s="158"/>
      <c r="E999" s="123"/>
      <c r="F999" s="97">
        <f t="shared" si="50"/>
        <v>0</v>
      </c>
      <c r="G999" s="161"/>
      <c r="H999" s="142"/>
      <c r="I999" s="130" t="e">
        <f>VLOOKUP(H999,Presupuesto!$B$11:$C$565,2,0)</f>
        <v>#N/A</v>
      </c>
      <c r="J999" s="98" t="str">
        <f t="shared" si="51"/>
        <v>Vinculación Universidad-Sociedad</v>
      </c>
      <c r="K999" s="98" t="s">
        <v>397</v>
      </c>
    </row>
    <row r="1000" spans="2:11" x14ac:dyDescent="0.25">
      <c r="B1000" s="459"/>
      <c r="C1000" s="141"/>
      <c r="D1000" s="158"/>
      <c r="E1000" s="123"/>
      <c r="F1000" s="97">
        <f t="shared" si="50"/>
        <v>0</v>
      </c>
      <c r="G1000" s="161"/>
      <c r="H1000" s="142"/>
      <c r="I1000" s="130" t="e">
        <f>VLOOKUP(H1000,Presupuesto!$B$11:$C$565,2,0)</f>
        <v>#N/A</v>
      </c>
      <c r="J1000" s="98" t="str">
        <f t="shared" si="51"/>
        <v>Vinculación Universidad-Sociedad</v>
      </c>
      <c r="K1000" s="98" t="s">
        <v>411</v>
      </c>
    </row>
    <row r="1001" spans="2:11" x14ac:dyDescent="0.25">
      <c r="B1001" s="459"/>
      <c r="C1001" s="141"/>
      <c r="D1001" s="158"/>
      <c r="E1001" s="123"/>
      <c r="F1001" s="97">
        <f t="shared" si="50"/>
        <v>0</v>
      </c>
      <c r="G1001" s="161"/>
      <c r="H1001" s="142"/>
      <c r="I1001" s="130" t="e">
        <f>VLOOKUP(H1001,Presupuesto!$B$11:$C$565,2,0)</f>
        <v>#N/A</v>
      </c>
      <c r="J1001" s="98" t="str">
        <f t="shared" si="51"/>
        <v>Vinculación Universidad-Sociedad</v>
      </c>
      <c r="K1001" s="98" t="s">
        <v>411</v>
      </c>
    </row>
    <row r="1002" spans="2:11" x14ac:dyDescent="0.25">
      <c r="B1002" s="459"/>
      <c r="C1002" s="141"/>
      <c r="D1002" s="158"/>
      <c r="E1002" s="123"/>
      <c r="F1002" s="97">
        <f t="shared" si="50"/>
        <v>0</v>
      </c>
      <c r="G1002" s="161"/>
      <c r="H1002" s="142"/>
      <c r="I1002" s="130" t="e">
        <f>VLOOKUP(H1002,Presupuesto!$B$11:$C$565,2,0)</f>
        <v>#N/A</v>
      </c>
      <c r="J1002" s="98" t="str">
        <f t="shared" si="51"/>
        <v>Vinculación Universidad-Sociedad</v>
      </c>
      <c r="K1002" s="98" t="s">
        <v>411</v>
      </c>
    </row>
    <row r="1003" spans="2:11" x14ac:dyDescent="0.25">
      <c r="B1003" s="459"/>
      <c r="C1003" s="141"/>
      <c r="D1003" s="158"/>
      <c r="E1003" s="123"/>
      <c r="F1003" s="97">
        <f t="shared" si="50"/>
        <v>0</v>
      </c>
      <c r="G1003" s="161"/>
      <c r="H1003" s="142"/>
      <c r="I1003" s="130" t="e">
        <f>VLOOKUP(H1003,Presupuesto!$B$11:$C$565,2,0)</f>
        <v>#N/A</v>
      </c>
      <c r="J1003" s="98" t="str">
        <f t="shared" si="51"/>
        <v>Vinculación Universidad-Sociedad</v>
      </c>
      <c r="K1003" s="98" t="s">
        <v>411</v>
      </c>
    </row>
    <row r="1004" spans="2:11" x14ac:dyDescent="0.25">
      <c r="B1004" s="459"/>
      <c r="C1004" s="141"/>
      <c r="D1004" s="158"/>
      <c r="E1004" s="123"/>
      <c r="F1004" s="97">
        <f t="shared" si="50"/>
        <v>0</v>
      </c>
      <c r="G1004" s="161"/>
      <c r="H1004" s="142"/>
      <c r="I1004" s="130" t="e">
        <f>VLOOKUP(H1004,Presupuesto!$B$11:$C$565,2,0)</f>
        <v>#N/A</v>
      </c>
      <c r="J1004" s="98" t="str">
        <f t="shared" si="51"/>
        <v>Vinculación Universidad-Sociedad</v>
      </c>
      <c r="K1004" s="98" t="s">
        <v>411</v>
      </c>
    </row>
    <row r="1005" spans="2:11" x14ac:dyDescent="0.25">
      <c r="B1005" s="459"/>
      <c r="C1005" s="141"/>
      <c r="D1005" s="158"/>
      <c r="E1005" s="123"/>
      <c r="F1005" s="97">
        <f t="shared" si="50"/>
        <v>0</v>
      </c>
      <c r="G1005" s="161"/>
      <c r="H1005" s="142"/>
      <c r="I1005" s="130" t="e">
        <f>VLOOKUP(H1005,Presupuesto!$B$11:$C$565,2,0)</f>
        <v>#N/A</v>
      </c>
      <c r="J1005" s="98" t="str">
        <f t="shared" si="51"/>
        <v>Vinculación Universidad-Sociedad</v>
      </c>
      <c r="K1005" s="98" t="s">
        <v>411</v>
      </c>
    </row>
    <row r="1006" spans="2:11" x14ac:dyDescent="0.25">
      <c r="B1006" s="459"/>
      <c r="C1006" s="141"/>
      <c r="D1006" s="158"/>
      <c r="E1006" s="123"/>
      <c r="F1006" s="97">
        <f t="shared" si="50"/>
        <v>0</v>
      </c>
      <c r="G1006" s="161"/>
      <c r="H1006" s="142"/>
      <c r="I1006" s="130" t="e">
        <f>VLOOKUP(H1006,Presupuesto!$B$11:$C$565,2,0)</f>
        <v>#N/A</v>
      </c>
      <c r="J1006" s="98" t="str">
        <f t="shared" si="51"/>
        <v>Vinculación Universidad-Sociedad</v>
      </c>
      <c r="K1006" s="98" t="s">
        <v>411</v>
      </c>
    </row>
    <row r="1007" spans="2:11" x14ac:dyDescent="0.25">
      <c r="B1007" s="459"/>
      <c r="C1007" s="141"/>
      <c r="D1007" s="158"/>
      <c r="E1007" s="123"/>
      <c r="F1007" s="97">
        <f t="shared" si="50"/>
        <v>0</v>
      </c>
      <c r="G1007" s="161"/>
      <c r="H1007" s="142"/>
      <c r="I1007" s="130" t="e">
        <f>VLOOKUP(H1007,Presupuesto!$B$11:$C$565,2,0)</f>
        <v>#N/A</v>
      </c>
      <c r="J1007" s="98" t="str">
        <f t="shared" si="51"/>
        <v>Vinculación Universidad-Sociedad</v>
      </c>
      <c r="K1007" s="98" t="s">
        <v>411</v>
      </c>
    </row>
    <row r="1008" spans="2:11" x14ac:dyDescent="0.25">
      <c r="B1008" s="459"/>
      <c r="C1008" s="143"/>
      <c r="D1008" s="151"/>
      <c r="E1008" s="118"/>
      <c r="F1008" s="97">
        <f t="shared" si="50"/>
        <v>0</v>
      </c>
      <c r="G1008" s="161"/>
      <c r="H1008" s="144"/>
      <c r="I1008" s="130" t="e">
        <f>VLOOKUP(H1008,Presupuesto!$B$11:$C$565,2,0)</f>
        <v>#N/A</v>
      </c>
      <c r="J1008" s="98" t="str">
        <f t="shared" si="51"/>
        <v>Vinculación Universidad-Sociedad</v>
      </c>
      <c r="K1008" s="98" t="s">
        <v>411</v>
      </c>
    </row>
    <row r="1009" spans="2:11" x14ac:dyDescent="0.25">
      <c r="B1009" s="459"/>
      <c r="C1009" s="143"/>
      <c r="D1009" s="151"/>
      <c r="E1009" s="118"/>
      <c r="F1009" s="97">
        <f t="shared" si="50"/>
        <v>0</v>
      </c>
      <c r="G1009" s="161"/>
      <c r="H1009" s="144"/>
      <c r="I1009" s="130" t="e">
        <f>VLOOKUP(H1009,Presupuesto!$B$11:$C$565,2,0)</f>
        <v>#N/A</v>
      </c>
      <c r="J1009" s="98" t="str">
        <f t="shared" si="51"/>
        <v>Vinculación Universidad-Sociedad</v>
      </c>
      <c r="K1009" s="98" t="s">
        <v>411</v>
      </c>
    </row>
    <row r="1010" spans="2:11" x14ac:dyDescent="0.25">
      <c r="B1010" s="459"/>
      <c r="C1010" s="143"/>
      <c r="D1010" s="151"/>
      <c r="E1010" s="118"/>
      <c r="F1010" s="97">
        <f t="shared" si="50"/>
        <v>0</v>
      </c>
      <c r="G1010" s="161"/>
      <c r="H1010" s="144"/>
      <c r="I1010" s="130" t="e">
        <f>VLOOKUP(H1010,Presupuesto!$B$11:$C$565,2,0)</f>
        <v>#N/A</v>
      </c>
      <c r="J1010" s="98" t="str">
        <f t="shared" si="51"/>
        <v>Vinculación Universidad-Sociedad</v>
      </c>
      <c r="K1010" s="98" t="s">
        <v>411</v>
      </c>
    </row>
    <row r="1011" spans="2:11" x14ac:dyDescent="0.25">
      <c r="B1011" s="459"/>
      <c r="C1011" s="143"/>
      <c r="D1011" s="151"/>
      <c r="E1011" s="118"/>
      <c r="F1011" s="97">
        <f t="shared" si="50"/>
        <v>0</v>
      </c>
      <c r="G1011" s="161"/>
      <c r="H1011" s="144"/>
      <c r="I1011" s="130" t="e">
        <f>VLOOKUP(H1011,Presupuesto!$B$11:$C$565,2,0)</f>
        <v>#N/A</v>
      </c>
      <c r="J1011" s="98" t="str">
        <f t="shared" si="51"/>
        <v>Vinculación Universidad-Sociedad</v>
      </c>
      <c r="K1011" s="98" t="s">
        <v>411</v>
      </c>
    </row>
    <row r="1012" spans="2:11" x14ac:dyDescent="0.25">
      <c r="B1012" s="459"/>
      <c r="C1012" s="143"/>
      <c r="D1012" s="151"/>
      <c r="E1012" s="118"/>
      <c r="F1012" s="97">
        <f t="shared" si="50"/>
        <v>0</v>
      </c>
      <c r="G1012" s="161"/>
      <c r="H1012" s="144"/>
      <c r="I1012" s="130" t="e">
        <f>VLOOKUP(H1012,Presupuesto!$B$11:$C$565,2,0)</f>
        <v>#N/A</v>
      </c>
      <c r="J1012" s="98" t="str">
        <f t="shared" si="51"/>
        <v>Vinculación Universidad-Sociedad</v>
      </c>
      <c r="K1012" s="98" t="s">
        <v>411</v>
      </c>
    </row>
    <row r="1013" spans="2:11" x14ac:dyDescent="0.25">
      <c r="B1013" s="459"/>
      <c r="C1013" s="143"/>
      <c r="D1013" s="151"/>
      <c r="E1013" s="118"/>
      <c r="F1013" s="97">
        <f t="shared" si="50"/>
        <v>0</v>
      </c>
      <c r="G1013" s="161"/>
      <c r="H1013" s="144"/>
      <c r="I1013" s="130" t="e">
        <f>VLOOKUP(H1013,Presupuesto!$B$11:$C$565,2,0)</f>
        <v>#N/A</v>
      </c>
      <c r="J1013" s="98" t="str">
        <f t="shared" si="51"/>
        <v>Vinculación Universidad-Sociedad</v>
      </c>
      <c r="K1013" s="98" t="s">
        <v>411</v>
      </c>
    </row>
    <row r="1014" spans="2:11" x14ac:dyDescent="0.25">
      <c r="B1014" s="459"/>
      <c r="C1014" s="143"/>
      <c r="D1014" s="151"/>
      <c r="E1014" s="118"/>
      <c r="F1014" s="97">
        <f t="shared" si="50"/>
        <v>0</v>
      </c>
      <c r="G1014" s="161"/>
      <c r="H1014" s="144"/>
      <c r="I1014" s="130" t="e">
        <f>VLOOKUP(H1014,Presupuesto!$B$11:$C$565,2,0)</f>
        <v>#N/A</v>
      </c>
      <c r="J1014" s="98" t="str">
        <f t="shared" si="51"/>
        <v>Vinculación Universidad-Sociedad</v>
      </c>
      <c r="K1014" s="98" t="s">
        <v>411</v>
      </c>
    </row>
    <row r="1015" spans="2:11" x14ac:dyDescent="0.25">
      <c r="B1015" s="459"/>
      <c r="C1015" s="143"/>
      <c r="D1015" s="151"/>
      <c r="E1015" s="118"/>
      <c r="F1015" s="97">
        <f t="shared" si="50"/>
        <v>0</v>
      </c>
      <c r="G1015" s="161"/>
      <c r="H1015" s="144"/>
      <c r="I1015" s="130" t="e">
        <f>VLOOKUP(H1015,Presupuesto!$B$11:$C$565,2,0)</f>
        <v>#N/A</v>
      </c>
      <c r="J1015" s="98" t="str">
        <f t="shared" si="51"/>
        <v>Vinculación Universidad-Sociedad</v>
      </c>
      <c r="K1015" s="98" t="s">
        <v>411</v>
      </c>
    </row>
    <row r="1016" spans="2:11" x14ac:dyDescent="0.25">
      <c r="B1016" s="459"/>
      <c r="C1016" s="145"/>
      <c r="D1016" s="151"/>
      <c r="E1016" s="118"/>
      <c r="F1016" s="97">
        <f t="shared" si="50"/>
        <v>0</v>
      </c>
      <c r="G1016" s="161"/>
      <c r="H1016" s="146"/>
      <c r="I1016" s="130" t="e">
        <f>VLOOKUP(H1016,Presupuesto!$B$11:$C$565,2,0)</f>
        <v>#N/A</v>
      </c>
      <c r="J1016" s="98" t="str">
        <f t="shared" si="51"/>
        <v>Vinculación Universidad-Sociedad</v>
      </c>
      <c r="K1016" s="98" t="s">
        <v>402</v>
      </c>
    </row>
    <row r="1017" spans="2:11" x14ac:dyDescent="0.25">
      <c r="B1017" s="459"/>
      <c r="C1017" s="145"/>
      <c r="D1017" s="151"/>
      <c r="E1017" s="118"/>
      <c r="F1017" s="97">
        <f t="shared" si="50"/>
        <v>0</v>
      </c>
      <c r="G1017" s="161"/>
      <c r="H1017" s="146"/>
      <c r="I1017" s="130" t="e">
        <f>VLOOKUP(H1017,Presupuesto!$B$11:$C$565,2,0)</f>
        <v>#N/A</v>
      </c>
      <c r="J1017" s="98" t="str">
        <f t="shared" si="51"/>
        <v>Vinculación Universidad-Sociedad</v>
      </c>
      <c r="K1017" s="98" t="s">
        <v>411</v>
      </c>
    </row>
    <row r="1018" spans="2:11" x14ac:dyDescent="0.25">
      <c r="B1018" s="459"/>
      <c r="C1018" s="145"/>
      <c r="D1018" s="151"/>
      <c r="E1018" s="118"/>
      <c r="F1018" s="97">
        <f t="shared" si="50"/>
        <v>0</v>
      </c>
      <c r="G1018" s="161"/>
      <c r="H1018" s="146"/>
      <c r="I1018" s="130" t="e">
        <f>VLOOKUP(H1018,Presupuesto!$B$11:$C$565,2,0)</f>
        <v>#N/A</v>
      </c>
      <c r="J1018" s="98" t="str">
        <f t="shared" si="51"/>
        <v>Vinculación Universidad-Sociedad</v>
      </c>
      <c r="K1018" s="98" t="s">
        <v>411</v>
      </c>
    </row>
    <row r="1019" spans="2:11" x14ac:dyDescent="0.25">
      <c r="B1019" s="459"/>
      <c r="C1019" s="145"/>
      <c r="D1019" s="151"/>
      <c r="E1019" s="118"/>
      <c r="F1019" s="97">
        <f t="shared" si="50"/>
        <v>0</v>
      </c>
      <c r="G1019" s="161"/>
      <c r="H1019" s="146"/>
      <c r="I1019" s="130" t="e">
        <f>VLOOKUP(H1019,Presupuesto!$B$11:$C$565,2,0)</f>
        <v>#N/A</v>
      </c>
      <c r="J1019" s="98" t="str">
        <f t="shared" si="51"/>
        <v>Vinculación Universidad-Sociedad</v>
      </c>
      <c r="K1019" s="98" t="s">
        <v>411</v>
      </c>
    </row>
    <row r="1020" spans="2:11" ht="15.75" thickBot="1" x14ac:dyDescent="0.3">
      <c r="B1020" s="459"/>
      <c r="C1020" s="147"/>
      <c r="D1020" s="159"/>
      <c r="E1020" s="103"/>
      <c r="F1020" s="105">
        <f t="shared" si="50"/>
        <v>0</v>
      </c>
      <c r="G1020" s="162"/>
      <c r="H1020" s="148"/>
      <c r="I1020" s="132" t="e">
        <f>VLOOKUP(H1020,Presupuesto!$B$11:$C$565,2,0)</f>
        <v>#N/A</v>
      </c>
      <c r="J1020" s="106" t="str">
        <f t="shared" si="51"/>
        <v>Vinculación Universidad-Sociedad</v>
      </c>
      <c r="K1020" s="124" t="s">
        <v>393</v>
      </c>
    </row>
    <row r="1021" spans="2:11" x14ac:dyDescent="0.25">
      <c r="B1021" s="459"/>
      <c r="C1021" s="459"/>
      <c r="D1021" s="459"/>
      <c r="E1021" s="459"/>
      <c r="F1021" s="459"/>
      <c r="G1021" s="446"/>
      <c r="H1021" s="459"/>
      <c r="I1021" s="459"/>
      <c r="J1021" s="459"/>
      <c r="K1021" s="459"/>
    </row>
    <row r="1022" spans="2:11" ht="15.75" thickBot="1" x14ac:dyDescent="0.3">
      <c r="B1022" s="459"/>
      <c r="C1022" s="459"/>
      <c r="D1022" s="459"/>
      <c r="E1022" s="459"/>
      <c r="F1022" s="90"/>
      <c r="G1022" s="89"/>
      <c r="H1022" s="90"/>
      <c r="I1022" s="90"/>
      <c r="J1022" s="459"/>
      <c r="K1022" s="459"/>
    </row>
    <row r="1023" spans="2:11" ht="15.75" thickBot="1" x14ac:dyDescent="0.3">
      <c r="B1023" s="459"/>
      <c r="C1023" s="157" t="s">
        <v>53</v>
      </c>
      <c r="D1023" s="369">
        <f>SUM(F1030:F1064)</f>
        <v>0</v>
      </c>
      <c r="E1023" s="459"/>
      <c r="F1023" s="70"/>
      <c r="G1023" s="79"/>
      <c r="H1023" s="70"/>
      <c r="I1023" s="70"/>
      <c r="J1023" s="459"/>
      <c r="K1023" s="459"/>
    </row>
    <row r="1024" spans="2:11" x14ac:dyDescent="0.25">
      <c r="B1024" s="459"/>
      <c r="C1024" s="70"/>
      <c r="D1024" s="31"/>
      <c r="E1024" s="93"/>
      <c r="F1024" s="93"/>
      <c r="G1024" s="93"/>
      <c r="H1024" s="76"/>
      <c r="I1024" s="76"/>
      <c r="J1024" s="76"/>
      <c r="K1024" s="112"/>
    </row>
    <row r="1025" spans="2:11" x14ac:dyDescent="0.25">
      <c r="B1025" s="459"/>
      <c r="C1025" s="70"/>
      <c r="D1025" s="31"/>
      <c r="E1025" s="93"/>
      <c r="F1025" s="93"/>
      <c r="G1025" s="93"/>
      <c r="H1025" s="76"/>
      <c r="I1025" s="76"/>
      <c r="J1025" s="76"/>
      <c r="K1025" s="112"/>
    </row>
    <row r="1026" spans="2:11" ht="15.75" x14ac:dyDescent="0.25">
      <c r="B1026" s="459"/>
      <c r="C1026" s="202" t="s">
        <v>391</v>
      </c>
      <c r="D1026" s="365"/>
      <c r="E1026" s="93"/>
      <c r="F1026" s="93"/>
      <c r="G1026" s="93"/>
      <c r="H1026" s="76"/>
      <c r="I1026" s="76"/>
      <c r="J1026" s="76"/>
      <c r="K1026" s="112"/>
    </row>
    <row r="1027" spans="2:11" ht="18.75" x14ac:dyDescent="0.25">
      <c r="B1027" s="459"/>
      <c r="C1027" s="210" t="e">
        <f>IFERROR(VLOOKUP(D1026,'1. Desarrollo e Innov. Curricu.'!$F:$G,2,FALSE),IFERROR(VLOOKUP(D1026,'2. Investigación Científica'!$F:$G,2,FALSE),IFERROR(VLOOKUP(D1026,'3. Vinculación Univ. Sociedad'!$F:$G,2,FALSE),IFERROR(VLOOKUP(D1026,'4. Docencia y Profesorado Univ.'!$F:$G,2,FALSE),IFERROR(VLOOKUP(D1026,'5. Estudiantes y Graduados'!$F:$G,2,FALSE),IFERROR(VLOOKUP(D1026,'11. Gestion Administrativa'!$F:$G,2,FALSE),IFERROR(VLOOKUP(D1026,'13. Gestión Académica'!$F:$G,2,FALSE),IFERROR(VLOOKUP(D1026,'9. Asegura. de la Calid. y M'!$F:$G,2,FALSE),IFERROR(VLOOKUP(D1026,'6. Gestión del Conocimiento'!$F:$G,2,FALSE),IFERROR(VLOOKUP(D1026,'15. Gobernabilidad y Proceso...'!$F:$G,2,FALSE),IFERROR(VLOOKUP(D1026,'12. Gestión del Talento Humano'!$F:$G,2,FALSE),IFERROR(VLOOKUP(D1026,'14. Internacional... de la E.S.'!$F:$G,2,FALSE),IFERROR(VLOOKUP(D1026,'10. Posgrado'!$F:$G,2,FALSE),IFERROR(VLOOKUP(D1026,'17. Gestión TIC'!$F:$G,2,FALSE),IFERROR(VLOOKUP(D1026,'16. Desa. del Sistema Educ.Sup.'!$F:$G,2,FALSE),IFERROR(VLOOKUP(D1026,'8. Cultura de Inno. Insti...'!$F:$G,2,FALSE),VLOOKUP(D1026,'7. Lo Esencial de la Reforma U.'!$F:$G,2,0)))))))))))))))))</f>
        <v>#N/A</v>
      </c>
      <c r="D1027" s="31"/>
      <c r="E1027" s="93"/>
      <c r="F1027" s="93"/>
      <c r="G1027" s="93"/>
      <c r="H1027" s="76"/>
      <c r="I1027" s="76"/>
      <c r="J1027" s="76"/>
      <c r="K1027" s="112"/>
    </row>
    <row r="1028" spans="2:11" ht="15.75" thickBot="1" x14ac:dyDescent="0.3">
      <c r="B1028" s="459"/>
      <c r="C1028" s="459"/>
      <c r="D1028" s="459"/>
      <c r="E1028" s="459"/>
      <c r="F1028" s="93"/>
      <c r="G1028" s="76"/>
      <c r="H1028" s="76"/>
      <c r="I1028" s="76"/>
      <c r="J1028" s="459"/>
      <c r="K1028" s="459"/>
    </row>
    <row r="1029" spans="2:11" ht="30.75" thickBot="1" x14ac:dyDescent="0.3">
      <c r="B1029" s="459"/>
      <c r="C1029" s="129" t="s">
        <v>44</v>
      </c>
      <c r="D1029" s="129" t="s">
        <v>55</v>
      </c>
      <c r="E1029" s="136" t="s">
        <v>57</v>
      </c>
      <c r="F1029" s="135" t="s">
        <v>27</v>
      </c>
      <c r="G1029" s="133" t="s">
        <v>130</v>
      </c>
      <c r="H1029" s="136" t="s">
        <v>46</v>
      </c>
      <c r="I1029" s="133" t="s">
        <v>131</v>
      </c>
      <c r="J1029" s="133" t="s">
        <v>409</v>
      </c>
      <c r="K1029" s="133" t="s">
        <v>410</v>
      </c>
    </row>
    <row r="1030" spans="2:11" x14ac:dyDescent="0.25">
      <c r="B1030" s="459"/>
      <c r="C1030" s="220" t="s">
        <v>438</v>
      </c>
      <c r="D1030" s="221"/>
      <c r="E1030" s="219">
        <f>HLOOKUP(C1030,$AH$2:$BU$3,2,0)</f>
        <v>620</v>
      </c>
      <c r="F1030" s="97">
        <f t="shared" ref="F1030:F1064" si="52">D1030*E1030</f>
        <v>0</v>
      </c>
      <c r="G1030" s="161"/>
      <c r="H1030" s="142"/>
      <c r="I1030" s="130" t="e">
        <f>VLOOKUP(H1030,Presupuesto!$B$11:$C$565,2,0)</f>
        <v>#N/A</v>
      </c>
      <c r="J1030" s="218" t="s">
        <v>1475</v>
      </c>
      <c r="K1030" s="98" t="s">
        <v>393</v>
      </c>
    </row>
    <row r="1031" spans="2:11" x14ac:dyDescent="0.25">
      <c r="B1031" s="459"/>
      <c r="C1031" s="141"/>
      <c r="D1031" s="158"/>
      <c r="E1031" s="123"/>
      <c r="F1031" s="97">
        <f t="shared" si="52"/>
        <v>0</v>
      </c>
      <c r="G1031" s="161"/>
      <c r="H1031" s="142"/>
      <c r="I1031" s="130" t="e">
        <f>VLOOKUP(H1031,Presupuesto!$B$11:$C$565,2,0)</f>
        <v>#N/A</v>
      </c>
      <c r="J1031" s="98" t="str">
        <f>$J$854</f>
        <v>Vinculación Universidad-Sociedad</v>
      </c>
      <c r="K1031" s="98" t="s">
        <v>411</v>
      </c>
    </row>
    <row r="1032" spans="2:11" x14ac:dyDescent="0.25">
      <c r="B1032" s="459"/>
      <c r="C1032" s="141"/>
      <c r="D1032" s="158"/>
      <c r="E1032" s="123"/>
      <c r="F1032" s="97">
        <f t="shared" si="52"/>
        <v>0</v>
      </c>
      <c r="G1032" s="161"/>
      <c r="H1032" s="142"/>
      <c r="I1032" s="130" t="e">
        <f>VLOOKUP(H1032,Presupuesto!$B$11:$C$565,2,0)</f>
        <v>#N/A</v>
      </c>
      <c r="J1032" s="98" t="str">
        <f t="shared" ref="J1032:J1064" si="53">$J$854</f>
        <v>Vinculación Universidad-Sociedad</v>
      </c>
      <c r="K1032" s="98" t="s">
        <v>411</v>
      </c>
    </row>
    <row r="1033" spans="2:11" x14ac:dyDescent="0.25">
      <c r="B1033" s="459"/>
      <c r="C1033" s="141"/>
      <c r="D1033" s="158"/>
      <c r="E1033" s="123"/>
      <c r="F1033" s="97">
        <f t="shared" si="52"/>
        <v>0</v>
      </c>
      <c r="G1033" s="161"/>
      <c r="H1033" s="142"/>
      <c r="I1033" s="130" t="e">
        <f>VLOOKUP(H1033,Presupuesto!$B$11:$C$565,2,0)</f>
        <v>#N/A</v>
      </c>
      <c r="J1033" s="98" t="str">
        <f t="shared" si="53"/>
        <v>Vinculación Universidad-Sociedad</v>
      </c>
      <c r="K1033" s="98" t="s">
        <v>411</v>
      </c>
    </row>
    <row r="1034" spans="2:11" x14ac:dyDescent="0.25">
      <c r="B1034" s="459"/>
      <c r="C1034" s="141"/>
      <c r="D1034" s="158"/>
      <c r="E1034" s="123"/>
      <c r="F1034" s="97">
        <f t="shared" si="52"/>
        <v>0</v>
      </c>
      <c r="G1034" s="161"/>
      <c r="H1034" s="142"/>
      <c r="I1034" s="130" t="e">
        <f>VLOOKUP(H1034,Presupuesto!$B$11:$C$565,2,0)</f>
        <v>#N/A</v>
      </c>
      <c r="J1034" s="98" t="str">
        <f t="shared" si="53"/>
        <v>Vinculación Universidad-Sociedad</v>
      </c>
      <c r="K1034" s="98" t="s">
        <v>411</v>
      </c>
    </row>
    <row r="1035" spans="2:11" x14ac:dyDescent="0.25">
      <c r="B1035" s="459"/>
      <c r="C1035" s="141"/>
      <c r="D1035" s="158"/>
      <c r="E1035" s="123"/>
      <c r="F1035" s="97">
        <f t="shared" si="52"/>
        <v>0</v>
      </c>
      <c r="G1035" s="161"/>
      <c r="H1035" s="142"/>
      <c r="I1035" s="130" t="e">
        <f>VLOOKUP(H1035,Presupuesto!$B$11:$C$565,2,0)</f>
        <v>#N/A</v>
      </c>
      <c r="J1035" s="98" t="str">
        <f t="shared" si="53"/>
        <v>Vinculación Universidad-Sociedad</v>
      </c>
      <c r="K1035" s="98" t="s">
        <v>400</v>
      </c>
    </row>
    <row r="1036" spans="2:11" x14ac:dyDescent="0.25">
      <c r="B1036" s="459"/>
      <c r="C1036" s="141"/>
      <c r="D1036" s="158"/>
      <c r="E1036" s="123"/>
      <c r="F1036" s="97">
        <f t="shared" si="52"/>
        <v>0</v>
      </c>
      <c r="G1036" s="161"/>
      <c r="H1036" s="142"/>
      <c r="I1036" s="130" t="e">
        <f>VLOOKUP(H1036,Presupuesto!$B$11:$C$565,2,0)</f>
        <v>#N/A</v>
      </c>
      <c r="J1036" s="98" t="str">
        <f t="shared" si="53"/>
        <v>Vinculación Universidad-Sociedad</v>
      </c>
      <c r="K1036" s="98" t="s">
        <v>411</v>
      </c>
    </row>
    <row r="1037" spans="2:11" x14ac:dyDescent="0.25">
      <c r="B1037" s="459"/>
      <c r="C1037" s="141"/>
      <c r="D1037" s="158"/>
      <c r="E1037" s="123"/>
      <c r="F1037" s="97">
        <f t="shared" si="52"/>
        <v>0</v>
      </c>
      <c r="G1037" s="161"/>
      <c r="H1037" s="142"/>
      <c r="I1037" s="130" t="e">
        <f>VLOOKUP(H1037,Presupuesto!$B$11:$C$565,2,0)</f>
        <v>#N/A</v>
      </c>
      <c r="J1037" s="98" t="str">
        <f t="shared" si="53"/>
        <v>Vinculación Universidad-Sociedad</v>
      </c>
      <c r="K1037" s="98" t="s">
        <v>411</v>
      </c>
    </row>
    <row r="1038" spans="2:11" x14ac:dyDescent="0.25">
      <c r="B1038" s="459"/>
      <c r="C1038" s="141"/>
      <c r="D1038" s="158"/>
      <c r="E1038" s="123"/>
      <c r="F1038" s="97">
        <f t="shared" si="52"/>
        <v>0</v>
      </c>
      <c r="G1038" s="161"/>
      <c r="H1038" s="142"/>
      <c r="I1038" s="130" t="e">
        <f>VLOOKUP(H1038,Presupuesto!$B$11:$C$565,2,0)</f>
        <v>#N/A</v>
      </c>
      <c r="J1038" s="98" t="str">
        <f t="shared" si="53"/>
        <v>Vinculación Universidad-Sociedad</v>
      </c>
      <c r="K1038" s="98" t="s">
        <v>411</v>
      </c>
    </row>
    <row r="1039" spans="2:11" x14ac:dyDescent="0.25">
      <c r="B1039" s="459"/>
      <c r="C1039" s="141"/>
      <c r="D1039" s="158"/>
      <c r="E1039" s="123"/>
      <c r="F1039" s="97">
        <f t="shared" si="52"/>
        <v>0</v>
      </c>
      <c r="G1039" s="161"/>
      <c r="H1039" s="142"/>
      <c r="I1039" s="130" t="e">
        <f>VLOOKUP(H1039,Presupuesto!$B$11:$C$565,2,0)</f>
        <v>#N/A</v>
      </c>
      <c r="J1039" s="98" t="str">
        <f t="shared" si="53"/>
        <v>Vinculación Universidad-Sociedad</v>
      </c>
      <c r="K1039" s="98" t="s">
        <v>411</v>
      </c>
    </row>
    <row r="1040" spans="2:11" x14ac:dyDescent="0.25">
      <c r="B1040" s="459"/>
      <c r="C1040" s="141"/>
      <c r="D1040" s="158"/>
      <c r="E1040" s="123"/>
      <c r="F1040" s="97">
        <f t="shared" si="52"/>
        <v>0</v>
      </c>
      <c r="G1040" s="161"/>
      <c r="H1040" s="142"/>
      <c r="I1040" s="130" t="e">
        <f>VLOOKUP(H1040,Presupuesto!$B$11:$C$565,2,0)</f>
        <v>#N/A</v>
      </c>
      <c r="J1040" s="98" t="str">
        <f t="shared" si="53"/>
        <v>Vinculación Universidad-Sociedad</v>
      </c>
      <c r="K1040" s="98" t="s">
        <v>411</v>
      </c>
    </row>
    <row r="1041" spans="2:11" x14ac:dyDescent="0.25">
      <c r="B1041" s="459"/>
      <c r="C1041" s="141"/>
      <c r="D1041" s="158"/>
      <c r="E1041" s="123"/>
      <c r="F1041" s="97">
        <f t="shared" si="52"/>
        <v>0</v>
      </c>
      <c r="G1041" s="161"/>
      <c r="H1041" s="142"/>
      <c r="I1041" s="130" t="e">
        <f>VLOOKUP(H1041,Presupuesto!$B$11:$C$565,2,0)</f>
        <v>#N/A</v>
      </c>
      <c r="J1041" s="98" t="str">
        <f t="shared" si="53"/>
        <v>Vinculación Universidad-Sociedad</v>
      </c>
      <c r="K1041" s="98" t="s">
        <v>411</v>
      </c>
    </row>
    <row r="1042" spans="2:11" x14ac:dyDescent="0.25">
      <c r="B1042" s="459"/>
      <c r="C1042" s="141"/>
      <c r="D1042" s="158"/>
      <c r="E1042" s="123"/>
      <c r="F1042" s="97">
        <f t="shared" si="52"/>
        <v>0</v>
      </c>
      <c r="G1042" s="161"/>
      <c r="H1042" s="142"/>
      <c r="I1042" s="130" t="e">
        <f>VLOOKUP(H1042,Presupuesto!$B$11:$C$565,2,0)</f>
        <v>#N/A</v>
      </c>
      <c r="J1042" s="98" t="str">
        <f t="shared" si="53"/>
        <v>Vinculación Universidad-Sociedad</v>
      </c>
      <c r="K1042" s="98" t="s">
        <v>411</v>
      </c>
    </row>
    <row r="1043" spans="2:11" x14ac:dyDescent="0.25">
      <c r="B1043" s="459"/>
      <c r="C1043" s="141"/>
      <c r="D1043" s="158"/>
      <c r="E1043" s="123"/>
      <c r="F1043" s="97">
        <f t="shared" si="52"/>
        <v>0</v>
      </c>
      <c r="G1043" s="161"/>
      <c r="H1043" s="142"/>
      <c r="I1043" s="130" t="e">
        <f>VLOOKUP(H1043,Presupuesto!$B$11:$C$565,2,0)</f>
        <v>#N/A</v>
      </c>
      <c r="J1043" s="98" t="str">
        <f t="shared" si="53"/>
        <v>Vinculación Universidad-Sociedad</v>
      </c>
      <c r="K1043" s="98" t="s">
        <v>411</v>
      </c>
    </row>
    <row r="1044" spans="2:11" x14ac:dyDescent="0.25">
      <c r="B1044" s="459"/>
      <c r="C1044" s="141"/>
      <c r="D1044" s="158"/>
      <c r="E1044" s="123"/>
      <c r="F1044" s="97">
        <f t="shared" si="52"/>
        <v>0</v>
      </c>
      <c r="G1044" s="161"/>
      <c r="H1044" s="142"/>
      <c r="I1044" s="130" t="e">
        <f>VLOOKUP(H1044,Presupuesto!$B$11:$C$565,2,0)</f>
        <v>#N/A</v>
      </c>
      <c r="J1044" s="98" t="str">
        <f t="shared" si="53"/>
        <v>Vinculación Universidad-Sociedad</v>
      </c>
      <c r="K1044" s="98" t="s">
        <v>411</v>
      </c>
    </row>
    <row r="1045" spans="2:11" x14ac:dyDescent="0.25">
      <c r="B1045" s="459"/>
      <c r="C1045" s="141"/>
      <c r="D1045" s="158"/>
      <c r="E1045" s="123"/>
      <c r="F1045" s="97">
        <f t="shared" si="52"/>
        <v>0</v>
      </c>
      <c r="G1045" s="161"/>
      <c r="H1045" s="142"/>
      <c r="I1045" s="130" t="e">
        <f>VLOOKUP(H1045,Presupuesto!$B$11:$C$565,2,0)</f>
        <v>#N/A</v>
      </c>
      <c r="J1045" s="98" t="str">
        <f t="shared" si="53"/>
        <v>Vinculación Universidad-Sociedad</v>
      </c>
      <c r="K1045" s="98" t="s">
        <v>411</v>
      </c>
    </row>
    <row r="1046" spans="2:11" x14ac:dyDescent="0.25">
      <c r="B1046" s="459"/>
      <c r="C1046" s="141"/>
      <c r="D1046" s="158"/>
      <c r="E1046" s="123"/>
      <c r="F1046" s="97">
        <f t="shared" si="52"/>
        <v>0</v>
      </c>
      <c r="G1046" s="161"/>
      <c r="H1046" s="142"/>
      <c r="I1046" s="130" t="e">
        <f>VLOOKUP(H1046,Presupuesto!$B$11:$C$565,2,0)</f>
        <v>#N/A</v>
      </c>
      <c r="J1046" s="98" t="str">
        <f t="shared" si="53"/>
        <v>Vinculación Universidad-Sociedad</v>
      </c>
      <c r="K1046" s="98" t="s">
        <v>411</v>
      </c>
    </row>
    <row r="1047" spans="2:11" x14ac:dyDescent="0.25">
      <c r="B1047" s="459"/>
      <c r="C1047" s="141"/>
      <c r="D1047" s="158"/>
      <c r="E1047" s="123"/>
      <c r="F1047" s="97">
        <f t="shared" si="52"/>
        <v>0</v>
      </c>
      <c r="G1047" s="161"/>
      <c r="H1047" s="142"/>
      <c r="I1047" s="130" t="e">
        <f>VLOOKUP(H1047,Presupuesto!$B$11:$C$565,2,0)</f>
        <v>#N/A</v>
      </c>
      <c r="J1047" s="98" t="str">
        <f t="shared" si="53"/>
        <v>Vinculación Universidad-Sociedad</v>
      </c>
      <c r="K1047" s="98" t="s">
        <v>411</v>
      </c>
    </row>
    <row r="1048" spans="2:11" x14ac:dyDescent="0.25">
      <c r="B1048" s="459"/>
      <c r="C1048" s="141"/>
      <c r="D1048" s="158"/>
      <c r="E1048" s="123"/>
      <c r="F1048" s="97">
        <f t="shared" si="52"/>
        <v>0</v>
      </c>
      <c r="G1048" s="161"/>
      <c r="H1048" s="142"/>
      <c r="I1048" s="130" t="e">
        <f>VLOOKUP(H1048,Presupuesto!$B$11:$C$565,2,0)</f>
        <v>#N/A</v>
      </c>
      <c r="J1048" s="98" t="str">
        <f t="shared" si="53"/>
        <v>Vinculación Universidad-Sociedad</v>
      </c>
      <c r="K1048" s="98" t="s">
        <v>411</v>
      </c>
    </row>
    <row r="1049" spans="2:11" x14ac:dyDescent="0.25">
      <c r="B1049" s="459"/>
      <c r="C1049" s="141"/>
      <c r="D1049" s="158"/>
      <c r="E1049" s="123"/>
      <c r="F1049" s="97">
        <f t="shared" si="52"/>
        <v>0</v>
      </c>
      <c r="G1049" s="161"/>
      <c r="H1049" s="142"/>
      <c r="I1049" s="130" t="e">
        <f>VLOOKUP(H1049,Presupuesto!$B$11:$C$565,2,0)</f>
        <v>#N/A</v>
      </c>
      <c r="J1049" s="98" t="str">
        <f t="shared" si="53"/>
        <v>Vinculación Universidad-Sociedad</v>
      </c>
      <c r="K1049" s="98" t="s">
        <v>411</v>
      </c>
    </row>
    <row r="1050" spans="2:11" x14ac:dyDescent="0.25">
      <c r="B1050" s="459"/>
      <c r="C1050" s="141"/>
      <c r="D1050" s="158"/>
      <c r="E1050" s="123"/>
      <c r="F1050" s="97">
        <f t="shared" si="52"/>
        <v>0</v>
      </c>
      <c r="G1050" s="161"/>
      <c r="H1050" s="142"/>
      <c r="I1050" s="130" t="e">
        <f>VLOOKUP(H1050,Presupuesto!$B$11:$C$565,2,0)</f>
        <v>#N/A</v>
      </c>
      <c r="J1050" s="98" t="str">
        <f t="shared" si="53"/>
        <v>Vinculación Universidad-Sociedad</v>
      </c>
      <c r="K1050" s="98" t="s">
        <v>411</v>
      </c>
    </row>
    <row r="1051" spans="2:11" x14ac:dyDescent="0.25">
      <c r="B1051" s="459"/>
      <c r="C1051" s="141"/>
      <c r="D1051" s="158"/>
      <c r="E1051" s="123"/>
      <c r="F1051" s="97">
        <f t="shared" si="52"/>
        <v>0</v>
      </c>
      <c r="G1051" s="161"/>
      <c r="H1051" s="142"/>
      <c r="I1051" s="130" t="e">
        <f>VLOOKUP(H1051,Presupuesto!$B$11:$C$565,2,0)</f>
        <v>#N/A</v>
      </c>
      <c r="J1051" s="98" t="str">
        <f t="shared" si="53"/>
        <v>Vinculación Universidad-Sociedad</v>
      </c>
      <c r="K1051" s="98" t="s">
        <v>411</v>
      </c>
    </row>
    <row r="1052" spans="2:11" x14ac:dyDescent="0.25">
      <c r="B1052" s="459"/>
      <c r="C1052" s="143"/>
      <c r="D1052" s="151"/>
      <c r="E1052" s="118"/>
      <c r="F1052" s="97">
        <f t="shared" si="52"/>
        <v>0</v>
      </c>
      <c r="G1052" s="161"/>
      <c r="H1052" s="144"/>
      <c r="I1052" s="130" t="e">
        <f>VLOOKUP(H1052,Presupuesto!$B$11:$C$565,2,0)</f>
        <v>#N/A</v>
      </c>
      <c r="J1052" s="98" t="str">
        <f t="shared" si="53"/>
        <v>Vinculación Universidad-Sociedad</v>
      </c>
      <c r="K1052" s="98" t="s">
        <v>411</v>
      </c>
    </row>
    <row r="1053" spans="2:11" x14ac:dyDescent="0.25">
      <c r="B1053" s="459"/>
      <c r="C1053" s="143"/>
      <c r="D1053" s="151"/>
      <c r="E1053" s="118"/>
      <c r="F1053" s="97">
        <f t="shared" si="52"/>
        <v>0</v>
      </c>
      <c r="G1053" s="161"/>
      <c r="H1053" s="144"/>
      <c r="I1053" s="130" t="e">
        <f>VLOOKUP(H1053,Presupuesto!$B$11:$C$565,2,0)</f>
        <v>#N/A</v>
      </c>
      <c r="J1053" s="98" t="str">
        <f t="shared" si="53"/>
        <v>Vinculación Universidad-Sociedad</v>
      </c>
      <c r="K1053" s="98" t="s">
        <v>411</v>
      </c>
    </row>
    <row r="1054" spans="2:11" x14ac:dyDescent="0.25">
      <c r="B1054" s="459"/>
      <c r="C1054" s="143"/>
      <c r="D1054" s="151"/>
      <c r="E1054" s="118"/>
      <c r="F1054" s="97">
        <f t="shared" si="52"/>
        <v>0</v>
      </c>
      <c r="G1054" s="161"/>
      <c r="H1054" s="144"/>
      <c r="I1054" s="130" t="e">
        <f>VLOOKUP(H1054,Presupuesto!$B$11:$C$565,2,0)</f>
        <v>#N/A</v>
      </c>
      <c r="J1054" s="98" t="str">
        <f t="shared" si="53"/>
        <v>Vinculación Universidad-Sociedad</v>
      </c>
      <c r="K1054" s="98" t="s">
        <v>411</v>
      </c>
    </row>
    <row r="1055" spans="2:11" x14ac:dyDescent="0.25">
      <c r="B1055" s="459"/>
      <c r="C1055" s="143"/>
      <c r="D1055" s="151"/>
      <c r="E1055" s="118"/>
      <c r="F1055" s="97">
        <f t="shared" si="52"/>
        <v>0</v>
      </c>
      <c r="G1055" s="161"/>
      <c r="H1055" s="144"/>
      <c r="I1055" s="130" t="e">
        <f>VLOOKUP(H1055,Presupuesto!$B$11:$C$565,2,0)</f>
        <v>#N/A</v>
      </c>
      <c r="J1055" s="98" t="str">
        <f t="shared" si="53"/>
        <v>Vinculación Universidad-Sociedad</v>
      </c>
      <c r="K1055" s="98" t="s">
        <v>411</v>
      </c>
    </row>
    <row r="1056" spans="2:11" x14ac:dyDescent="0.25">
      <c r="B1056" s="459"/>
      <c r="C1056" s="143"/>
      <c r="D1056" s="151"/>
      <c r="E1056" s="118"/>
      <c r="F1056" s="97">
        <f t="shared" si="52"/>
        <v>0</v>
      </c>
      <c r="G1056" s="161"/>
      <c r="H1056" s="144"/>
      <c r="I1056" s="130" t="e">
        <f>VLOOKUP(H1056,Presupuesto!$B$11:$C$565,2,0)</f>
        <v>#N/A</v>
      </c>
      <c r="J1056" s="98" t="str">
        <f t="shared" si="53"/>
        <v>Vinculación Universidad-Sociedad</v>
      </c>
      <c r="K1056" s="98" t="s">
        <v>411</v>
      </c>
    </row>
    <row r="1057" spans="2:11" x14ac:dyDescent="0.25">
      <c r="B1057" s="459"/>
      <c r="C1057" s="143"/>
      <c r="D1057" s="151"/>
      <c r="E1057" s="118"/>
      <c r="F1057" s="97">
        <f t="shared" si="52"/>
        <v>0</v>
      </c>
      <c r="G1057" s="161"/>
      <c r="H1057" s="144"/>
      <c r="I1057" s="130" t="e">
        <f>VLOOKUP(H1057,Presupuesto!$B$11:$C$565,2,0)</f>
        <v>#N/A</v>
      </c>
      <c r="J1057" s="98" t="str">
        <f t="shared" si="53"/>
        <v>Vinculación Universidad-Sociedad</v>
      </c>
      <c r="K1057" s="98" t="s">
        <v>411</v>
      </c>
    </row>
    <row r="1058" spans="2:11" x14ac:dyDescent="0.25">
      <c r="B1058" s="459"/>
      <c r="C1058" s="143"/>
      <c r="D1058" s="151"/>
      <c r="E1058" s="118"/>
      <c r="F1058" s="97">
        <f t="shared" si="52"/>
        <v>0</v>
      </c>
      <c r="G1058" s="161"/>
      <c r="H1058" s="144"/>
      <c r="I1058" s="130" t="e">
        <f>VLOOKUP(H1058,Presupuesto!$B$11:$C$565,2,0)</f>
        <v>#N/A</v>
      </c>
      <c r="J1058" s="98" t="str">
        <f t="shared" si="53"/>
        <v>Vinculación Universidad-Sociedad</v>
      </c>
      <c r="K1058" s="98" t="s">
        <v>411</v>
      </c>
    </row>
    <row r="1059" spans="2:11" x14ac:dyDescent="0.25">
      <c r="B1059" s="459"/>
      <c r="C1059" s="143"/>
      <c r="D1059" s="151"/>
      <c r="E1059" s="118"/>
      <c r="F1059" s="97">
        <f t="shared" si="52"/>
        <v>0</v>
      </c>
      <c r="G1059" s="161"/>
      <c r="H1059" s="144"/>
      <c r="I1059" s="130" t="e">
        <f>VLOOKUP(H1059,Presupuesto!$B$11:$C$565,2,0)</f>
        <v>#N/A</v>
      </c>
      <c r="J1059" s="98" t="str">
        <f t="shared" si="53"/>
        <v>Vinculación Universidad-Sociedad</v>
      </c>
      <c r="K1059" s="98" t="s">
        <v>411</v>
      </c>
    </row>
    <row r="1060" spans="2:11" x14ac:dyDescent="0.25">
      <c r="B1060" s="459"/>
      <c r="C1060" s="145"/>
      <c r="D1060" s="151"/>
      <c r="E1060" s="118"/>
      <c r="F1060" s="97">
        <f t="shared" si="52"/>
        <v>0</v>
      </c>
      <c r="G1060" s="161"/>
      <c r="H1060" s="146"/>
      <c r="I1060" s="130" t="e">
        <f>VLOOKUP(H1060,Presupuesto!$B$11:$C$565,2,0)</f>
        <v>#N/A</v>
      </c>
      <c r="J1060" s="98" t="str">
        <f t="shared" si="53"/>
        <v>Vinculación Universidad-Sociedad</v>
      </c>
      <c r="K1060" s="98" t="s">
        <v>402</v>
      </c>
    </row>
    <row r="1061" spans="2:11" x14ac:dyDescent="0.25">
      <c r="B1061" s="459"/>
      <c r="C1061" s="145"/>
      <c r="D1061" s="151"/>
      <c r="E1061" s="118"/>
      <c r="F1061" s="97">
        <f t="shared" si="52"/>
        <v>0</v>
      </c>
      <c r="G1061" s="161"/>
      <c r="H1061" s="146"/>
      <c r="I1061" s="130" t="e">
        <f>VLOOKUP(H1061,Presupuesto!$B$11:$C$565,2,0)</f>
        <v>#N/A</v>
      </c>
      <c r="J1061" s="98" t="str">
        <f t="shared" si="53"/>
        <v>Vinculación Universidad-Sociedad</v>
      </c>
      <c r="K1061" s="98" t="s">
        <v>411</v>
      </c>
    </row>
    <row r="1062" spans="2:11" x14ac:dyDescent="0.25">
      <c r="B1062" s="459"/>
      <c r="C1062" s="145"/>
      <c r="D1062" s="151"/>
      <c r="E1062" s="118"/>
      <c r="F1062" s="97">
        <f t="shared" si="52"/>
        <v>0</v>
      </c>
      <c r="G1062" s="161"/>
      <c r="H1062" s="146"/>
      <c r="I1062" s="130" t="e">
        <f>VLOOKUP(H1062,Presupuesto!$B$11:$C$565,2,0)</f>
        <v>#N/A</v>
      </c>
      <c r="J1062" s="98" t="str">
        <f t="shared" si="53"/>
        <v>Vinculación Universidad-Sociedad</v>
      </c>
      <c r="K1062" s="98" t="s">
        <v>411</v>
      </c>
    </row>
    <row r="1063" spans="2:11" x14ac:dyDescent="0.25">
      <c r="B1063" s="459"/>
      <c r="C1063" s="145"/>
      <c r="D1063" s="151"/>
      <c r="E1063" s="118"/>
      <c r="F1063" s="97">
        <f t="shared" si="52"/>
        <v>0</v>
      </c>
      <c r="G1063" s="161"/>
      <c r="H1063" s="146"/>
      <c r="I1063" s="130" t="e">
        <f>VLOOKUP(H1063,Presupuesto!$B$11:$C$565,2,0)</f>
        <v>#N/A</v>
      </c>
      <c r="J1063" s="98" t="str">
        <f t="shared" si="53"/>
        <v>Vinculación Universidad-Sociedad</v>
      </c>
      <c r="K1063" s="98" t="s">
        <v>411</v>
      </c>
    </row>
    <row r="1064" spans="2:11" ht="15.75" thickBot="1" x14ac:dyDescent="0.3">
      <c r="B1064" s="459"/>
      <c r="C1064" s="147"/>
      <c r="D1064" s="159"/>
      <c r="E1064" s="103"/>
      <c r="F1064" s="105">
        <f t="shared" si="52"/>
        <v>0</v>
      </c>
      <c r="G1064" s="162"/>
      <c r="H1064" s="148"/>
      <c r="I1064" s="132" t="e">
        <f>VLOOKUP(H1064,Presupuesto!$B$11:$C$565,2,0)</f>
        <v>#N/A</v>
      </c>
      <c r="J1064" s="106" t="str">
        <f t="shared" si="53"/>
        <v>Vinculación Universidad-Sociedad</v>
      </c>
      <c r="K1064" s="124" t="s">
        <v>393</v>
      </c>
    </row>
    <row r="1066" spans="2:11" ht="15.75" thickBot="1" x14ac:dyDescent="0.3"/>
    <row r="1067" spans="2:11" ht="15.75" thickBot="1" x14ac:dyDescent="0.3">
      <c r="B1067" s="459"/>
      <c r="C1067" s="157" t="s">
        <v>53</v>
      </c>
      <c r="D1067" s="369">
        <f>SUM(F1074:F1108)</f>
        <v>0</v>
      </c>
      <c r="E1067" s="459"/>
      <c r="F1067" s="70"/>
      <c r="G1067" s="79"/>
      <c r="H1067" s="70"/>
      <c r="I1067" s="70"/>
      <c r="J1067" s="459"/>
      <c r="K1067" s="459"/>
    </row>
    <row r="1068" spans="2:11" x14ac:dyDescent="0.25">
      <c r="B1068" s="459"/>
      <c r="C1068" s="70"/>
      <c r="D1068" s="31"/>
      <c r="E1068" s="93"/>
      <c r="F1068" s="93"/>
      <c r="G1068" s="93"/>
      <c r="H1068" s="76"/>
      <c r="I1068" s="76"/>
      <c r="J1068" s="76"/>
      <c r="K1068" s="112"/>
    </row>
    <row r="1069" spans="2:11" x14ac:dyDescent="0.25">
      <c r="B1069" s="459"/>
      <c r="C1069" s="70"/>
      <c r="D1069" s="31"/>
      <c r="E1069" s="93"/>
      <c r="F1069" s="93"/>
      <c r="G1069" s="93"/>
      <c r="H1069" s="76"/>
      <c r="I1069" s="76"/>
      <c r="J1069" s="76"/>
      <c r="K1069" s="112"/>
    </row>
    <row r="1070" spans="2:11" ht="15.75" x14ac:dyDescent="0.25">
      <c r="B1070" s="459"/>
      <c r="C1070" s="202" t="s">
        <v>391</v>
      </c>
      <c r="D1070" s="365"/>
      <c r="E1070" s="93"/>
      <c r="F1070" s="93"/>
      <c r="G1070" s="93"/>
      <c r="H1070" s="76"/>
      <c r="I1070" s="76"/>
      <c r="J1070" s="76"/>
      <c r="K1070" s="112"/>
    </row>
    <row r="1071" spans="2:11" ht="18.75" x14ac:dyDescent="0.25">
      <c r="B1071" s="459"/>
      <c r="C1071" s="210" t="e">
        <f>IFERROR(VLOOKUP(D1070,'1. Desarrollo e Innov. Curricu.'!$F:$G,2,FALSE),IFERROR(VLOOKUP(D1070,'2. Investigación Científica'!$F:$G,2,FALSE),IFERROR(VLOOKUP(D1070,'3. Vinculación Univ. Sociedad'!$F:$G,2,FALSE),IFERROR(VLOOKUP(D1070,'4. Docencia y Profesorado Univ.'!$F:$G,2,FALSE),IFERROR(VLOOKUP(D1070,'5. Estudiantes y Graduados'!$F:$G,2,FALSE),IFERROR(VLOOKUP(D1070,'11. Gestion Administrativa'!$F:$G,2,FALSE),IFERROR(VLOOKUP(D1070,'13. Gestión Académica'!$F:$G,2,FALSE),IFERROR(VLOOKUP(D1070,'9. Asegura. de la Calid. y M'!$F:$G,2,FALSE),IFERROR(VLOOKUP(D1070,'6. Gestión del Conocimiento'!$F:$G,2,FALSE),IFERROR(VLOOKUP(D1070,'15. Gobernabilidad y Proceso...'!$F:$G,2,FALSE),IFERROR(VLOOKUP(D1070,'12. Gestión del Talento Humano'!$F:$G,2,FALSE),IFERROR(VLOOKUP(D1070,'14. Internacional... de la E.S.'!$F:$G,2,FALSE),IFERROR(VLOOKUP(D1070,'10. Posgrado'!$F:$G,2,FALSE),IFERROR(VLOOKUP(D1070,'17. Gestión TIC'!$F:$G,2,FALSE),IFERROR(VLOOKUP(D1070,'16. Desa. del Sistema Educ.Sup.'!$F:$G,2,FALSE),IFERROR(VLOOKUP(D1070,'8. Cultura de Inno. Insti...'!$F:$G,2,FALSE),VLOOKUP(D1070,'7. Lo Esencial de la Reforma U.'!$F:$G,2,0)))))))))))))))))</f>
        <v>#N/A</v>
      </c>
      <c r="D1071" s="31"/>
      <c r="E1071" s="93"/>
      <c r="F1071" s="93"/>
      <c r="G1071" s="93"/>
      <c r="H1071" s="76"/>
      <c r="I1071" s="76"/>
      <c r="J1071" s="76"/>
      <c r="K1071" s="112"/>
    </row>
    <row r="1072" spans="2:11" ht="15.75" thickBot="1" x14ac:dyDescent="0.3">
      <c r="B1072" s="459"/>
      <c r="C1072" s="459"/>
      <c r="D1072" s="459"/>
      <c r="E1072" s="459"/>
      <c r="F1072" s="93"/>
      <c r="G1072" s="76"/>
      <c r="H1072" s="76"/>
      <c r="I1072" s="76"/>
      <c r="J1072" s="459"/>
      <c r="K1072" s="459"/>
    </row>
    <row r="1073" spans="2:11" ht="30.75" thickBot="1" x14ac:dyDescent="0.3">
      <c r="B1073" s="459"/>
      <c r="C1073" s="129" t="s">
        <v>44</v>
      </c>
      <c r="D1073" s="129" t="s">
        <v>55</v>
      </c>
      <c r="E1073" s="136" t="s">
        <v>57</v>
      </c>
      <c r="F1073" s="135" t="s">
        <v>27</v>
      </c>
      <c r="G1073" s="133" t="s">
        <v>130</v>
      </c>
      <c r="H1073" s="136" t="s">
        <v>46</v>
      </c>
      <c r="I1073" s="133" t="s">
        <v>131</v>
      </c>
      <c r="J1073" s="133" t="s">
        <v>409</v>
      </c>
      <c r="K1073" s="133" t="s">
        <v>410</v>
      </c>
    </row>
    <row r="1074" spans="2:11" x14ac:dyDescent="0.25">
      <c r="B1074" s="459"/>
      <c r="C1074" s="220" t="s">
        <v>438</v>
      </c>
      <c r="D1074" s="221"/>
      <c r="E1074" s="219">
        <f>HLOOKUP(C1074,$AH$2:$BU$3,2,0)</f>
        <v>620</v>
      </c>
      <c r="F1074" s="97">
        <f t="shared" ref="F1074:F1108" si="54">D1074*E1074</f>
        <v>0</v>
      </c>
      <c r="G1074" s="161"/>
      <c r="H1074" s="142"/>
      <c r="I1074" s="130" t="e">
        <f>VLOOKUP(H1074,Presupuesto!$B$11:$C$565,2,0)</f>
        <v>#N/A</v>
      </c>
      <c r="J1074" s="218" t="s">
        <v>1475</v>
      </c>
      <c r="K1074" s="98" t="s">
        <v>393</v>
      </c>
    </row>
    <row r="1075" spans="2:11" x14ac:dyDescent="0.25">
      <c r="B1075" s="459"/>
      <c r="C1075" s="141"/>
      <c r="D1075" s="158"/>
      <c r="E1075" s="123"/>
      <c r="F1075" s="97">
        <f t="shared" si="54"/>
        <v>0</v>
      </c>
      <c r="G1075" s="161"/>
      <c r="H1075" s="142"/>
      <c r="I1075" s="130" t="e">
        <f>VLOOKUP(H1075,Presupuesto!$B$11:$C$565,2,0)</f>
        <v>#N/A</v>
      </c>
      <c r="J1075" s="98" t="str">
        <f>$J$722</f>
        <v>Vinculación Universidad-Sociedad</v>
      </c>
      <c r="K1075" s="98" t="s">
        <v>411</v>
      </c>
    </row>
    <row r="1076" spans="2:11" x14ac:dyDescent="0.25">
      <c r="B1076" s="459"/>
      <c r="C1076" s="141"/>
      <c r="D1076" s="158"/>
      <c r="E1076" s="123"/>
      <c r="F1076" s="97">
        <f t="shared" si="54"/>
        <v>0</v>
      </c>
      <c r="G1076" s="161"/>
      <c r="H1076" s="142"/>
      <c r="I1076" s="130" t="e">
        <f>VLOOKUP(H1076,Presupuesto!$B$11:$C$565,2,0)</f>
        <v>#N/A</v>
      </c>
      <c r="J1076" s="98" t="str">
        <f t="shared" ref="J1076:J1108" si="55">$J$722</f>
        <v>Vinculación Universidad-Sociedad</v>
      </c>
      <c r="K1076" s="98" t="s">
        <v>411</v>
      </c>
    </row>
    <row r="1077" spans="2:11" x14ac:dyDescent="0.25">
      <c r="B1077" s="459"/>
      <c r="C1077" s="141"/>
      <c r="D1077" s="158"/>
      <c r="E1077" s="123"/>
      <c r="F1077" s="97">
        <f t="shared" si="54"/>
        <v>0</v>
      </c>
      <c r="G1077" s="161"/>
      <c r="H1077" s="142"/>
      <c r="I1077" s="130" t="e">
        <f>VLOOKUP(H1077,Presupuesto!$B$11:$C$565,2,0)</f>
        <v>#N/A</v>
      </c>
      <c r="J1077" s="98" t="str">
        <f t="shared" si="55"/>
        <v>Vinculación Universidad-Sociedad</v>
      </c>
      <c r="K1077" s="98" t="s">
        <v>411</v>
      </c>
    </row>
    <row r="1078" spans="2:11" x14ac:dyDescent="0.25">
      <c r="B1078" s="459"/>
      <c r="C1078" s="141"/>
      <c r="D1078" s="158"/>
      <c r="E1078" s="123"/>
      <c r="F1078" s="97">
        <f t="shared" si="54"/>
        <v>0</v>
      </c>
      <c r="G1078" s="161"/>
      <c r="H1078" s="142"/>
      <c r="I1078" s="130" t="e">
        <f>VLOOKUP(H1078,Presupuesto!$B$11:$C$565,2,0)</f>
        <v>#N/A</v>
      </c>
      <c r="J1078" s="98" t="str">
        <f t="shared" si="55"/>
        <v>Vinculación Universidad-Sociedad</v>
      </c>
      <c r="K1078" s="98" t="s">
        <v>411</v>
      </c>
    </row>
    <row r="1079" spans="2:11" x14ac:dyDescent="0.25">
      <c r="B1079" s="459"/>
      <c r="C1079" s="141"/>
      <c r="D1079" s="158"/>
      <c r="E1079" s="123"/>
      <c r="F1079" s="97">
        <f t="shared" si="54"/>
        <v>0</v>
      </c>
      <c r="G1079" s="161"/>
      <c r="H1079" s="142"/>
      <c r="I1079" s="130" t="e">
        <f>VLOOKUP(H1079,Presupuesto!$B$11:$C$565,2,0)</f>
        <v>#N/A</v>
      </c>
      <c r="J1079" s="98" t="str">
        <f t="shared" si="55"/>
        <v>Vinculación Universidad-Sociedad</v>
      </c>
      <c r="K1079" s="98" t="s">
        <v>400</v>
      </c>
    </row>
    <row r="1080" spans="2:11" x14ac:dyDescent="0.25">
      <c r="B1080" s="459"/>
      <c r="C1080" s="141"/>
      <c r="D1080" s="158"/>
      <c r="E1080" s="123"/>
      <c r="F1080" s="97">
        <f t="shared" si="54"/>
        <v>0</v>
      </c>
      <c r="G1080" s="161"/>
      <c r="H1080" s="142"/>
      <c r="I1080" s="130" t="e">
        <f>VLOOKUP(H1080,Presupuesto!$B$11:$C$565,2,0)</f>
        <v>#N/A</v>
      </c>
      <c r="J1080" s="98" t="str">
        <f t="shared" si="55"/>
        <v>Vinculación Universidad-Sociedad</v>
      </c>
      <c r="K1080" s="98" t="s">
        <v>411</v>
      </c>
    </row>
    <row r="1081" spans="2:11" x14ac:dyDescent="0.25">
      <c r="B1081" s="459"/>
      <c r="C1081" s="141"/>
      <c r="D1081" s="158"/>
      <c r="E1081" s="123"/>
      <c r="F1081" s="97">
        <f t="shared" si="54"/>
        <v>0</v>
      </c>
      <c r="G1081" s="161"/>
      <c r="H1081" s="142"/>
      <c r="I1081" s="130" t="e">
        <f>VLOOKUP(H1081,Presupuesto!$B$11:$C$565,2,0)</f>
        <v>#N/A</v>
      </c>
      <c r="J1081" s="98" t="str">
        <f t="shared" si="55"/>
        <v>Vinculación Universidad-Sociedad</v>
      </c>
      <c r="K1081" s="98" t="s">
        <v>411</v>
      </c>
    </row>
    <row r="1082" spans="2:11" x14ac:dyDescent="0.25">
      <c r="B1082" s="459"/>
      <c r="C1082" s="141"/>
      <c r="D1082" s="158"/>
      <c r="E1082" s="123"/>
      <c r="F1082" s="97">
        <f t="shared" si="54"/>
        <v>0</v>
      </c>
      <c r="G1082" s="161"/>
      <c r="H1082" s="142"/>
      <c r="I1082" s="130" t="e">
        <f>VLOOKUP(H1082,Presupuesto!$B$11:$C$565,2,0)</f>
        <v>#N/A</v>
      </c>
      <c r="J1082" s="98" t="str">
        <f t="shared" si="55"/>
        <v>Vinculación Universidad-Sociedad</v>
      </c>
      <c r="K1082" s="98" t="s">
        <v>411</v>
      </c>
    </row>
    <row r="1083" spans="2:11" x14ac:dyDescent="0.25">
      <c r="B1083" s="459"/>
      <c r="C1083" s="141"/>
      <c r="D1083" s="158"/>
      <c r="E1083" s="123"/>
      <c r="F1083" s="97">
        <f t="shared" si="54"/>
        <v>0</v>
      </c>
      <c r="G1083" s="161"/>
      <c r="H1083" s="142"/>
      <c r="I1083" s="130" t="e">
        <f>VLOOKUP(H1083,Presupuesto!$B$11:$C$565,2,0)</f>
        <v>#N/A</v>
      </c>
      <c r="J1083" s="98" t="str">
        <f t="shared" si="55"/>
        <v>Vinculación Universidad-Sociedad</v>
      </c>
      <c r="K1083" s="98" t="s">
        <v>411</v>
      </c>
    </row>
    <row r="1084" spans="2:11" x14ac:dyDescent="0.25">
      <c r="B1084" s="459"/>
      <c r="C1084" s="141"/>
      <c r="D1084" s="158"/>
      <c r="E1084" s="123"/>
      <c r="F1084" s="97">
        <f t="shared" si="54"/>
        <v>0</v>
      </c>
      <c r="G1084" s="161"/>
      <c r="H1084" s="142"/>
      <c r="I1084" s="130" t="e">
        <f>VLOOKUP(H1084,Presupuesto!$B$11:$C$565,2,0)</f>
        <v>#N/A</v>
      </c>
      <c r="J1084" s="98" t="str">
        <f t="shared" si="55"/>
        <v>Vinculación Universidad-Sociedad</v>
      </c>
      <c r="K1084" s="98" t="s">
        <v>411</v>
      </c>
    </row>
    <row r="1085" spans="2:11" x14ac:dyDescent="0.25">
      <c r="B1085" s="459"/>
      <c r="C1085" s="141"/>
      <c r="D1085" s="158"/>
      <c r="E1085" s="123"/>
      <c r="F1085" s="97">
        <f t="shared" si="54"/>
        <v>0</v>
      </c>
      <c r="G1085" s="161"/>
      <c r="H1085" s="142"/>
      <c r="I1085" s="130" t="e">
        <f>VLOOKUP(H1085,Presupuesto!$B$11:$C$565,2,0)</f>
        <v>#N/A</v>
      </c>
      <c r="J1085" s="98" t="str">
        <f t="shared" si="55"/>
        <v>Vinculación Universidad-Sociedad</v>
      </c>
      <c r="K1085" s="98" t="s">
        <v>411</v>
      </c>
    </row>
    <row r="1086" spans="2:11" x14ac:dyDescent="0.25">
      <c r="B1086" s="459"/>
      <c r="C1086" s="141"/>
      <c r="D1086" s="158"/>
      <c r="E1086" s="123"/>
      <c r="F1086" s="97">
        <f t="shared" si="54"/>
        <v>0</v>
      </c>
      <c r="G1086" s="161"/>
      <c r="H1086" s="142"/>
      <c r="I1086" s="130" t="e">
        <f>VLOOKUP(H1086,Presupuesto!$B$11:$C$565,2,0)</f>
        <v>#N/A</v>
      </c>
      <c r="J1086" s="98" t="str">
        <f t="shared" si="55"/>
        <v>Vinculación Universidad-Sociedad</v>
      </c>
      <c r="K1086" s="98" t="s">
        <v>411</v>
      </c>
    </row>
    <row r="1087" spans="2:11" x14ac:dyDescent="0.25">
      <c r="B1087" s="459"/>
      <c r="C1087" s="141"/>
      <c r="D1087" s="158"/>
      <c r="E1087" s="123"/>
      <c r="F1087" s="97">
        <f t="shared" si="54"/>
        <v>0</v>
      </c>
      <c r="G1087" s="161"/>
      <c r="H1087" s="142"/>
      <c r="I1087" s="130" t="e">
        <f>VLOOKUP(H1087,Presupuesto!$B$11:$C$565,2,0)</f>
        <v>#N/A</v>
      </c>
      <c r="J1087" s="98" t="str">
        <f t="shared" si="55"/>
        <v>Vinculación Universidad-Sociedad</v>
      </c>
      <c r="K1087" s="98" t="s">
        <v>411</v>
      </c>
    </row>
    <row r="1088" spans="2:11" x14ac:dyDescent="0.25">
      <c r="B1088" s="459"/>
      <c r="C1088" s="141"/>
      <c r="D1088" s="158"/>
      <c r="E1088" s="123"/>
      <c r="F1088" s="97">
        <f t="shared" si="54"/>
        <v>0</v>
      </c>
      <c r="G1088" s="161"/>
      <c r="H1088" s="142"/>
      <c r="I1088" s="130" t="e">
        <f>VLOOKUP(H1088,Presupuesto!$B$11:$C$565,2,0)</f>
        <v>#N/A</v>
      </c>
      <c r="J1088" s="98" t="str">
        <f t="shared" si="55"/>
        <v>Vinculación Universidad-Sociedad</v>
      </c>
      <c r="K1088" s="98" t="s">
        <v>411</v>
      </c>
    </row>
    <row r="1089" spans="2:11" x14ac:dyDescent="0.25">
      <c r="B1089" s="459"/>
      <c r="C1089" s="141"/>
      <c r="D1089" s="158"/>
      <c r="E1089" s="123"/>
      <c r="F1089" s="97">
        <f t="shared" si="54"/>
        <v>0</v>
      </c>
      <c r="G1089" s="161"/>
      <c r="H1089" s="142"/>
      <c r="I1089" s="130" t="e">
        <f>VLOOKUP(H1089,Presupuesto!$B$11:$C$565,2,0)</f>
        <v>#N/A</v>
      </c>
      <c r="J1089" s="98" t="str">
        <f t="shared" si="55"/>
        <v>Vinculación Universidad-Sociedad</v>
      </c>
      <c r="K1089" s="98" t="s">
        <v>411</v>
      </c>
    </row>
    <row r="1090" spans="2:11" x14ac:dyDescent="0.25">
      <c r="B1090" s="459"/>
      <c r="C1090" s="141"/>
      <c r="D1090" s="158"/>
      <c r="E1090" s="123"/>
      <c r="F1090" s="97">
        <f t="shared" si="54"/>
        <v>0</v>
      </c>
      <c r="G1090" s="161"/>
      <c r="H1090" s="142"/>
      <c r="I1090" s="130" t="e">
        <f>VLOOKUP(H1090,Presupuesto!$B$11:$C$565,2,0)</f>
        <v>#N/A</v>
      </c>
      <c r="J1090" s="98" t="str">
        <f t="shared" si="55"/>
        <v>Vinculación Universidad-Sociedad</v>
      </c>
      <c r="K1090" s="98" t="s">
        <v>411</v>
      </c>
    </row>
    <row r="1091" spans="2:11" x14ac:dyDescent="0.25">
      <c r="B1091" s="459"/>
      <c r="C1091" s="141"/>
      <c r="D1091" s="158"/>
      <c r="E1091" s="123"/>
      <c r="F1091" s="97">
        <f t="shared" si="54"/>
        <v>0</v>
      </c>
      <c r="G1091" s="161"/>
      <c r="H1091" s="142"/>
      <c r="I1091" s="130" t="e">
        <f>VLOOKUP(H1091,Presupuesto!$B$11:$C$565,2,0)</f>
        <v>#N/A</v>
      </c>
      <c r="J1091" s="98" t="str">
        <f t="shared" si="55"/>
        <v>Vinculación Universidad-Sociedad</v>
      </c>
      <c r="K1091" s="98" t="s">
        <v>411</v>
      </c>
    </row>
    <row r="1092" spans="2:11" x14ac:dyDescent="0.25">
      <c r="B1092" s="459"/>
      <c r="C1092" s="141"/>
      <c r="D1092" s="158"/>
      <c r="E1092" s="123"/>
      <c r="F1092" s="97">
        <f t="shared" si="54"/>
        <v>0</v>
      </c>
      <c r="G1092" s="161"/>
      <c r="H1092" s="142"/>
      <c r="I1092" s="130" t="e">
        <f>VLOOKUP(H1092,Presupuesto!$B$11:$C$565,2,0)</f>
        <v>#N/A</v>
      </c>
      <c r="J1092" s="98" t="str">
        <f t="shared" si="55"/>
        <v>Vinculación Universidad-Sociedad</v>
      </c>
      <c r="K1092" s="98" t="s">
        <v>411</v>
      </c>
    </row>
    <row r="1093" spans="2:11" x14ac:dyDescent="0.25">
      <c r="B1093" s="459"/>
      <c r="C1093" s="141"/>
      <c r="D1093" s="158"/>
      <c r="E1093" s="123"/>
      <c r="F1093" s="97">
        <f t="shared" si="54"/>
        <v>0</v>
      </c>
      <c r="G1093" s="161"/>
      <c r="H1093" s="142"/>
      <c r="I1093" s="130" t="e">
        <f>VLOOKUP(H1093,Presupuesto!$B$11:$C$565,2,0)</f>
        <v>#N/A</v>
      </c>
      <c r="J1093" s="98" t="str">
        <f t="shared" si="55"/>
        <v>Vinculación Universidad-Sociedad</v>
      </c>
      <c r="K1093" s="98" t="s">
        <v>411</v>
      </c>
    </row>
    <row r="1094" spans="2:11" x14ac:dyDescent="0.25">
      <c r="B1094" s="459"/>
      <c r="C1094" s="141"/>
      <c r="D1094" s="158"/>
      <c r="E1094" s="123"/>
      <c r="F1094" s="97">
        <f t="shared" si="54"/>
        <v>0</v>
      </c>
      <c r="G1094" s="161"/>
      <c r="H1094" s="142"/>
      <c r="I1094" s="130" t="e">
        <f>VLOOKUP(H1094,Presupuesto!$B$11:$C$565,2,0)</f>
        <v>#N/A</v>
      </c>
      <c r="J1094" s="98" t="str">
        <f t="shared" si="55"/>
        <v>Vinculación Universidad-Sociedad</v>
      </c>
      <c r="K1094" s="98" t="s">
        <v>411</v>
      </c>
    </row>
    <row r="1095" spans="2:11" x14ac:dyDescent="0.25">
      <c r="B1095" s="459"/>
      <c r="C1095" s="141"/>
      <c r="D1095" s="158"/>
      <c r="E1095" s="123"/>
      <c r="F1095" s="97">
        <f t="shared" si="54"/>
        <v>0</v>
      </c>
      <c r="G1095" s="161"/>
      <c r="H1095" s="142"/>
      <c r="I1095" s="130" t="e">
        <f>VLOOKUP(H1095,Presupuesto!$B$11:$C$565,2,0)</f>
        <v>#N/A</v>
      </c>
      <c r="J1095" s="98" t="str">
        <f t="shared" si="55"/>
        <v>Vinculación Universidad-Sociedad</v>
      </c>
      <c r="K1095" s="98" t="s">
        <v>411</v>
      </c>
    </row>
    <row r="1096" spans="2:11" x14ac:dyDescent="0.25">
      <c r="B1096" s="459"/>
      <c r="C1096" s="143"/>
      <c r="D1096" s="151"/>
      <c r="E1096" s="118"/>
      <c r="F1096" s="97">
        <f t="shared" si="54"/>
        <v>0</v>
      </c>
      <c r="G1096" s="161"/>
      <c r="H1096" s="144"/>
      <c r="I1096" s="130" t="e">
        <f>VLOOKUP(H1096,Presupuesto!$B$11:$C$565,2,0)</f>
        <v>#N/A</v>
      </c>
      <c r="J1096" s="98" t="str">
        <f t="shared" si="55"/>
        <v>Vinculación Universidad-Sociedad</v>
      </c>
      <c r="K1096" s="98" t="s">
        <v>411</v>
      </c>
    </row>
    <row r="1097" spans="2:11" x14ac:dyDescent="0.25">
      <c r="B1097" s="459"/>
      <c r="C1097" s="143"/>
      <c r="D1097" s="151"/>
      <c r="E1097" s="118"/>
      <c r="F1097" s="97">
        <f t="shared" si="54"/>
        <v>0</v>
      </c>
      <c r="G1097" s="161"/>
      <c r="H1097" s="144"/>
      <c r="I1097" s="130" t="e">
        <f>VLOOKUP(H1097,Presupuesto!$B$11:$C$565,2,0)</f>
        <v>#N/A</v>
      </c>
      <c r="J1097" s="98" t="str">
        <f t="shared" si="55"/>
        <v>Vinculación Universidad-Sociedad</v>
      </c>
      <c r="K1097" s="98" t="s">
        <v>411</v>
      </c>
    </row>
    <row r="1098" spans="2:11" x14ac:dyDescent="0.25">
      <c r="B1098" s="459"/>
      <c r="C1098" s="143"/>
      <c r="D1098" s="151"/>
      <c r="E1098" s="118"/>
      <c r="F1098" s="97">
        <f t="shared" si="54"/>
        <v>0</v>
      </c>
      <c r="G1098" s="161"/>
      <c r="H1098" s="144"/>
      <c r="I1098" s="130" t="e">
        <f>VLOOKUP(H1098,Presupuesto!$B$11:$C$565,2,0)</f>
        <v>#N/A</v>
      </c>
      <c r="J1098" s="98" t="str">
        <f t="shared" si="55"/>
        <v>Vinculación Universidad-Sociedad</v>
      </c>
      <c r="K1098" s="98" t="s">
        <v>411</v>
      </c>
    </row>
    <row r="1099" spans="2:11" x14ac:dyDescent="0.25">
      <c r="B1099" s="459"/>
      <c r="C1099" s="143"/>
      <c r="D1099" s="151"/>
      <c r="E1099" s="118"/>
      <c r="F1099" s="97">
        <f t="shared" si="54"/>
        <v>0</v>
      </c>
      <c r="G1099" s="161"/>
      <c r="H1099" s="144"/>
      <c r="I1099" s="130" t="e">
        <f>VLOOKUP(H1099,Presupuesto!$B$11:$C$565,2,0)</f>
        <v>#N/A</v>
      </c>
      <c r="J1099" s="98" t="str">
        <f t="shared" si="55"/>
        <v>Vinculación Universidad-Sociedad</v>
      </c>
      <c r="K1099" s="98" t="s">
        <v>411</v>
      </c>
    </row>
    <row r="1100" spans="2:11" x14ac:dyDescent="0.25">
      <c r="B1100" s="459"/>
      <c r="C1100" s="143"/>
      <c r="D1100" s="151"/>
      <c r="E1100" s="118"/>
      <c r="F1100" s="97">
        <f t="shared" si="54"/>
        <v>0</v>
      </c>
      <c r="G1100" s="161"/>
      <c r="H1100" s="144"/>
      <c r="I1100" s="130" t="e">
        <f>VLOOKUP(H1100,Presupuesto!$B$11:$C$565,2,0)</f>
        <v>#N/A</v>
      </c>
      <c r="J1100" s="98" t="str">
        <f t="shared" si="55"/>
        <v>Vinculación Universidad-Sociedad</v>
      </c>
      <c r="K1100" s="98" t="s">
        <v>411</v>
      </c>
    </row>
    <row r="1101" spans="2:11" x14ac:dyDescent="0.25">
      <c r="B1101" s="459"/>
      <c r="C1101" s="143"/>
      <c r="D1101" s="151"/>
      <c r="E1101" s="118"/>
      <c r="F1101" s="97">
        <f t="shared" si="54"/>
        <v>0</v>
      </c>
      <c r="G1101" s="161"/>
      <c r="H1101" s="144"/>
      <c r="I1101" s="130" t="e">
        <f>VLOOKUP(H1101,Presupuesto!$B$11:$C$565,2,0)</f>
        <v>#N/A</v>
      </c>
      <c r="J1101" s="98" t="str">
        <f t="shared" si="55"/>
        <v>Vinculación Universidad-Sociedad</v>
      </c>
      <c r="K1101" s="98" t="s">
        <v>411</v>
      </c>
    </row>
    <row r="1102" spans="2:11" x14ac:dyDescent="0.25">
      <c r="B1102" s="459"/>
      <c r="C1102" s="143"/>
      <c r="D1102" s="151"/>
      <c r="E1102" s="118"/>
      <c r="F1102" s="97">
        <f t="shared" si="54"/>
        <v>0</v>
      </c>
      <c r="G1102" s="161"/>
      <c r="H1102" s="144"/>
      <c r="I1102" s="130" t="e">
        <f>VLOOKUP(H1102,Presupuesto!$B$11:$C$565,2,0)</f>
        <v>#N/A</v>
      </c>
      <c r="J1102" s="98" t="str">
        <f t="shared" si="55"/>
        <v>Vinculación Universidad-Sociedad</v>
      </c>
      <c r="K1102" s="98" t="s">
        <v>411</v>
      </c>
    </row>
    <row r="1103" spans="2:11" x14ac:dyDescent="0.25">
      <c r="B1103" s="459"/>
      <c r="C1103" s="143"/>
      <c r="D1103" s="151"/>
      <c r="E1103" s="118"/>
      <c r="F1103" s="97">
        <f t="shared" si="54"/>
        <v>0</v>
      </c>
      <c r="G1103" s="161"/>
      <c r="H1103" s="144"/>
      <c r="I1103" s="130" t="e">
        <f>VLOOKUP(H1103,Presupuesto!$B$11:$C$565,2,0)</f>
        <v>#N/A</v>
      </c>
      <c r="J1103" s="98" t="str">
        <f t="shared" si="55"/>
        <v>Vinculación Universidad-Sociedad</v>
      </c>
      <c r="K1103" s="98" t="s">
        <v>411</v>
      </c>
    </row>
    <row r="1104" spans="2:11" x14ac:dyDescent="0.25">
      <c r="B1104" s="459"/>
      <c r="C1104" s="145"/>
      <c r="D1104" s="151"/>
      <c r="E1104" s="118"/>
      <c r="F1104" s="97">
        <f t="shared" si="54"/>
        <v>0</v>
      </c>
      <c r="G1104" s="161"/>
      <c r="H1104" s="146"/>
      <c r="I1104" s="130" t="e">
        <f>VLOOKUP(H1104,Presupuesto!$B$11:$C$565,2,0)</f>
        <v>#N/A</v>
      </c>
      <c r="J1104" s="98" t="str">
        <f t="shared" si="55"/>
        <v>Vinculación Universidad-Sociedad</v>
      </c>
      <c r="K1104" s="98" t="s">
        <v>402</v>
      </c>
    </row>
    <row r="1105" spans="2:11" x14ac:dyDescent="0.25">
      <c r="B1105" s="459"/>
      <c r="C1105" s="145"/>
      <c r="D1105" s="151"/>
      <c r="E1105" s="118"/>
      <c r="F1105" s="97">
        <f t="shared" si="54"/>
        <v>0</v>
      </c>
      <c r="G1105" s="161"/>
      <c r="H1105" s="146"/>
      <c r="I1105" s="130" t="e">
        <f>VLOOKUP(H1105,Presupuesto!$B$11:$C$565,2,0)</f>
        <v>#N/A</v>
      </c>
      <c r="J1105" s="98" t="str">
        <f t="shared" si="55"/>
        <v>Vinculación Universidad-Sociedad</v>
      </c>
      <c r="K1105" s="98" t="s">
        <v>411</v>
      </c>
    </row>
    <row r="1106" spans="2:11" x14ac:dyDescent="0.25">
      <c r="B1106" s="459"/>
      <c r="C1106" s="145"/>
      <c r="D1106" s="151"/>
      <c r="E1106" s="118"/>
      <c r="F1106" s="97">
        <f t="shared" si="54"/>
        <v>0</v>
      </c>
      <c r="G1106" s="161"/>
      <c r="H1106" s="146"/>
      <c r="I1106" s="130" t="e">
        <f>VLOOKUP(H1106,Presupuesto!$B$11:$C$565,2,0)</f>
        <v>#N/A</v>
      </c>
      <c r="J1106" s="98" t="str">
        <f t="shared" si="55"/>
        <v>Vinculación Universidad-Sociedad</v>
      </c>
      <c r="K1106" s="98" t="s">
        <v>411</v>
      </c>
    </row>
    <row r="1107" spans="2:11" x14ac:dyDescent="0.25">
      <c r="B1107" s="459"/>
      <c r="C1107" s="145"/>
      <c r="D1107" s="151"/>
      <c r="E1107" s="118"/>
      <c r="F1107" s="97">
        <f t="shared" si="54"/>
        <v>0</v>
      </c>
      <c r="G1107" s="161"/>
      <c r="H1107" s="146"/>
      <c r="I1107" s="130" t="e">
        <f>VLOOKUP(H1107,Presupuesto!$B$11:$C$565,2,0)</f>
        <v>#N/A</v>
      </c>
      <c r="J1107" s="98" t="str">
        <f t="shared" si="55"/>
        <v>Vinculación Universidad-Sociedad</v>
      </c>
      <c r="K1107" s="98" t="s">
        <v>411</v>
      </c>
    </row>
    <row r="1108" spans="2:11" ht="15.75" thickBot="1" x14ac:dyDescent="0.3">
      <c r="B1108" s="459"/>
      <c r="C1108" s="147"/>
      <c r="D1108" s="159"/>
      <c r="E1108" s="103"/>
      <c r="F1108" s="105">
        <f t="shared" si="54"/>
        <v>0</v>
      </c>
      <c r="G1108" s="162"/>
      <c r="H1108" s="148"/>
      <c r="I1108" s="132" t="e">
        <f>VLOOKUP(H1108,Presupuesto!$B$11:$C$565,2,0)</f>
        <v>#N/A</v>
      </c>
      <c r="J1108" s="106" t="str">
        <f t="shared" si="55"/>
        <v>Vinculación Universidad-Sociedad</v>
      </c>
      <c r="K1108" s="124" t="s">
        <v>393</v>
      </c>
    </row>
    <row r="1109" spans="2:11" x14ac:dyDescent="0.25">
      <c r="B1109" s="459"/>
      <c r="C1109" s="459"/>
      <c r="D1109" s="459"/>
      <c r="E1109" s="459"/>
      <c r="F1109" s="459"/>
      <c r="G1109" s="446"/>
      <c r="H1109" s="459"/>
      <c r="I1109" s="459"/>
      <c r="J1109" s="459"/>
      <c r="K1109" s="459"/>
    </row>
    <row r="1110" spans="2:11" ht="15.75" thickBot="1" x14ac:dyDescent="0.3">
      <c r="B1110" s="459"/>
      <c r="C1110" s="459"/>
      <c r="D1110" s="459"/>
      <c r="E1110" s="459"/>
      <c r="F1110" s="90"/>
      <c r="G1110" s="89"/>
      <c r="H1110" s="90"/>
      <c r="I1110" s="90"/>
      <c r="J1110" s="459"/>
      <c r="K1110" s="459"/>
    </row>
    <row r="1111" spans="2:11" ht="15.75" thickBot="1" x14ac:dyDescent="0.3">
      <c r="B1111" s="459"/>
      <c r="C1111" s="157" t="s">
        <v>53</v>
      </c>
      <c r="D1111" s="369">
        <f>SUM(F1118:F1152)</f>
        <v>0</v>
      </c>
      <c r="E1111" s="459"/>
      <c r="F1111" s="70"/>
      <c r="G1111" s="79"/>
      <c r="H1111" s="70"/>
      <c r="I1111" s="70"/>
      <c r="J1111" s="459"/>
      <c r="K1111" s="459"/>
    </row>
    <row r="1112" spans="2:11" x14ac:dyDescent="0.25">
      <c r="B1112" s="459"/>
      <c r="C1112" s="70"/>
      <c r="D1112" s="31"/>
      <c r="E1112" s="93"/>
      <c r="F1112" s="93"/>
      <c r="G1112" s="93"/>
      <c r="H1112" s="76"/>
      <c r="I1112" s="76"/>
      <c r="J1112" s="76"/>
      <c r="K1112" s="112"/>
    </row>
    <row r="1113" spans="2:11" x14ac:dyDescent="0.25">
      <c r="B1113" s="459"/>
      <c r="C1113" s="70"/>
      <c r="D1113" s="31"/>
      <c r="E1113" s="93"/>
      <c r="F1113" s="93"/>
      <c r="G1113" s="93"/>
      <c r="H1113" s="76"/>
      <c r="I1113" s="76"/>
      <c r="J1113" s="76"/>
      <c r="K1113" s="112"/>
    </row>
    <row r="1114" spans="2:11" ht="15.75" x14ac:dyDescent="0.25">
      <c r="B1114" s="459"/>
      <c r="C1114" s="202" t="s">
        <v>391</v>
      </c>
      <c r="D1114" s="365"/>
      <c r="E1114" s="93"/>
      <c r="F1114" s="93"/>
      <c r="G1114" s="93"/>
      <c r="H1114" s="76"/>
      <c r="I1114" s="76"/>
      <c r="J1114" s="76"/>
      <c r="K1114" s="112"/>
    </row>
    <row r="1115" spans="2:11" ht="18.75" x14ac:dyDescent="0.25">
      <c r="B1115" s="459"/>
      <c r="C1115" s="210" t="e">
        <f>IFERROR(VLOOKUP(D1114,'1. Desarrollo e Innov. Curricu.'!$F:$G,2,FALSE),IFERROR(VLOOKUP(D1114,'2. Investigación Científica'!$F:$G,2,FALSE),IFERROR(VLOOKUP(D1114,'3. Vinculación Univ. Sociedad'!$F:$G,2,FALSE),IFERROR(VLOOKUP(D1114,'4. Docencia y Profesorado Univ.'!$F:$G,2,FALSE),IFERROR(VLOOKUP(D1114,'5. Estudiantes y Graduados'!$F:$G,2,FALSE),IFERROR(VLOOKUP(D1114,'11. Gestion Administrativa'!$F:$G,2,FALSE),IFERROR(VLOOKUP(D1114,'13. Gestión Académica'!$F:$G,2,FALSE),IFERROR(VLOOKUP(D1114,'9. Asegura. de la Calid. y M'!$F:$G,2,FALSE),IFERROR(VLOOKUP(D1114,'6. Gestión del Conocimiento'!$F:$G,2,FALSE),IFERROR(VLOOKUP(D1114,'15. Gobernabilidad y Proceso...'!$F:$G,2,FALSE),IFERROR(VLOOKUP(D1114,'12. Gestión del Talento Humano'!$F:$G,2,FALSE),IFERROR(VLOOKUP(D1114,'14. Internacional... de la E.S.'!$F:$G,2,FALSE),IFERROR(VLOOKUP(D1114,'10. Posgrado'!$F:$G,2,FALSE),IFERROR(VLOOKUP(D1114,'17. Gestión TIC'!$F:$G,2,FALSE),IFERROR(VLOOKUP(D1114,'16. Desa. del Sistema Educ.Sup.'!$F:$G,2,FALSE),IFERROR(VLOOKUP(D1114,'8. Cultura de Inno. Insti...'!$F:$G,2,FALSE),VLOOKUP(D1114,'7. Lo Esencial de la Reforma U.'!$F:$G,2,0)))))))))))))))))</f>
        <v>#N/A</v>
      </c>
      <c r="D1115" s="31"/>
      <c r="E1115" s="93"/>
      <c r="F1115" s="93"/>
      <c r="G1115" s="93"/>
      <c r="H1115" s="76"/>
      <c r="I1115" s="76"/>
      <c r="J1115" s="76"/>
      <c r="K1115" s="112"/>
    </row>
    <row r="1116" spans="2:11" ht="15.75" thickBot="1" x14ac:dyDescent="0.3">
      <c r="B1116" s="459"/>
      <c r="C1116" s="459"/>
      <c r="D1116" s="459"/>
      <c r="E1116" s="459"/>
      <c r="F1116" s="93"/>
      <c r="G1116" s="76"/>
      <c r="H1116" s="76"/>
      <c r="I1116" s="76"/>
      <c r="J1116" s="459"/>
      <c r="K1116" s="459"/>
    </row>
    <row r="1117" spans="2:11" ht="30.75" thickBot="1" x14ac:dyDescent="0.3">
      <c r="B1117" s="459"/>
      <c r="C1117" s="129" t="s">
        <v>44</v>
      </c>
      <c r="D1117" s="129" t="s">
        <v>55</v>
      </c>
      <c r="E1117" s="136" t="s">
        <v>57</v>
      </c>
      <c r="F1117" s="135" t="s">
        <v>27</v>
      </c>
      <c r="G1117" s="133" t="s">
        <v>130</v>
      </c>
      <c r="H1117" s="136" t="s">
        <v>46</v>
      </c>
      <c r="I1117" s="133" t="s">
        <v>131</v>
      </c>
      <c r="J1117" s="133" t="s">
        <v>409</v>
      </c>
      <c r="K1117" s="133" t="s">
        <v>410</v>
      </c>
    </row>
    <row r="1118" spans="2:11" x14ac:dyDescent="0.25">
      <c r="B1118" s="459"/>
      <c r="C1118" s="220" t="s">
        <v>438</v>
      </c>
      <c r="D1118" s="221"/>
      <c r="E1118" s="219">
        <f>HLOOKUP(C1118,$AH$2:$BU$3,2,0)</f>
        <v>620</v>
      </c>
      <c r="F1118" s="97">
        <f t="shared" ref="F1118:F1152" si="56">D1118*E1118</f>
        <v>0</v>
      </c>
      <c r="G1118" s="161"/>
      <c r="H1118" s="142"/>
      <c r="I1118" s="130" t="e">
        <f>VLOOKUP(H1118,Presupuesto!$B$11:$C$565,2,0)</f>
        <v>#N/A</v>
      </c>
      <c r="J1118" s="218" t="s">
        <v>1475</v>
      </c>
      <c r="K1118" s="98" t="s">
        <v>393</v>
      </c>
    </row>
    <row r="1119" spans="2:11" x14ac:dyDescent="0.25">
      <c r="B1119" s="459"/>
      <c r="C1119" s="141"/>
      <c r="D1119" s="158"/>
      <c r="E1119" s="123"/>
      <c r="F1119" s="97">
        <f t="shared" si="56"/>
        <v>0</v>
      </c>
      <c r="G1119" s="161"/>
      <c r="H1119" s="142"/>
      <c r="I1119" s="130" t="e">
        <f>VLOOKUP(H1119,Presupuesto!$B$11:$C$565,2,0)</f>
        <v>#N/A</v>
      </c>
      <c r="J1119" s="98" t="str">
        <f>$J$766</f>
        <v>Vinculación Universidad-Sociedad</v>
      </c>
      <c r="K1119" s="98" t="s">
        <v>411</v>
      </c>
    </row>
    <row r="1120" spans="2:11" x14ac:dyDescent="0.25">
      <c r="B1120" s="459"/>
      <c r="C1120" s="141"/>
      <c r="D1120" s="158"/>
      <c r="E1120" s="123"/>
      <c r="F1120" s="97">
        <f t="shared" si="56"/>
        <v>0</v>
      </c>
      <c r="G1120" s="161"/>
      <c r="H1120" s="142"/>
      <c r="I1120" s="130" t="e">
        <f>VLOOKUP(H1120,Presupuesto!$B$11:$C$565,2,0)</f>
        <v>#N/A</v>
      </c>
      <c r="J1120" s="98" t="str">
        <f t="shared" ref="J1120:J1152" si="57">$J$766</f>
        <v>Vinculación Universidad-Sociedad</v>
      </c>
      <c r="K1120" s="98" t="s">
        <v>411</v>
      </c>
    </row>
    <row r="1121" spans="2:11" x14ac:dyDescent="0.25">
      <c r="B1121" s="459"/>
      <c r="C1121" s="141"/>
      <c r="D1121" s="158"/>
      <c r="E1121" s="123"/>
      <c r="F1121" s="97">
        <f t="shared" si="56"/>
        <v>0</v>
      </c>
      <c r="G1121" s="161"/>
      <c r="H1121" s="142"/>
      <c r="I1121" s="130" t="e">
        <f>VLOOKUP(H1121,Presupuesto!$B$11:$C$565,2,0)</f>
        <v>#N/A</v>
      </c>
      <c r="J1121" s="98" t="str">
        <f t="shared" si="57"/>
        <v>Vinculación Universidad-Sociedad</v>
      </c>
      <c r="K1121" s="98" t="s">
        <v>411</v>
      </c>
    </row>
    <row r="1122" spans="2:11" x14ac:dyDescent="0.25">
      <c r="B1122" s="459"/>
      <c r="C1122" s="141"/>
      <c r="D1122" s="158"/>
      <c r="E1122" s="123"/>
      <c r="F1122" s="97">
        <f t="shared" si="56"/>
        <v>0</v>
      </c>
      <c r="G1122" s="161"/>
      <c r="H1122" s="142"/>
      <c r="I1122" s="130" t="e">
        <f>VLOOKUP(H1122,Presupuesto!$B$11:$C$565,2,0)</f>
        <v>#N/A</v>
      </c>
      <c r="J1122" s="98" t="str">
        <f t="shared" si="57"/>
        <v>Vinculación Universidad-Sociedad</v>
      </c>
      <c r="K1122" s="98" t="s">
        <v>411</v>
      </c>
    </row>
    <row r="1123" spans="2:11" x14ac:dyDescent="0.25">
      <c r="B1123" s="459"/>
      <c r="C1123" s="141"/>
      <c r="D1123" s="158"/>
      <c r="E1123" s="123"/>
      <c r="F1123" s="97">
        <f t="shared" si="56"/>
        <v>0</v>
      </c>
      <c r="G1123" s="161"/>
      <c r="H1123" s="142"/>
      <c r="I1123" s="130" t="e">
        <f>VLOOKUP(H1123,Presupuesto!$B$11:$C$565,2,0)</f>
        <v>#N/A</v>
      </c>
      <c r="J1123" s="98" t="str">
        <f t="shared" si="57"/>
        <v>Vinculación Universidad-Sociedad</v>
      </c>
      <c r="K1123" s="98" t="s">
        <v>400</v>
      </c>
    </row>
    <row r="1124" spans="2:11" x14ac:dyDescent="0.25">
      <c r="B1124" s="459"/>
      <c r="C1124" s="141"/>
      <c r="D1124" s="158"/>
      <c r="E1124" s="123"/>
      <c r="F1124" s="97">
        <f t="shared" si="56"/>
        <v>0</v>
      </c>
      <c r="G1124" s="161"/>
      <c r="H1124" s="142"/>
      <c r="I1124" s="130" t="e">
        <f>VLOOKUP(H1124,Presupuesto!$B$11:$C$565,2,0)</f>
        <v>#N/A</v>
      </c>
      <c r="J1124" s="98" t="str">
        <f t="shared" si="57"/>
        <v>Vinculación Universidad-Sociedad</v>
      </c>
      <c r="K1124" s="98" t="s">
        <v>411</v>
      </c>
    </row>
    <row r="1125" spans="2:11" x14ac:dyDescent="0.25">
      <c r="B1125" s="459"/>
      <c r="C1125" s="141"/>
      <c r="D1125" s="158"/>
      <c r="E1125" s="123"/>
      <c r="F1125" s="97">
        <f t="shared" si="56"/>
        <v>0</v>
      </c>
      <c r="G1125" s="161"/>
      <c r="H1125" s="142"/>
      <c r="I1125" s="130" t="e">
        <f>VLOOKUP(H1125,Presupuesto!$B$11:$C$565,2,0)</f>
        <v>#N/A</v>
      </c>
      <c r="J1125" s="98" t="str">
        <f t="shared" si="57"/>
        <v>Vinculación Universidad-Sociedad</v>
      </c>
      <c r="K1125" s="98" t="s">
        <v>411</v>
      </c>
    </row>
    <row r="1126" spans="2:11" x14ac:dyDescent="0.25">
      <c r="B1126" s="459"/>
      <c r="C1126" s="141"/>
      <c r="D1126" s="158"/>
      <c r="E1126" s="123"/>
      <c r="F1126" s="97">
        <f t="shared" si="56"/>
        <v>0</v>
      </c>
      <c r="G1126" s="161"/>
      <c r="H1126" s="142"/>
      <c r="I1126" s="130" t="e">
        <f>VLOOKUP(H1126,Presupuesto!$B$11:$C$565,2,0)</f>
        <v>#N/A</v>
      </c>
      <c r="J1126" s="98" t="str">
        <f t="shared" si="57"/>
        <v>Vinculación Universidad-Sociedad</v>
      </c>
      <c r="K1126" s="98" t="s">
        <v>411</v>
      </c>
    </row>
    <row r="1127" spans="2:11" x14ac:dyDescent="0.25">
      <c r="B1127" s="459"/>
      <c r="C1127" s="141"/>
      <c r="D1127" s="158"/>
      <c r="E1127" s="123"/>
      <c r="F1127" s="97">
        <f t="shared" si="56"/>
        <v>0</v>
      </c>
      <c r="G1127" s="161"/>
      <c r="H1127" s="142"/>
      <c r="I1127" s="130" t="e">
        <f>VLOOKUP(H1127,Presupuesto!$B$11:$C$565,2,0)</f>
        <v>#N/A</v>
      </c>
      <c r="J1127" s="98" t="str">
        <f t="shared" si="57"/>
        <v>Vinculación Universidad-Sociedad</v>
      </c>
      <c r="K1127" s="98" t="s">
        <v>411</v>
      </c>
    </row>
    <row r="1128" spans="2:11" x14ac:dyDescent="0.25">
      <c r="B1128" s="459"/>
      <c r="C1128" s="141"/>
      <c r="D1128" s="158"/>
      <c r="E1128" s="123"/>
      <c r="F1128" s="97">
        <f t="shared" si="56"/>
        <v>0</v>
      </c>
      <c r="G1128" s="161"/>
      <c r="H1128" s="142"/>
      <c r="I1128" s="130" t="e">
        <f>VLOOKUP(H1128,Presupuesto!$B$11:$C$565,2,0)</f>
        <v>#N/A</v>
      </c>
      <c r="J1128" s="98" t="str">
        <f t="shared" si="57"/>
        <v>Vinculación Universidad-Sociedad</v>
      </c>
      <c r="K1128" s="98" t="s">
        <v>411</v>
      </c>
    </row>
    <row r="1129" spans="2:11" x14ac:dyDescent="0.25">
      <c r="B1129" s="459"/>
      <c r="C1129" s="141"/>
      <c r="D1129" s="158"/>
      <c r="E1129" s="123"/>
      <c r="F1129" s="97">
        <f t="shared" si="56"/>
        <v>0</v>
      </c>
      <c r="G1129" s="161"/>
      <c r="H1129" s="142"/>
      <c r="I1129" s="130" t="e">
        <f>VLOOKUP(H1129,Presupuesto!$B$11:$C$565,2,0)</f>
        <v>#N/A</v>
      </c>
      <c r="J1129" s="98" t="str">
        <f t="shared" si="57"/>
        <v>Vinculación Universidad-Sociedad</v>
      </c>
      <c r="K1129" s="98" t="s">
        <v>411</v>
      </c>
    </row>
    <row r="1130" spans="2:11" x14ac:dyDescent="0.25">
      <c r="B1130" s="459"/>
      <c r="C1130" s="141"/>
      <c r="D1130" s="158"/>
      <c r="E1130" s="123"/>
      <c r="F1130" s="97">
        <f t="shared" si="56"/>
        <v>0</v>
      </c>
      <c r="G1130" s="161"/>
      <c r="H1130" s="142"/>
      <c r="I1130" s="130" t="e">
        <f>VLOOKUP(H1130,Presupuesto!$B$11:$C$565,2,0)</f>
        <v>#N/A</v>
      </c>
      <c r="J1130" s="98" t="str">
        <f t="shared" si="57"/>
        <v>Vinculación Universidad-Sociedad</v>
      </c>
      <c r="K1130" s="98" t="s">
        <v>411</v>
      </c>
    </row>
    <row r="1131" spans="2:11" x14ac:dyDescent="0.25">
      <c r="B1131" s="459"/>
      <c r="C1131" s="141"/>
      <c r="D1131" s="158"/>
      <c r="E1131" s="123"/>
      <c r="F1131" s="97">
        <f t="shared" si="56"/>
        <v>0</v>
      </c>
      <c r="G1131" s="161"/>
      <c r="H1131" s="142"/>
      <c r="I1131" s="130" t="e">
        <f>VLOOKUP(H1131,Presupuesto!$B$11:$C$565,2,0)</f>
        <v>#N/A</v>
      </c>
      <c r="J1131" s="98" t="str">
        <f t="shared" si="57"/>
        <v>Vinculación Universidad-Sociedad</v>
      </c>
      <c r="K1131" s="98" t="s">
        <v>411</v>
      </c>
    </row>
    <row r="1132" spans="2:11" x14ac:dyDescent="0.25">
      <c r="B1132" s="459"/>
      <c r="C1132" s="141"/>
      <c r="D1132" s="158"/>
      <c r="E1132" s="123"/>
      <c r="F1132" s="97">
        <f t="shared" si="56"/>
        <v>0</v>
      </c>
      <c r="G1132" s="161"/>
      <c r="H1132" s="142"/>
      <c r="I1132" s="130" t="e">
        <f>VLOOKUP(H1132,Presupuesto!$B$11:$C$565,2,0)</f>
        <v>#N/A</v>
      </c>
      <c r="J1132" s="98" t="str">
        <f t="shared" si="57"/>
        <v>Vinculación Universidad-Sociedad</v>
      </c>
      <c r="K1132" s="98" t="s">
        <v>411</v>
      </c>
    </row>
    <row r="1133" spans="2:11" x14ac:dyDescent="0.25">
      <c r="B1133" s="459"/>
      <c r="C1133" s="141"/>
      <c r="D1133" s="158"/>
      <c r="E1133" s="123"/>
      <c r="F1133" s="97">
        <f t="shared" si="56"/>
        <v>0</v>
      </c>
      <c r="G1133" s="161"/>
      <c r="H1133" s="142"/>
      <c r="I1133" s="130" t="e">
        <f>VLOOKUP(H1133,Presupuesto!$B$11:$C$565,2,0)</f>
        <v>#N/A</v>
      </c>
      <c r="J1133" s="98" t="str">
        <f t="shared" si="57"/>
        <v>Vinculación Universidad-Sociedad</v>
      </c>
      <c r="K1133" s="98" t="s">
        <v>411</v>
      </c>
    </row>
    <row r="1134" spans="2:11" x14ac:dyDescent="0.25">
      <c r="B1134" s="459"/>
      <c r="C1134" s="141"/>
      <c r="D1134" s="158"/>
      <c r="E1134" s="123"/>
      <c r="F1134" s="97">
        <f t="shared" si="56"/>
        <v>0</v>
      </c>
      <c r="G1134" s="161"/>
      <c r="H1134" s="142"/>
      <c r="I1134" s="130" t="e">
        <f>VLOOKUP(H1134,Presupuesto!$B$11:$C$565,2,0)</f>
        <v>#N/A</v>
      </c>
      <c r="J1134" s="98" t="str">
        <f t="shared" si="57"/>
        <v>Vinculación Universidad-Sociedad</v>
      </c>
      <c r="K1134" s="98" t="s">
        <v>411</v>
      </c>
    </row>
    <row r="1135" spans="2:11" x14ac:dyDescent="0.25">
      <c r="B1135" s="459"/>
      <c r="C1135" s="141"/>
      <c r="D1135" s="158"/>
      <c r="E1135" s="123"/>
      <c r="F1135" s="97">
        <f t="shared" si="56"/>
        <v>0</v>
      </c>
      <c r="G1135" s="161"/>
      <c r="H1135" s="142"/>
      <c r="I1135" s="130" t="e">
        <f>VLOOKUP(H1135,Presupuesto!$B$11:$C$565,2,0)</f>
        <v>#N/A</v>
      </c>
      <c r="J1135" s="98" t="str">
        <f t="shared" si="57"/>
        <v>Vinculación Universidad-Sociedad</v>
      </c>
      <c r="K1135" s="98" t="s">
        <v>411</v>
      </c>
    </row>
    <row r="1136" spans="2:11" x14ac:dyDescent="0.25">
      <c r="B1136" s="459"/>
      <c r="C1136" s="141"/>
      <c r="D1136" s="158"/>
      <c r="E1136" s="123"/>
      <c r="F1136" s="97">
        <f t="shared" si="56"/>
        <v>0</v>
      </c>
      <c r="G1136" s="161"/>
      <c r="H1136" s="142"/>
      <c r="I1136" s="130" t="e">
        <f>VLOOKUP(H1136,Presupuesto!$B$11:$C$565,2,0)</f>
        <v>#N/A</v>
      </c>
      <c r="J1136" s="98" t="str">
        <f t="shared" si="57"/>
        <v>Vinculación Universidad-Sociedad</v>
      </c>
      <c r="K1136" s="98" t="s">
        <v>411</v>
      </c>
    </row>
    <row r="1137" spans="2:11" x14ac:dyDescent="0.25">
      <c r="B1137" s="459"/>
      <c r="C1137" s="141"/>
      <c r="D1137" s="158"/>
      <c r="E1137" s="123"/>
      <c r="F1137" s="97">
        <f t="shared" si="56"/>
        <v>0</v>
      </c>
      <c r="G1137" s="161"/>
      <c r="H1137" s="142"/>
      <c r="I1137" s="130" t="e">
        <f>VLOOKUP(H1137,Presupuesto!$B$11:$C$565,2,0)</f>
        <v>#N/A</v>
      </c>
      <c r="J1137" s="98" t="str">
        <f t="shared" si="57"/>
        <v>Vinculación Universidad-Sociedad</v>
      </c>
      <c r="K1137" s="98" t="s">
        <v>411</v>
      </c>
    </row>
    <row r="1138" spans="2:11" x14ac:dyDescent="0.25">
      <c r="B1138" s="459"/>
      <c r="C1138" s="141"/>
      <c r="D1138" s="158"/>
      <c r="E1138" s="123"/>
      <c r="F1138" s="97">
        <f t="shared" si="56"/>
        <v>0</v>
      </c>
      <c r="G1138" s="161"/>
      <c r="H1138" s="142"/>
      <c r="I1138" s="130" t="e">
        <f>VLOOKUP(H1138,Presupuesto!$B$11:$C$565,2,0)</f>
        <v>#N/A</v>
      </c>
      <c r="J1138" s="98" t="str">
        <f t="shared" si="57"/>
        <v>Vinculación Universidad-Sociedad</v>
      </c>
      <c r="K1138" s="98" t="s">
        <v>411</v>
      </c>
    </row>
    <row r="1139" spans="2:11" x14ac:dyDescent="0.25">
      <c r="B1139" s="459"/>
      <c r="C1139" s="141"/>
      <c r="D1139" s="158"/>
      <c r="E1139" s="123"/>
      <c r="F1139" s="97">
        <f t="shared" si="56"/>
        <v>0</v>
      </c>
      <c r="G1139" s="161"/>
      <c r="H1139" s="142"/>
      <c r="I1139" s="130" t="e">
        <f>VLOOKUP(H1139,Presupuesto!$B$11:$C$565,2,0)</f>
        <v>#N/A</v>
      </c>
      <c r="J1139" s="98" t="str">
        <f t="shared" si="57"/>
        <v>Vinculación Universidad-Sociedad</v>
      </c>
      <c r="K1139" s="98" t="s">
        <v>411</v>
      </c>
    </row>
    <row r="1140" spans="2:11" x14ac:dyDescent="0.25">
      <c r="B1140" s="459"/>
      <c r="C1140" s="143"/>
      <c r="D1140" s="151"/>
      <c r="E1140" s="118"/>
      <c r="F1140" s="97">
        <f t="shared" si="56"/>
        <v>0</v>
      </c>
      <c r="G1140" s="161"/>
      <c r="H1140" s="144"/>
      <c r="I1140" s="130" t="e">
        <f>VLOOKUP(H1140,Presupuesto!$B$11:$C$565,2,0)</f>
        <v>#N/A</v>
      </c>
      <c r="J1140" s="98" t="str">
        <f t="shared" si="57"/>
        <v>Vinculación Universidad-Sociedad</v>
      </c>
      <c r="K1140" s="98" t="s">
        <v>411</v>
      </c>
    </row>
    <row r="1141" spans="2:11" x14ac:dyDescent="0.25">
      <c r="B1141" s="459"/>
      <c r="C1141" s="143"/>
      <c r="D1141" s="151"/>
      <c r="E1141" s="118"/>
      <c r="F1141" s="97">
        <f t="shared" si="56"/>
        <v>0</v>
      </c>
      <c r="G1141" s="161"/>
      <c r="H1141" s="144"/>
      <c r="I1141" s="130" t="e">
        <f>VLOOKUP(H1141,Presupuesto!$B$11:$C$565,2,0)</f>
        <v>#N/A</v>
      </c>
      <c r="J1141" s="98" t="str">
        <f t="shared" si="57"/>
        <v>Vinculación Universidad-Sociedad</v>
      </c>
      <c r="K1141" s="98" t="s">
        <v>411</v>
      </c>
    </row>
    <row r="1142" spans="2:11" x14ac:dyDescent="0.25">
      <c r="B1142" s="459"/>
      <c r="C1142" s="143"/>
      <c r="D1142" s="151"/>
      <c r="E1142" s="118"/>
      <c r="F1142" s="97">
        <f t="shared" si="56"/>
        <v>0</v>
      </c>
      <c r="G1142" s="161"/>
      <c r="H1142" s="144"/>
      <c r="I1142" s="130" t="e">
        <f>VLOOKUP(H1142,Presupuesto!$B$11:$C$565,2,0)</f>
        <v>#N/A</v>
      </c>
      <c r="J1142" s="98" t="str">
        <f t="shared" si="57"/>
        <v>Vinculación Universidad-Sociedad</v>
      </c>
      <c r="K1142" s="98" t="s">
        <v>411</v>
      </c>
    </row>
    <row r="1143" spans="2:11" x14ac:dyDescent="0.25">
      <c r="B1143" s="459"/>
      <c r="C1143" s="143"/>
      <c r="D1143" s="151"/>
      <c r="E1143" s="118"/>
      <c r="F1143" s="97">
        <f t="shared" si="56"/>
        <v>0</v>
      </c>
      <c r="G1143" s="161"/>
      <c r="H1143" s="144"/>
      <c r="I1143" s="130" t="e">
        <f>VLOOKUP(H1143,Presupuesto!$B$11:$C$565,2,0)</f>
        <v>#N/A</v>
      </c>
      <c r="J1143" s="98" t="str">
        <f t="shared" si="57"/>
        <v>Vinculación Universidad-Sociedad</v>
      </c>
      <c r="K1143" s="98" t="s">
        <v>411</v>
      </c>
    </row>
    <row r="1144" spans="2:11" x14ac:dyDescent="0.25">
      <c r="B1144" s="459"/>
      <c r="C1144" s="143"/>
      <c r="D1144" s="151"/>
      <c r="E1144" s="118"/>
      <c r="F1144" s="97">
        <f t="shared" si="56"/>
        <v>0</v>
      </c>
      <c r="G1144" s="161"/>
      <c r="H1144" s="144"/>
      <c r="I1144" s="130" t="e">
        <f>VLOOKUP(H1144,Presupuesto!$B$11:$C$565,2,0)</f>
        <v>#N/A</v>
      </c>
      <c r="J1144" s="98" t="str">
        <f t="shared" si="57"/>
        <v>Vinculación Universidad-Sociedad</v>
      </c>
      <c r="K1144" s="98" t="s">
        <v>411</v>
      </c>
    </row>
    <row r="1145" spans="2:11" x14ac:dyDescent="0.25">
      <c r="B1145" s="459"/>
      <c r="C1145" s="143"/>
      <c r="D1145" s="151"/>
      <c r="E1145" s="118"/>
      <c r="F1145" s="97">
        <f t="shared" si="56"/>
        <v>0</v>
      </c>
      <c r="G1145" s="161"/>
      <c r="H1145" s="144"/>
      <c r="I1145" s="130" t="e">
        <f>VLOOKUP(H1145,Presupuesto!$B$11:$C$565,2,0)</f>
        <v>#N/A</v>
      </c>
      <c r="J1145" s="98" t="str">
        <f t="shared" si="57"/>
        <v>Vinculación Universidad-Sociedad</v>
      </c>
      <c r="K1145" s="98" t="s">
        <v>411</v>
      </c>
    </row>
    <row r="1146" spans="2:11" x14ac:dyDescent="0.25">
      <c r="B1146" s="459"/>
      <c r="C1146" s="143"/>
      <c r="D1146" s="151"/>
      <c r="E1146" s="118"/>
      <c r="F1146" s="97">
        <f t="shared" si="56"/>
        <v>0</v>
      </c>
      <c r="G1146" s="161"/>
      <c r="H1146" s="144"/>
      <c r="I1146" s="130" t="e">
        <f>VLOOKUP(H1146,Presupuesto!$B$11:$C$565,2,0)</f>
        <v>#N/A</v>
      </c>
      <c r="J1146" s="98" t="str">
        <f t="shared" si="57"/>
        <v>Vinculación Universidad-Sociedad</v>
      </c>
      <c r="K1146" s="98" t="s">
        <v>411</v>
      </c>
    </row>
    <row r="1147" spans="2:11" x14ac:dyDescent="0.25">
      <c r="B1147" s="459"/>
      <c r="C1147" s="143"/>
      <c r="D1147" s="151"/>
      <c r="E1147" s="118"/>
      <c r="F1147" s="97">
        <f t="shared" si="56"/>
        <v>0</v>
      </c>
      <c r="G1147" s="161"/>
      <c r="H1147" s="144"/>
      <c r="I1147" s="130" t="e">
        <f>VLOOKUP(H1147,Presupuesto!$B$11:$C$565,2,0)</f>
        <v>#N/A</v>
      </c>
      <c r="J1147" s="98" t="str">
        <f t="shared" si="57"/>
        <v>Vinculación Universidad-Sociedad</v>
      </c>
      <c r="K1147" s="98" t="s">
        <v>411</v>
      </c>
    </row>
    <row r="1148" spans="2:11" x14ac:dyDescent="0.25">
      <c r="B1148" s="459"/>
      <c r="C1148" s="145"/>
      <c r="D1148" s="151"/>
      <c r="E1148" s="118"/>
      <c r="F1148" s="97">
        <f t="shared" si="56"/>
        <v>0</v>
      </c>
      <c r="G1148" s="161"/>
      <c r="H1148" s="146"/>
      <c r="I1148" s="130" t="e">
        <f>VLOOKUP(H1148,Presupuesto!$B$11:$C$565,2,0)</f>
        <v>#N/A</v>
      </c>
      <c r="J1148" s="98" t="str">
        <f t="shared" si="57"/>
        <v>Vinculación Universidad-Sociedad</v>
      </c>
      <c r="K1148" s="98" t="s">
        <v>402</v>
      </c>
    </row>
    <row r="1149" spans="2:11" x14ac:dyDescent="0.25">
      <c r="B1149" s="459"/>
      <c r="C1149" s="145"/>
      <c r="D1149" s="151"/>
      <c r="E1149" s="118"/>
      <c r="F1149" s="97">
        <f t="shared" si="56"/>
        <v>0</v>
      </c>
      <c r="G1149" s="161"/>
      <c r="H1149" s="146"/>
      <c r="I1149" s="130" t="e">
        <f>VLOOKUP(H1149,Presupuesto!$B$11:$C$565,2,0)</f>
        <v>#N/A</v>
      </c>
      <c r="J1149" s="98" t="str">
        <f t="shared" si="57"/>
        <v>Vinculación Universidad-Sociedad</v>
      </c>
      <c r="K1149" s="98" t="s">
        <v>411</v>
      </c>
    </row>
    <row r="1150" spans="2:11" x14ac:dyDescent="0.25">
      <c r="B1150" s="459"/>
      <c r="C1150" s="145"/>
      <c r="D1150" s="151"/>
      <c r="E1150" s="118"/>
      <c r="F1150" s="97">
        <f t="shared" si="56"/>
        <v>0</v>
      </c>
      <c r="G1150" s="161"/>
      <c r="H1150" s="146"/>
      <c r="I1150" s="130" t="e">
        <f>VLOOKUP(H1150,Presupuesto!$B$11:$C$565,2,0)</f>
        <v>#N/A</v>
      </c>
      <c r="J1150" s="98" t="str">
        <f t="shared" si="57"/>
        <v>Vinculación Universidad-Sociedad</v>
      </c>
      <c r="K1150" s="98" t="s">
        <v>411</v>
      </c>
    </row>
    <row r="1151" spans="2:11" x14ac:dyDescent="0.25">
      <c r="B1151" s="459"/>
      <c r="C1151" s="145"/>
      <c r="D1151" s="151"/>
      <c r="E1151" s="118"/>
      <c r="F1151" s="97">
        <f t="shared" si="56"/>
        <v>0</v>
      </c>
      <c r="G1151" s="161"/>
      <c r="H1151" s="146"/>
      <c r="I1151" s="130" t="e">
        <f>VLOOKUP(H1151,Presupuesto!$B$11:$C$565,2,0)</f>
        <v>#N/A</v>
      </c>
      <c r="J1151" s="98" t="str">
        <f t="shared" si="57"/>
        <v>Vinculación Universidad-Sociedad</v>
      </c>
      <c r="K1151" s="98" t="s">
        <v>411</v>
      </c>
    </row>
    <row r="1152" spans="2:11" ht="15.75" thickBot="1" x14ac:dyDescent="0.3">
      <c r="B1152" s="459"/>
      <c r="C1152" s="147"/>
      <c r="D1152" s="159"/>
      <c r="E1152" s="103"/>
      <c r="F1152" s="105">
        <f t="shared" si="56"/>
        <v>0</v>
      </c>
      <c r="G1152" s="162"/>
      <c r="H1152" s="148"/>
      <c r="I1152" s="132" t="e">
        <f>VLOOKUP(H1152,Presupuesto!$B$11:$C$565,2,0)</f>
        <v>#N/A</v>
      </c>
      <c r="J1152" s="106" t="str">
        <f t="shared" si="57"/>
        <v>Vinculación Universidad-Sociedad</v>
      </c>
      <c r="K1152" s="124" t="s">
        <v>393</v>
      </c>
    </row>
    <row r="1153" spans="2:11" x14ac:dyDescent="0.25">
      <c r="B1153" s="459"/>
      <c r="C1153" s="459"/>
      <c r="D1153" s="459"/>
      <c r="E1153" s="459"/>
      <c r="F1153" s="459"/>
      <c r="G1153" s="446"/>
      <c r="H1153" s="459"/>
      <c r="I1153" s="459"/>
      <c r="J1153" s="459"/>
      <c r="K1153" s="459"/>
    </row>
    <row r="1154" spans="2:11" ht="15.75" thickBot="1" x14ac:dyDescent="0.3">
      <c r="B1154" s="459"/>
      <c r="C1154" s="459"/>
      <c r="D1154" s="459"/>
      <c r="E1154" s="459"/>
      <c r="F1154" s="459"/>
      <c r="G1154" s="446"/>
      <c r="H1154" s="459"/>
      <c r="I1154" s="459"/>
      <c r="J1154" s="459"/>
      <c r="K1154" s="459"/>
    </row>
    <row r="1155" spans="2:11" ht="15.75" thickBot="1" x14ac:dyDescent="0.3">
      <c r="B1155" s="459"/>
      <c r="C1155" s="157" t="s">
        <v>53</v>
      </c>
      <c r="D1155" s="369">
        <f>SUM(F1162:F1196)</f>
        <v>0</v>
      </c>
      <c r="E1155" s="459"/>
      <c r="F1155" s="70"/>
      <c r="G1155" s="79"/>
      <c r="H1155" s="70"/>
      <c r="I1155" s="70"/>
      <c r="J1155" s="459"/>
      <c r="K1155" s="459"/>
    </row>
    <row r="1156" spans="2:11" x14ac:dyDescent="0.25">
      <c r="B1156" s="459"/>
      <c r="C1156" s="70"/>
      <c r="D1156" s="31"/>
      <c r="E1156" s="93"/>
      <c r="F1156" s="93"/>
      <c r="G1156" s="93"/>
      <c r="H1156" s="76"/>
      <c r="I1156" s="76"/>
      <c r="J1156" s="76"/>
      <c r="K1156" s="112"/>
    </row>
    <row r="1157" spans="2:11" x14ac:dyDescent="0.25">
      <c r="B1157" s="459"/>
      <c r="C1157" s="70"/>
      <c r="D1157" s="31"/>
      <c r="E1157" s="93"/>
      <c r="F1157" s="93"/>
      <c r="G1157" s="93"/>
      <c r="H1157" s="76"/>
      <c r="I1157" s="76"/>
      <c r="J1157" s="76"/>
      <c r="K1157" s="112"/>
    </row>
    <row r="1158" spans="2:11" ht="15.75" x14ac:dyDescent="0.25">
      <c r="B1158" s="459"/>
      <c r="C1158" s="202" t="s">
        <v>391</v>
      </c>
      <c r="D1158" s="365"/>
      <c r="E1158" s="93"/>
      <c r="F1158" s="93"/>
      <c r="G1158" s="93"/>
      <c r="H1158" s="76"/>
      <c r="I1158" s="76"/>
      <c r="J1158" s="76"/>
      <c r="K1158" s="112"/>
    </row>
    <row r="1159" spans="2:11" ht="18.75" x14ac:dyDescent="0.25">
      <c r="B1159" s="459"/>
      <c r="C1159" s="210" t="e">
        <f>IFERROR(VLOOKUP(D1158,'1. Desarrollo e Innov. Curricu.'!$F:$G,2,FALSE),IFERROR(VLOOKUP(D1158,'2. Investigación Científica'!$F:$G,2,FALSE),IFERROR(VLOOKUP(D1158,'3. Vinculación Univ. Sociedad'!$F:$G,2,FALSE),IFERROR(VLOOKUP(D1158,'4. Docencia y Profesorado Univ.'!$F:$G,2,FALSE),IFERROR(VLOOKUP(D1158,'5. Estudiantes y Graduados'!$F:$G,2,FALSE),IFERROR(VLOOKUP(D1158,'11. Gestion Administrativa'!$F:$G,2,FALSE),IFERROR(VLOOKUP(D1158,'13. Gestión Académica'!$F:$G,2,FALSE),IFERROR(VLOOKUP(D1158,'9. Asegura. de la Calid. y M'!$F:$G,2,FALSE),IFERROR(VLOOKUP(D1158,'6. Gestión del Conocimiento'!$F:$G,2,FALSE),IFERROR(VLOOKUP(D1158,'15. Gobernabilidad y Proceso...'!$F:$G,2,FALSE),IFERROR(VLOOKUP(D1158,'12. Gestión del Talento Humano'!$F:$G,2,FALSE),IFERROR(VLOOKUP(D1158,'14. Internacional... de la E.S.'!$F:$G,2,FALSE),IFERROR(VLOOKUP(D1158,'10. Posgrado'!$F:$G,2,FALSE),IFERROR(VLOOKUP(D1158,'17. Gestión TIC'!$F:$G,2,FALSE),IFERROR(VLOOKUP(D1158,'16. Desa. del Sistema Educ.Sup.'!$F:$G,2,FALSE),IFERROR(VLOOKUP(D1158,'8. Cultura de Inno. Insti...'!$F:$G,2,FALSE),VLOOKUP(D1158,'7. Lo Esencial de la Reforma U.'!$F:$G,2,0)))))))))))))))))</f>
        <v>#N/A</v>
      </c>
      <c r="D1159" s="31"/>
      <c r="E1159" s="93"/>
      <c r="F1159" s="93"/>
      <c r="G1159" s="93"/>
      <c r="H1159" s="76"/>
      <c r="I1159" s="76"/>
      <c r="J1159" s="76"/>
      <c r="K1159" s="112"/>
    </row>
    <row r="1160" spans="2:11" ht="15.75" thickBot="1" x14ac:dyDescent="0.3">
      <c r="B1160" s="459"/>
      <c r="C1160" s="459"/>
      <c r="D1160" s="459"/>
      <c r="E1160" s="459"/>
      <c r="F1160" s="93"/>
      <c r="G1160" s="76"/>
      <c r="H1160" s="76"/>
      <c r="I1160" s="76"/>
      <c r="J1160" s="459"/>
      <c r="K1160" s="459"/>
    </row>
    <row r="1161" spans="2:11" ht="30.75" thickBot="1" x14ac:dyDescent="0.3">
      <c r="B1161" s="459"/>
      <c r="C1161" s="129" t="s">
        <v>44</v>
      </c>
      <c r="D1161" s="129" t="s">
        <v>55</v>
      </c>
      <c r="E1161" s="136" t="s">
        <v>57</v>
      </c>
      <c r="F1161" s="135" t="s">
        <v>27</v>
      </c>
      <c r="G1161" s="133" t="s">
        <v>130</v>
      </c>
      <c r="H1161" s="136" t="s">
        <v>46</v>
      </c>
      <c r="I1161" s="133" t="s">
        <v>131</v>
      </c>
      <c r="J1161" s="133" t="s">
        <v>409</v>
      </c>
      <c r="K1161" s="133" t="s">
        <v>410</v>
      </c>
    </row>
    <row r="1162" spans="2:11" x14ac:dyDescent="0.25">
      <c r="B1162" s="459"/>
      <c r="C1162" s="220" t="s">
        <v>438</v>
      </c>
      <c r="D1162" s="221"/>
      <c r="E1162" s="219">
        <f>HLOOKUP(C1162,$AH$2:$BU$3,2,0)</f>
        <v>620</v>
      </c>
      <c r="F1162" s="97">
        <f t="shared" ref="F1162:F1196" si="58">D1162*E1162</f>
        <v>0</v>
      </c>
      <c r="G1162" s="161"/>
      <c r="H1162" s="142"/>
      <c r="I1162" s="130" t="e">
        <f>VLOOKUP(H1162,Presupuesto!$B$11:$C$565,2,0)</f>
        <v>#N/A</v>
      </c>
      <c r="J1162" s="218" t="s">
        <v>1475</v>
      </c>
      <c r="K1162" s="98" t="s">
        <v>393</v>
      </c>
    </row>
    <row r="1163" spans="2:11" x14ac:dyDescent="0.25">
      <c r="B1163" s="459"/>
      <c r="C1163" s="141"/>
      <c r="D1163" s="158"/>
      <c r="E1163" s="123"/>
      <c r="F1163" s="97">
        <f t="shared" si="58"/>
        <v>0</v>
      </c>
      <c r="G1163" s="161"/>
      <c r="H1163" s="142"/>
      <c r="I1163" s="130" t="e">
        <f>VLOOKUP(H1163,Presupuesto!$B$11:$C$565,2,0)</f>
        <v>#N/A</v>
      </c>
      <c r="J1163" s="98" t="str">
        <f>$J$810</f>
        <v>Vinculación Universidad-Sociedad</v>
      </c>
      <c r="K1163" s="98" t="s">
        <v>411</v>
      </c>
    </row>
    <row r="1164" spans="2:11" x14ac:dyDescent="0.25">
      <c r="B1164" s="459"/>
      <c r="C1164" s="141"/>
      <c r="D1164" s="158"/>
      <c r="E1164" s="123"/>
      <c r="F1164" s="97">
        <f t="shared" si="58"/>
        <v>0</v>
      </c>
      <c r="G1164" s="161"/>
      <c r="H1164" s="142"/>
      <c r="I1164" s="130" t="e">
        <f>VLOOKUP(H1164,Presupuesto!$B$11:$C$565,2,0)</f>
        <v>#N/A</v>
      </c>
      <c r="J1164" s="98" t="str">
        <f t="shared" ref="J1164:J1196" si="59">$J$810</f>
        <v>Vinculación Universidad-Sociedad</v>
      </c>
      <c r="K1164" s="98" t="s">
        <v>411</v>
      </c>
    </row>
    <row r="1165" spans="2:11" x14ac:dyDescent="0.25">
      <c r="B1165" s="459"/>
      <c r="C1165" s="141"/>
      <c r="D1165" s="158"/>
      <c r="E1165" s="123"/>
      <c r="F1165" s="97">
        <f t="shared" si="58"/>
        <v>0</v>
      </c>
      <c r="G1165" s="161"/>
      <c r="H1165" s="142"/>
      <c r="I1165" s="130" t="e">
        <f>VLOOKUP(H1165,Presupuesto!$B$11:$C$565,2,0)</f>
        <v>#N/A</v>
      </c>
      <c r="J1165" s="98" t="str">
        <f t="shared" si="59"/>
        <v>Vinculación Universidad-Sociedad</v>
      </c>
      <c r="K1165" s="98" t="s">
        <v>411</v>
      </c>
    </row>
    <row r="1166" spans="2:11" x14ac:dyDescent="0.25">
      <c r="B1166" s="459"/>
      <c r="C1166" s="141"/>
      <c r="D1166" s="158"/>
      <c r="E1166" s="123"/>
      <c r="F1166" s="97">
        <f t="shared" si="58"/>
        <v>0</v>
      </c>
      <c r="G1166" s="161"/>
      <c r="H1166" s="142"/>
      <c r="I1166" s="130" t="e">
        <f>VLOOKUP(H1166,Presupuesto!$B$11:$C$565,2,0)</f>
        <v>#N/A</v>
      </c>
      <c r="J1166" s="98" t="str">
        <f t="shared" si="59"/>
        <v>Vinculación Universidad-Sociedad</v>
      </c>
      <c r="K1166" s="98" t="s">
        <v>411</v>
      </c>
    </row>
    <row r="1167" spans="2:11" x14ac:dyDescent="0.25">
      <c r="B1167" s="459"/>
      <c r="C1167" s="141"/>
      <c r="D1167" s="158"/>
      <c r="E1167" s="123"/>
      <c r="F1167" s="97">
        <f t="shared" si="58"/>
        <v>0</v>
      </c>
      <c r="G1167" s="161"/>
      <c r="H1167" s="142"/>
      <c r="I1167" s="130" t="e">
        <f>VLOOKUP(H1167,Presupuesto!$B$11:$C$565,2,0)</f>
        <v>#N/A</v>
      </c>
      <c r="J1167" s="98" t="str">
        <f t="shared" si="59"/>
        <v>Vinculación Universidad-Sociedad</v>
      </c>
      <c r="K1167" s="98" t="s">
        <v>400</v>
      </c>
    </row>
    <row r="1168" spans="2:11" x14ac:dyDescent="0.25">
      <c r="B1168" s="459"/>
      <c r="C1168" s="141"/>
      <c r="D1168" s="158"/>
      <c r="E1168" s="123"/>
      <c r="F1168" s="97">
        <f t="shared" si="58"/>
        <v>0</v>
      </c>
      <c r="G1168" s="161"/>
      <c r="H1168" s="142"/>
      <c r="I1168" s="130" t="e">
        <f>VLOOKUP(H1168,Presupuesto!$B$11:$C$565,2,0)</f>
        <v>#N/A</v>
      </c>
      <c r="J1168" s="98" t="str">
        <f t="shared" si="59"/>
        <v>Vinculación Universidad-Sociedad</v>
      </c>
      <c r="K1168" s="98" t="s">
        <v>411</v>
      </c>
    </row>
    <row r="1169" spans="2:11" x14ac:dyDescent="0.25">
      <c r="B1169" s="459"/>
      <c r="C1169" s="141"/>
      <c r="D1169" s="158"/>
      <c r="E1169" s="123"/>
      <c r="F1169" s="97">
        <f t="shared" si="58"/>
        <v>0</v>
      </c>
      <c r="G1169" s="161"/>
      <c r="H1169" s="142"/>
      <c r="I1169" s="130" t="e">
        <f>VLOOKUP(H1169,Presupuesto!$B$11:$C$565,2,0)</f>
        <v>#N/A</v>
      </c>
      <c r="J1169" s="98" t="str">
        <f t="shared" si="59"/>
        <v>Vinculación Universidad-Sociedad</v>
      </c>
      <c r="K1169" s="98" t="s">
        <v>411</v>
      </c>
    </row>
    <row r="1170" spans="2:11" x14ac:dyDescent="0.25">
      <c r="B1170" s="459"/>
      <c r="C1170" s="141"/>
      <c r="D1170" s="158"/>
      <c r="E1170" s="123"/>
      <c r="F1170" s="97">
        <f t="shared" si="58"/>
        <v>0</v>
      </c>
      <c r="G1170" s="161"/>
      <c r="H1170" s="142"/>
      <c r="I1170" s="130" t="e">
        <f>VLOOKUP(H1170,Presupuesto!$B$11:$C$565,2,0)</f>
        <v>#N/A</v>
      </c>
      <c r="J1170" s="98" t="str">
        <f t="shared" si="59"/>
        <v>Vinculación Universidad-Sociedad</v>
      </c>
      <c r="K1170" s="98" t="s">
        <v>411</v>
      </c>
    </row>
    <row r="1171" spans="2:11" x14ac:dyDescent="0.25">
      <c r="B1171" s="459"/>
      <c r="C1171" s="141"/>
      <c r="D1171" s="158"/>
      <c r="E1171" s="123"/>
      <c r="F1171" s="97">
        <f t="shared" si="58"/>
        <v>0</v>
      </c>
      <c r="G1171" s="161"/>
      <c r="H1171" s="142"/>
      <c r="I1171" s="130" t="e">
        <f>VLOOKUP(H1171,Presupuesto!$B$11:$C$565,2,0)</f>
        <v>#N/A</v>
      </c>
      <c r="J1171" s="98" t="str">
        <f t="shared" si="59"/>
        <v>Vinculación Universidad-Sociedad</v>
      </c>
      <c r="K1171" s="98" t="s">
        <v>411</v>
      </c>
    </row>
    <row r="1172" spans="2:11" x14ac:dyDescent="0.25">
      <c r="B1172" s="459"/>
      <c r="C1172" s="141"/>
      <c r="D1172" s="158"/>
      <c r="E1172" s="123"/>
      <c r="F1172" s="97">
        <f t="shared" si="58"/>
        <v>0</v>
      </c>
      <c r="G1172" s="161"/>
      <c r="H1172" s="142"/>
      <c r="I1172" s="130" t="e">
        <f>VLOOKUP(H1172,Presupuesto!$B$11:$C$565,2,0)</f>
        <v>#N/A</v>
      </c>
      <c r="J1172" s="98" t="str">
        <f t="shared" si="59"/>
        <v>Vinculación Universidad-Sociedad</v>
      </c>
      <c r="K1172" s="98" t="s">
        <v>411</v>
      </c>
    </row>
    <row r="1173" spans="2:11" x14ac:dyDescent="0.25">
      <c r="B1173" s="459"/>
      <c r="C1173" s="141"/>
      <c r="D1173" s="158"/>
      <c r="E1173" s="123"/>
      <c r="F1173" s="97">
        <f t="shared" si="58"/>
        <v>0</v>
      </c>
      <c r="G1173" s="161"/>
      <c r="H1173" s="142"/>
      <c r="I1173" s="130" t="e">
        <f>VLOOKUP(H1173,Presupuesto!$B$11:$C$565,2,0)</f>
        <v>#N/A</v>
      </c>
      <c r="J1173" s="98" t="str">
        <f t="shared" si="59"/>
        <v>Vinculación Universidad-Sociedad</v>
      </c>
      <c r="K1173" s="98" t="s">
        <v>411</v>
      </c>
    </row>
    <row r="1174" spans="2:11" x14ac:dyDescent="0.25">
      <c r="B1174" s="459"/>
      <c r="C1174" s="141"/>
      <c r="D1174" s="158"/>
      <c r="E1174" s="123"/>
      <c r="F1174" s="97">
        <f t="shared" si="58"/>
        <v>0</v>
      </c>
      <c r="G1174" s="161"/>
      <c r="H1174" s="142"/>
      <c r="I1174" s="130" t="e">
        <f>VLOOKUP(H1174,Presupuesto!$B$11:$C$565,2,0)</f>
        <v>#N/A</v>
      </c>
      <c r="J1174" s="98" t="str">
        <f t="shared" si="59"/>
        <v>Vinculación Universidad-Sociedad</v>
      </c>
      <c r="K1174" s="98" t="s">
        <v>411</v>
      </c>
    </row>
    <row r="1175" spans="2:11" x14ac:dyDescent="0.25">
      <c r="B1175" s="459"/>
      <c r="C1175" s="141"/>
      <c r="D1175" s="158"/>
      <c r="E1175" s="123"/>
      <c r="F1175" s="97">
        <f t="shared" si="58"/>
        <v>0</v>
      </c>
      <c r="G1175" s="161"/>
      <c r="H1175" s="142"/>
      <c r="I1175" s="130" t="e">
        <f>VLOOKUP(H1175,Presupuesto!$B$11:$C$565,2,0)</f>
        <v>#N/A</v>
      </c>
      <c r="J1175" s="98" t="str">
        <f t="shared" si="59"/>
        <v>Vinculación Universidad-Sociedad</v>
      </c>
      <c r="K1175" s="98" t="s">
        <v>411</v>
      </c>
    </row>
    <row r="1176" spans="2:11" x14ac:dyDescent="0.25">
      <c r="B1176" s="459"/>
      <c r="C1176" s="141"/>
      <c r="D1176" s="158"/>
      <c r="E1176" s="123"/>
      <c r="F1176" s="97">
        <f t="shared" si="58"/>
        <v>0</v>
      </c>
      <c r="G1176" s="161"/>
      <c r="H1176" s="142"/>
      <c r="I1176" s="130" t="e">
        <f>VLOOKUP(H1176,Presupuesto!$B$11:$C$565,2,0)</f>
        <v>#N/A</v>
      </c>
      <c r="J1176" s="98" t="str">
        <f t="shared" si="59"/>
        <v>Vinculación Universidad-Sociedad</v>
      </c>
      <c r="K1176" s="98" t="s">
        <v>411</v>
      </c>
    </row>
    <row r="1177" spans="2:11" x14ac:dyDescent="0.25">
      <c r="B1177" s="459"/>
      <c r="C1177" s="141"/>
      <c r="D1177" s="158"/>
      <c r="E1177" s="123"/>
      <c r="F1177" s="97">
        <f t="shared" si="58"/>
        <v>0</v>
      </c>
      <c r="G1177" s="161"/>
      <c r="H1177" s="142"/>
      <c r="I1177" s="130" t="e">
        <f>VLOOKUP(H1177,Presupuesto!$B$11:$C$565,2,0)</f>
        <v>#N/A</v>
      </c>
      <c r="J1177" s="98" t="str">
        <f t="shared" si="59"/>
        <v>Vinculación Universidad-Sociedad</v>
      </c>
      <c r="K1177" s="98" t="s">
        <v>411</v>
      </c>
    </row>
    <row r="1178" spans="2:11" x14ac:dyDescent="0.25">
      <c r="B1178" s="459"/>
      <c r="C1178" s="141"/>
      <c r="D1178" s="158"/>
      <c r="E1178" s="123"/>
      <c r="F1178" s="97">
        <f t="shared" si="58"/>
        <v>0</v>
      </c>
      <c r="G1178" s="161"/>
      <c r="H1178" s="142"/>
      <c r="I1178" s="130" t="e">
        <f>VLOOKUP(H1178,Presupuesto!$B$11:$C$565,2,0)</f>
        <v>#N/A</v>
      </c>
      <c r="J1178" s="98" t="str">
        <f t="shared" si="59"/>
        <v>Vinculación Universidad-Sociedad</v>
      </c>
      <c r="K1178" s="98" t="s">
        <v>411</v>
      </c>
    </row>
    <row r="1179" spans="2:11" x14ac:dyDescent="0.25">
      <c r="B1179" s="459"/>
      <c r="C1179" s="141"/>
      <c r="D1179" s="158"/>
      <c r="E1179" s="123"/>
      <c r="F1179" s="97">
        <f t="shared" si="58"/>
        <v>0</v>
      </c>
      <c r="G1179" s="161"/>
      <c r="H1179" s="142"/>
      <c r="I1179" s="130" t="e">
        <f>VLOOKUP(H1179,Presupuesto!$B$11:$C$565,2,0)</f>
        <v>#N/A</v>
      </c>
      <c r="J1179" s="98" t="str">
        <f t="shared" si="59"/>
        <v>Vinculación Universidad-Sociedad</v>
      </c>
      <c r="K1179" s="98" t="s">
        <v>411</v>
      </c>
    </row>
    <row r="1180" spans="2:11" x14ac:dyDescent="0.25">
      <c r="B1180" s="459"/>
      <c r="C1180" s="141"/>
      <c r="D1180" s="158"/>
      <c r="E1180" s="123"/>
      <c r="F1180" s="97">
        <f t="shared" si="58"/>
        <v>0</v>
      </c>
      <c r="G1180" s="161"/>
      <c r="H1180" s="142"/>
      <c r="I1180" s="130" t="e">
        <f>VLOOKUP(H1180,Presupuesto!$B$11:$C$565,2,0)</f>
        <v>#N/A</v>
      </c>
      <c r="J1180" s="98" t="str">
        <f t="shared" si="59"/>
        <v>Vinculación Universidad-Sociedad</v>
      </c>
      <c r="K1180" s="98" t="s">
        <v>411</v>
      </c>
    </row>
    <row r="1181" spans="2:11" x14ac:dyDescent="0.25">
      <c r="B1181" s="459"/>
      <c r="C1181" s="141"/>
      <c r="D1181" s="158"/>
      <c r="E1181" s="123"/>
      <c r="F1181" s="97">
        <f t="shared" si="58"/>
        <v>0</v>
      </c>
      <c r="G1181" s="161"/>
      <c r="H1181" s="142"/>
      <c r="I1181" s="130" t="e">
        <f>VLOOKUP(H1181,Presupuesto!$B$11:$C$565,2,0)</f>
        <v>#N/A</v>
      </c>
      <c r="J1181" s="98" t="str">
        <f t="shared" si="59"/>
        <v>Vinculación Universidad-Sociedad</v>
      </c>
      <c r="K1181" s="98" t="s">
        <v>411</v>
      </c>
    </row>
    <row r="1182" spans="2:11" x14ac:dyDescent="0.25">
      <c r="B1182" s="459"/>
      <c r="C1182" s="141"/>
      <c r="D1182" s="158"/>
      <c r="E1182" s="123"/>
      <c r="F1182" s="97">
        <f t="shared" si="58"/>
        <v>0</v>
      </c>
      <c r="G1182" s="161"/>
      <c r="H1182" s="142"/>
      <c r="I1182" s="130" t="e">
        <f>VLOOKUP(H1182,Presupuesto!$B$11:$C$565,2,0)</f>
        <v>#N/A</v>
      </c>
      <c r="J1182" s="98" t="str">
        <f t="shared" si="59"/>
        <v>Vinculación Universidad-Sociedad</v>
      </c>
      <c r="K1182" s="98" t="s">
        <v>411</v>
      </c>
    </row>
    <row r="1183" spans="2:11" x14ac:dyDescent="0.25">
      <c r="B1183" s="459"/>
      <c r="C1183" s="141"/>
      <c r="D1183" s="158"/>
      <c r="E1183" s="123"/>
      <c r="F1183" s="97">
        <f t="shared" si="58"/>
        <v>0</v>
      </c>
      <c r="G1183" s="161"/>
      <c r="H1183" s="142"/>
      <c r="I1183" s="130" t="e">
        <f>VLOOKUP(H1183,Presupuesto!$B$11:$C$565,2,0)</f>
        <v>#N/A</v>
      </c>
      <c r="J1183" s="98" t="str">
        <f t="shared" si="59"/>
        <v>Vinculación Universidad-Sociedad</v>
      </c>
      <c r="K1183" s="98" t="s">
        <v>411</v>
      </c>
    </row>
    <row r="1184" spans="2:11" x14ac:dyDescent="0.25">
      <c r="B1184" s="459"/>
      <c r="C1184" s="143"/>
      <c r="D1184" s="151"/>
      <c r="E1184" s="118"/>
      <c r="F1184" s="97">
        <f t="shared" si="58"/>
        <v>0</v>
      </c>
      <c r="G1184" s="161"/>
      <c r="H1184" s="144"/>
      <c r="I1184" s="130" t="e">
        <f>VLOOKUP(H1184,Presupuesto!$B$11:$C$565,2,0)</f>
        <v>#N/A</v>
      </c>
      <c r="J1184" s="98" t="str">
        <f t="shared" si="59"/>
        <v>Vinculación Universidad-Sociedad</v>
      </c>
      <c r="K1184" s="98" t="s">
        <v>411</v>
      </c>
    </row>
    <row r="1185" spans="2:11" x14ac:dyDescent="0.25">
      <c r="B1185" s="459"/>
      <c r="C1185" s="143"/>
      <c r="D1185" s="151"/>
      <c r="E1185" s="118"/>
      <c r="F1185" s="97">
        <f t="shared" si="58"/>
        <v>0</v>
      </c>
      <c r="G1185" s="161"/>
      <c r="H1185" s="144"/>
      <c r="I1185" s="130" t="e">
        <f>VLOOKUP(H1185,Presupuesto!$B$11:$C$565,2,0)</f>
        <v>#N/A</v>
      </c>
      <c r="J1185" s="98" t="str">
        <f t="shared" si="59"/>
        <v>Vinculación Universidad-Sociedad</v>
      </c>
      <c r="K1185" s="98" t="s">
        <v>411</v>
      </c>
    </row>
    <row r="1186" spans="2:11" x14ac:dyDescent="0.25">
      <c r="B1186" s="459"/>
      <c r="C1186" s="143"/>
      <c r="D1186" s="151"/>
      <c r="E1186" s="118"/>
      <c r="F1186" s="97">
        <f t="shared" si="58"/>
        <v>0</v>
      </c>
      <c r="G1186" s="161"/>
      <c r="H1186" s="144"/>
      <c r="I1186" s="130" t="e">
        <f>VLOOKUP(H1186,Presupuesto!$B$11:$C$565,2,0)</f>
        <v>#N/A</v>
      </c>
      <c r="J1186" s="98" t="str">
        <f t="shared" si="59"/>
        <v>Vinculación Universidad-Sociedad</v>
      </c>
      <c r="K1186" s="98" t="s">
        <v>411</v>
      </c>
    </row>
    <row r="1187" spans="2:11" x14ac:dyDescent="0.25">
      <c r="B1187" s="459"/>
      <c r="C1187" s="143"/>
      <c r="D1187" s="151"/>
      <c r="E1187" s="118"/>
      <c r="F1187" s="97">
        <f t="shared" si="58"/>
        <v>0</v>
      </c>
      <c r="G1187" s="161"/>
      <c r="H1187" s="144"/>
      <c r="I1187" s="130" t="e">
        <f>VLOOKUP(H1187,Presupuesto!$B$11:$C$565,2,0)</f>
        <v>#N/A</v>
      </c>
      <c r="J1187" s="98" t="str">
        <f t="shared" si="59"/>
        <v>Vinculación Universidad-Sociedad</v>
      </c>
      <c r="K1187" s="98" t="s">
        <v>411</v>
      </c>
    </row>
    <row r="1188" spans="2:11" x14ac:dyDescent="0.25">
      <c r="B1188" s="459"/>
      <c r="C1188" s="143"/>
      <c r="D1188" s="151"/>
      <c r="E1188" s="118"/>
      <c r="F1188" s="97">
        <f t="shared" si="58"/>
        <v>0</v>
      </c>
      <c r="G1188" s="161"/>
      <c r="H1188" s="144"/>
      <c r="I1188" s="130" t="e">
        <f>VLOOKUP(H1188,Presupuesto!$B$11:$C$565,2,0)</f>
        <v>#N/A</v>
      </c>
      <c r="J1188" s="98" t="str">
        <f t="shared" si="59"/>
        <v>Vinculación Universidad-Sociedad</v>
      </c>
      <c r="K1188" s="98" t="s">
        <v>411</v>
      </c>
    </row>
    <row r="1189" spans="2:11" x14ac:dyDescent="0.25">
      <c r="B1189" s="459"/>
      <c r="C1189" s="143"/>
      <c r="D1189" s="151"/>
      <c r="E1189" s="118"/>
      <c r="F1189" s="97">
        <f t="shared" si="58"/>
        <v>0</v>
      </c>
      <c r="G1189" s="161"/>
      <c r="H1189" s="144"/>
      <c r="I1189" s="130" t="e">
        <f>VLOOKUP(H1189,Presupuesto!$B$11:$C$565,2,0)</f>
        <v>#N/A</v>
      </c>
      <c r="J1189" s="98" t="str">
        <f t="shared" si="59"/>
        <v>Vinculación Universidad-Sociedad</v>
      </c>
      <c r="K1189" s="98" t="s">
        <v>411</v>
      </c>
    </row>
    <row r="1190" spans="2:11" x14ac:dyDescent="0.25">
      <c r="B1190" s="459"/>
      <c r="C1190" s="143"/>
      <c r="D1190" s="151"/>
      <c r="E1190" s="118"/>
      <c r="F1190" s="97">
        <f t="shared" si="58"/>
        <v>0</v>
      </c>
      <c r="G1190" s="161"/>
      <c r="H1190" s="144"/>
      <c r="I1190" s="130" t="e">
        <f>VLOOKUP(H1190,Presupuesto!$B$11:$C$565,2,0)</f>
        <v>#N/A</v>
      </c>
      <c r="J1190" s="98" t="str">
        <f t="shared" si="59"/>
        <v>Vinculación Universidad-Sociedad</v>
      </c>
      <c r="K1190" s="98" t="s">
        <v>411</v>
      </c>
    </row>
    <row r="1191" spans="2:11" x14ac:dyDescent="0.25">
      <c r="B1191" s="459"/>
      <c r="C1191" s="143"/>
      <c r="D1191" s="151"/>
      <c r="E1191" s="118"/>
      <c r="F1191" s="97">
        <f t="shared" si="58"/>
        <v>0</v>
      </c>
      <c r="G1191" s="161"/>
      <c r="H1191" s="144"/>
      <c r="I1191" s="130" t="e">
        <f>VLOOKUP(H1191,Presupuesto!$B$11:$C$565,2,0)</f>
        <v>#N/A</v>
      </c>
      <c r="J1191" s="98" t="str">
        <f t="shared" si="59"/>
        <v>Vinculación Universidad-Sociedad</v>
      </c>
      <c r="K1191" s="98" t="s">
        <v>411</v>
      </c>
    </row>
    <row r="1192" spans="2:11" x14ac:dyDescent="0.25">
      <c r="B1192" s="459"/>
      <c r="C1192" s="145"/>
      <c r="D1192" s="151"/>
      <c r="E1192" s="118"/>
      <c r="F1192" s="97">
        <f t="shared" si="58"/>
        <v>0</v>
      </c>
      <c r="G1192" s="161"/>
      <c r="H1192" s="146"/>
      <c r="I1192" s="130" t="e">
        <f>VLOOKUP(H1192,Presupuesto!$B$11:$C$565,2,0)</f>
        <v>#N/A</v>
      </c>
      <c r="J1192" s="98" t="str">
        <f t="shared" si="59"/>
        <v>Vinculación Universidad-Sociedad</v>
      </c>
      <c r="K1192" s="98" t="s">
        <v>402</v>
      </c>
    </row>
    <row r="1193" spans="2:11" x14ac:dyDescent="0.25">
      <c r="B1193" s="459"/>
      <c r="C1193" s="145"/>
      <c r="D1193" s="151"/>
      <c r="E1193" s="118"/>
      <c r="F1193" s="97">
        <f t="shared" si="58"/>
        <v>0</v>
      </c>
      <c r="G1193" s="161"/>
      <c r="H1193" s="146"/>
      <c r="I1193" s="130" t="e">
        <f>VLOOKUP(H1193,Presupuesto!$B$11:$C$565,2,0)</f>
        <v>#N/A</v>
      </c>
      <c r="J1193" s="98" t="str">
        <f t="shared" si="59"/>
        <v>Vinculación Universidad-Sociedad</v>
      </c>
      <c r="K1193" s="98" t="s">
        <v>411</v>
      </c>
    </row>
    <row r="1194" spans="2:11" x14ac:dyDescent="0.25">
      <c r="B1194" s="459"/>
      <c r="C1194" s="145"/>
      <c r="D1194" s="151"/>
      <c r="E1194" s="118"/>
      <c r="F1194" s="97">
        <f t="shared" si="58"/>
        <v>0</v>
      </c>
      <c r="G1194" s="161"/>
      <c r="H1194" s="146"/>
      <c r="I1194" s="130" t="e">
        <f>VLOOKUP(H1194,Presupuesto!$B$11:$C$565,2,0)</f>
        <v>#N/A</v>
      </c>
      <c r="J1194" s="98" t="str">
        <f t="shared" si="59"/>
        <v>Vinculación Universidad-Sociedad</v>
      </c>
      <c r="K1194" s="98" t="s">
        <v>411</v>
      </c>
    </row>
    <row r="1195" spans="2:11" x14ac:dyDescent="0.25">
      <c r="B1195" s="459"/>
      <c r="C1195" s="145"/>
      <c r="D1195" s="151"/>
      <c r="E1195" s="118"/>
      <c r="F1195" s="97">
        <f t="shared" si="58"/>
        <v>0</v>
      </c>
      <c r="G1195" s="161"/>
      <c r="H1195" s="146"/>
      <c r="I1195" s="130" t="e">
        <f>VLOOKUP(H1195,Presupuesto!$B$11:$C$565,2,0)</f>
        <v>#N/A</v>
      </c>
      <c r="J1195" s="98" t="str">
        <f t="shared" si="59"/>
        <v>Vinculación Universidad-Sociedad</v>
      </c>
      <c r="K1195" s="98" t="s">
        <v>411</v>
      </c>
    </row>
    <row r="1196" spans="2:11" ht="15.75" thickBot="1" x14ac:dyDescent="0.3">
      <c r="B1196" s="459"/>
      <c r="C1196" s="147"/>
      <c r="D1196" s="159"/>
      <c r="E1196" s="103"/>
      <c r="F1196" s="105">
        <f t="shared" si="58"/>
        <v>0</v>
      </c>
      <c r="G1196" s="162"/>
      <c r="H1196" s="148"/>
      <c r="I1196" s="132" t="e">
        <f>VLOOKUP(H1196,Presupuesto!$B$11:$C$565,2,0)</f>
        <v>#N/A</v>
      </c>
      <c r="J1196" s="106" t="str">
        <f t="shared" si="59"/>
        <v>Vinculación Universidad-Sociedad</v>
      </c>
      <c r="K1196" s="124" t="s">
        <v>393</v>
      </c>
    </row>
    <row r="1197" spans="2:11" x14ac:dyDescent="0.25">
      <c r="B1197" s="459"/>
      <c r="C1197" s="459"/>
      <c r="D1197" s="459"/>
      <c r="E1197" s="459"/>
      <c r="F1197" s="459"/>
      <c r="G1197" s="446"/>
      <c r="H1197" s="459"/>
      <c r="I1197" s="459"/>
      <c r="J1197" s="459"/>
      <c r="K1197" s="459"/>
    </row>
    <row r="1198" spans="2:11" ht="15.75" thickBot="1" x14ac:dyDescent="0.3">
      <c r="B1198" s="459"/>
      <c r="C1198" s="459"/>
      <c r="D1198" s="459"/>
      <c r="E1198" s="459"/>
      <c r="F1198" s="90"/>
      <c r="G1198" s="89"/>
      <c r="H1198" s="90"/>
      <c r="I1198" s="90"/>
      <c r="J1198" s="459"/>
      <c r="K1198" s="459"/>
    </row>
    <row r="1199" spans="2:11" ht="15.75" thickBot="1" x14ac:dyDescent="0.3">
      <c r="B1199" s="459"/>
      <c r="C1199" s="157" t="s">
        <v>53</v>
      </c>
      <c r="D1199" s="369">
        <f>SUM(F1206:F1240)</f>
        <v>0</v>
      </c>
      <c r="E1199" s="459"/>
      <c r="F1199" s="70"/>
      <c r="G1199" s="79"/>
      <c r="H1199" s="70"/>
      <c r="I1199" s="70"/>
      <c r="J1199" s="459"/>
      <c r="K1199" s="459"/>
    </row>
    <row r="1200" spans="2:11" x14ac:dyDescent="0.25">
      <c r="B1200" s="459"/>
      <c r="C1200" s="70"/>
      <c r="D1200" s="31"/>
      <c r="E1200" s="93"/>
      <c r="F1200" s="93"/>
      <c r="G1200" s="93"/>
      <c r="H1200" s="76"/>
      <c r="I1200" s="76"/>
      <c r="J1200" s="76"/>
      <c r="K1200" s="112"/>
    </row>
    <row r="1201" spans="2:11" x14ac:dyDescent="0.25">
      <c r="B1201" s="459"/>
      <c r="C1201" s="70"/>
      <c r="D1201" s="31"/>
      <c r="E1201" s="93"/>
      <c r="F1201" s="93"/>
      <c r="G1201" s="93"/>
      <c r="H1201" s="76"/>
      <c r="I1201" s="76"/>
      <c r="J1201" s="76"/>
      <c r="K1201" s="112"/>
    </row>
    <row r="1202" spans="2:11" ht="15.75" x14ac:dyDescent="0.25">
      <c r="B1202" s="459"/>
      <c r="C1202" s="202" t="s">
        <v>391</v>
      </c>
      <c r="D1202" s="365"/>
      <c r="E1202" s="93"/>
      <c r="F1202" s="93"/>
      <c r="G1202" s="93"/>
      <c r="H1202" s="76"/>
      <c r="I1202" s="76"/>
      <c r="J1202" s="76"/>
      <c r="K1202" s="112"/>
    </row>
    <row r="1203" spans="2:11" ht="18.75" x14ac:dyDescent="0.25">
      <c r="B1203" s="459"/>
      <c r="C1203" s="210" t="e">
        <f>IFERROR(VLOOKUP(D1202,'1. Desarrollo e Innov. Curricu.'!$F:$G,2,FALSE),IFERROR(VLOOKUP(D1202,'2. Investigación Científica'!$F:$G,2,FALSE),IFERROR(VLOOKUP(D1202,'3. Vinculación Univ. Sociedad'!$F:$G,2,FALSE),IFERROR(VLOOKUP(D1202,'4. Docencia y Profesorado Univ.'!$F:$G,2,FALSE),IFERROR(VLOOKUP(D1202,'5. Estudiantes y Graduados'!$F:$G,2,FALSE),IFERROR(VLOOKUP(D1202,'11. Gestion Administrativa'!$F:$G,2,FALSE),IFERROR(VLOOKUP(D1202,'13. Gestión Académica'!$F:$G,2,FALSE),IFERROR(VLOOKUP(D1202,'9. Asegura. de la Calid. y M'!$F:$G,2,FALSE),IFERROR(VLOOKUP(D1202,'6. Gestión del Conocimiento'!$F:$G,2,FALSE),IFERROR(VLOOKUP(D1202,'15. Gobernabilidad y Proceso...'!$F:$G,2,FALSE),IFERROR(VLOOKUP(D1202,'12. Gestión del Talento Humano'!$F:$G,2,FALSE),IFERROR(VLOOKUP(D1202,'14. Internacional... de la E.S.'!$F:$G,2,FALSE),IFERROR(VLOOKUP(D1202,'10. Posgrado'!$F:$G,2,FALSE),IFERROR(VLOOKUP(D1202,'17. Gestión TIC'!$F:$G,2,FALSE),IFERROR(VLOOKUP(D1202,'16. Desa. del Sistema Educ.Sup.'!$F:$G,2,FALSE),IFERROR(VLOOKUP(D1202,'8. Cultura de Inno. Insti...'!$F:$G,2,FALSE),VLOOKUP(D1202,'7. Lo Esencial de la Reforma U.'!$F:$G,2,0)))))))))))))))))</f>
        <v>#N/A</v>
      </c>
      <c r="D1203" s="31"/>
      <c r="E1203" s="93"/>
      <c r="F1203" s="93"/>
      <c r="G1203" s="93"/>
      <c r="H1203" s="76"/>
      <c r="I1203" s="76"/>
      <c r="J1203" s="76"/>
      <c r="K1203" s="112"/>
    </row>
    <row r="1204" spans="2:11" ht="15.75" thickBot="1" x14ac:dyDescent="0.3">
      <c r="B1204" s="459"/>
      <c r="C1204" s="459"/>
      <c r="D1204" s="459"/>
      <c r="E1204" s="459"/>
      <c r="F1204" s="93"/>
      <c r="G1204" s="76"/>
      <c r="H1204" s="76"/>
      <c r="I1204" s="76"/>
      <c r="J1204" s="459"/>
      <c r="K1204" s="459"/>
    </row>
    <row r="1205" spans="2:11" ht="30.75" thickBot="1" x14ac:dyDescent="0.3">
      <c r="B1205" s="459"/>
      <c r="C1205" s="129" t="s">
        <v>44</v>
      </c>
      <c r="D1205" s="129" t="s">
        <v>55</v>
      </c>
      <c r="E1205" s="136" t="s">
        <v>57</v>
      </c>
      <c r="F1205" s="135" t="s">
        <v>27</v>
      </c>
      <c r="G1205" s="133" t="s">
        <v>130</v>
      </c>
      <c r="H1205" s="136" t="s">
        <v>46</v>
      </c>
      <c r="I1205" s="133" t="s">
        <v>131</v>
      </c>
      <c r="J1205" s="133" t="s">
        <v>409</v>
      </c>
      <c r="K1205" s="133" t="s">
        <v>410</v>
      </c>
    </row>
    <row r="1206" spans="2:11" x14ac:dyDescent="0.25">
      <c r="B1206" s="459"/>
      <c r="C1206" s="220" t="s">
        <v>438</v>
      </c>
      <c r="D1206" s="221"/>
      <c r="E1206" s="219">
        <f>HLOOKUP(C1206,$AH$2:$BU$3,2,0)</f>
        <v>620</v>
      </c>
      <c r="F1206" s="97">
        <f t="shared" ref="F1206:F1240" si="60">D1206*E1206</f>
        <v>0</v>
      </c>
      <c r="G1206" s="161"/>
      <c r="H1206" s="142"/>
      <c r="I1206" s="130" t="e">
        <f>VLOOKUP(H1206,Presupuesto!$B$11:$C$565,2,0)</f>
        <v>#N/A</v>
      </c>
      <c r="J1206" s="218" t="s">
        <v>1475</v>
      </c>
      <c r="K1206" s="98" t="s">
        <v>393</v>
      </c>
    </row>
    <row r="1207" spans="2:11" x14ac:dyDescent="0.25">
      <c r="B1207" s="459"/>
      <c r="C1207" s="141"/>
      <c r="D1207" s="158"/>
      <c r="E1207" s="123"/>
      <c r="F1207" s="97">
        <f t="shared" si="60"/>
        <v>0</v>
      </c>
      <c r="G1207" s="161"/>
      <c r="H1207" s="142"/>
      <c r="I1207" s="130" t="e">
        <f>VLOOKUP(H1207,Presupuesto!$B$11:$C$565,2,0)</f>
        <v>#N/A</v>
      </c>
      <c r="J1207" s="98" t="str">
        <f>$J$854</f>
        <v>Vinculación Universidad-Sociedad</v>
      </c>
      <c r="K1207" s="98" t="s">
        <v>411</v>
      </c>
    </row>
    <row r="1208" spans="2:11" x14ac:dyDescent="0.25">
      <c r="B1208" s="459"/>
      <c r="C1208" s="141"/>
      <c r="D1208" s="158"/>
      <c r="E1208" s="123"/>
      <c r="F1208" s="97">
        <f t="shared" si="60"/>
        <v>0</v>
      </c>
      <c r="G1208" s="161"/>
      <c r="H1208" s="142"/>
      <c r="I1208" s="130" t="e">
        <f>VLOOKUP(H1208,Presupuesto!$B$11:$C$565,2,0)</f>
        <v>#N/A</v>
      </c>
      <c r="J1208" s="98" t="str">
        <f t="shared" ref="J1208:J1240" si="61">$J$854</f>
        <v>Vinculación Universidad-Sociedad</v>
      </c>
      <c r="K1208" s="98" t="s">
        <v>411</v>
      </c>
    </row>
    <row r="1209" spans="2:11" x14ac:dyDescent="0.25">
      <c r="B1209" s="459"/>
      <c r="C1209" s="141"/>
      <c r="D1209" s="158"/>
      <c r="E1209" s="123"/>
      <c r="F1209" s="97">
        <f t="shared" si="60"/>
        <v>0</v>
      </c>
      <c r="G1209" s="161"/>
      <c r="H1209" s="142"/>
      <c r="I1209" s="130" t="e">
        <f>VLOOKUP(H1209,Presupuesto!$B$11:$C$565,2,0)</f>
        <v>#N/A</v>
      </c>
      <c r="J1209" s="98" t="str">
        <f t="shared" si="61"/>
        <v>Vinculación Universidad-Sociedad</v>
      </c>
      <c r="K1209" s="98" t="s">
        <v>411</v>
      </c>
    </row>
    <row r="1210" spans="2:11" x14ac:dyDescent="0.25">
      <c r="B1210" s="459"/>
      <c r="C1210" s="141"/>
      <c r="D1210" s="158"/>
      <c r="E1210" s="123"/>
      <c r="F1210" s="97">
        <f t="shared" si="60"/>
        <v>0</v>
      </c>
      <c r="G1210" s="161"/>
      <c r="H1210" s="142"/>
      <c r="I1210" s="130" t="e">
        <f>VLOOKUP(H1210,Presupuesto!$B$11:$C$565,2,0)</f>
        <v>#N/A</v>
      </c>
      <c r="J1210" s="98" t="str">
        <f t="shared" si="61"/>
        <v>Vinculación Universidad-Sociedad</v>
      </c>
      <c r="K1210" s="98" t="s">
        <v>411</v>
      </c>
    </row>
    <row r="1211" spans="2:11" x14ac:dyDescent="0.25">
      <c r="B1211" s="459"/>
      <c r="C1211" s="141"/>
      <c r="D1211" s="158"/>
      <c r="E1211" s="123"/>
      <c r="F1211" s="97">
        <f t="shared" si="60"/>
        <v>0</v>
      </c>
      <c r="G1211" s="161"/>
      <c r="H1211" s="142"/>
      <c r="I1211" s="130" t="e">
        <f>VLOOKUP(H1211,Presupuesto!$B$11:$C$565,2,0)</f>
        <v>#N/A</v>
      </c>
      <c r="J1211" s="98" t="str">
        <f t="shared" si="61"/>
        <v>Vinculación Universidad-Sociedad</v>
      </c>
      <c r="K1211" s="98" t="s">
        <v>400</v>
      </c>
    </row>
    <row r="1212" spans="2:11" x14ac:dyDescent="0.25">
      <c r="B1212" s="459"/>
      <c r="C1212" s="141"/>
      <c r="D1212" s="158"/>
      <c r="E1212" s="123"/>
      <c r="F1212" s="97">
        <f t="shared" si="60"/>
        <v>0</v>
      </c>
      <c r="G1212" s="161"/>
      <c r="H1212" s="142"/>
      <c r="I1212" s="130" t="e">
        <f>VLOOKUP(H1212,Presupuesto!$B$11:$C$565,2,0)</f>
        <v>#N/A</v>
      </c>
      <c r="J1212" s="98" t="str">
        <f t="shared" si="61"/>
        <v>Vinculación Universidad-Sociedad</v>
      </c>
      <c r="K1212" s="98" t="s">
        <v>411</v>
      </c>
    </row>
    <row r="1213" spans="2:11" x14ac:dyDescent="0.25">
      <c r="B1213" s="459"/>
      <c r="C1213" s="141"/>
      <c r="D1213" s="158"/>
      <c r="E1213" s="123"/>
      <c r="F1213" s="97">
        <f t="shared" si="60"/>
        <v>0</v>
      </c>
      <c r="G1213" s="161"/>
      <c r="H1213" s="142"/>
      <c r="I1213" s="130" t="e">
        <f>VLOOKUP(H1213,Presupuesto!$B$11:$C$565,2,0)</f>
        <v>#N/A</v>
      </c>
      <c r="J1213" s="98" t="str">
        <f t="shared" si="61"/>
        <v>Vinculación Universidad-Sociedad</v>
      </c>
      <c r="K1213" s="98" t="s">
        <v>411</v>
      </c>
    </row>
    <row r="1214" spans="2:11" x14ac:dyDescent="0.25">
      <c r="B1214" s="459"/>
      <c r="C1214" s="141"/>
      <c r="D1214" s="158"/>
      <c r="E1214" s="123"/>
      <c r="F1214" s="97">
        <f t="shared" si="60"/>
        <v>0</v>
      </c>
      <c r="G1214" s="161"/>
      <c r="H1214" s="142"/>
      <c r="I1214" s="130" t="e">
        <f>VLOOKUP(H1214,Presupuesto!$B$11:$C$565,2,0)</f>
        <v>#N/A</v>
      </c>
      <c r="J1214" s="98" t="str">
        <f t="shared" si="61"/>
        <v>Vinculación Universidad-Sociedad</v>
      </c>
      <c r="K1214" s="98" t="s">
        <v>411</v>
      </c>
    </row>
    <row r="1215" spans="2:11" x14ac:dyDescent="0.25">
      <c r="B1215" s="459"/>
      <c r="C1215" s="141"/>
      <c r="D1215" s="158"/>
      <c r="E1215" s="123"/>
      <c r="F1215" s="97">
        <f t="shared" si="60"/>
        <v>0</v>
      </c>
      <c r="G1215" s="161"/>
      <c r="H1215" s="142"/>
      <c r="I1215" s="130" t="e">
        <f>VLOOKUP(H1215,Presupuesto!$B$11:$C$565,2,0)</f>
        <v>#N/A</v>
      </c>
      <c r="J1215" s="98" t="str">
        <f t="shared" si="61"/>
        <v>Vinculación Universidad-Sociedad</v>
      </c>
      <c r="K1215" s="98" t="s">
        <v>411</v>
      </c>
    </row>
    <row r="1216" spans="2:11" x14ac:dyDescent="0.25">
      <c r="B1216" s="459"/>
      <c r="C1216" s="141"/>
      <c r="D1216" s="158"/>
      <c r="E1216" s="123"/>
      <c r="F1216" s="97">
        <f t="shared" si="60"/>
        <v>0</v>
      </c>
      <c r="G1216" s="161"/>
      <c r="H1216" s="142"/>
      <c r="I1216" s="130" t="e">
        <f>VLOOKUP(H1216,Presupuesto!$B$11:$C$565,2,0)</f>
        <v>#N/A</v>
      </c>
      <c r="J1216" s="98" t="str">
        <f t="shared" si="61"/>
        <v>Vinculación Universidad-Sociedad</v>
      </c>
      <c r="K1216" s="98" t="s">
        <v>411</v>
      </c>
    </row>
    <row r="1217" spans="2:11" x14ac:dyDescent="0.25">
      <c r="B1217" s="459"/>
      <c r="C1217" s="141"/>
      <c r="D1217" s="158"/>
      <c r="E1217" s="123"/>
      <c r="F1217" s="97">
        <f t="shared" si="60"/>
        <v>0</v>
      </c>
      <c r="G1217" s="161"/>
      <c r="H1217" s="142"/>
      <c r="I1217" s="130" t="e">
        <f>VLOOKUP(H1217,Presupuesto!$B$11:$C$565,2,0)</f>
        <v>#N/A</v>
      </c>
      <c r="J1217" s="98" t="str">
        <f t="shared" si="61"/>
        <v>Vinculación Universidad-Sociedad</v>
      </c>
      <c r="K1217" s="98" t="s">
        <v>411</v>
      </c>
    </row>
    <row r="1218" spans="2:11" x14ac:dyDescent="0.25">
      <c r="B1218" s="459"/>
      <c r="C1218" s="141"/>
      <c r="D1218" s="158"/>
      <c r="E1218" s="123"/>
      <c r="F1218" s="97">
        <f t="shared" si="60"/>
        <v>0</v>
      </c>
      <c r="G1218" s="161"/>
      <c r="H1218" s="142"/>
      <c r="I1218" s="130" t="e">
        <f>VLOOKUP(H1218,Presupuesto!$B$11:$C$565,2,0)</f>
        <v>#N/A</v>
      </c>
      <c r="J1218" s="98" t="str">
        <f t="shared" si="61"/>
        <v>Vinculación Universidad-Sociedad</v>
      </c>
      <c r="K1218" s="98" t="s">
        <v>411</v>
      </c>
    </row>
    <row r="1219" spans="2:11" x14ac:dyDescent="0.25">
      <c r="B1219" s="459"/>
      <c r="C1219" s="141"/>
      <c r="D1219" s="158"/>
      <c r="E1219" s="123"/>
      <c r="F1219" s="97">
        <f t="shared" si="60"/>
        <v>0</v>
      </c>
      <c r="G1219" s="161"/>
      <c r="H1219" s="142"/>
      <c r="I1219" s="130" t="e">
        <f>VLOOKUP(H1219,Presupuesto!$B$11:$C$565,2,0)</f>
        <v>#N/A</v>
      </c>
      <c r="J1219" s="98" t="str">
        <f t="shared" si="61"/>
        <v>Vinculación Universidad-Sociedad</v>
      </c>
      <c r="K1219" s="98" t="s">
        <v>411</v>
      </c>
    </row>
    <row r="1220" spans="2:11" x14ac:dyDescent="0.25">
      <c r="B1220" s="459"/>
      <c r="C1220" s="141"/>
      <c r="D1220" s="158"/>
      <c r="E1220" s="123"/>
      <c r="F1220" s="97">
        <f t="shared" si="60"/>
        <v>0</v>
      </c>
      <c r="G1220" s="161"/>
      <c r="H1220" s="142"/>
      <c r="I1220" s="130" t="e">
        <f>VLOOKUP(H1220,Presupuesto!$B$11:$C$565,2,0)</f>
        <v>#N/A</v>
      </c>
      <c r="J1220" s="98" t="str">
        <f t="shared" si="61"/>
        <v>Vinculación Universidad-Sociedad</v>
      </c>
      <c r="K1220" s="98" t="s">
        <v>411</v>
      </c>
    </row>
    <row r="1221" spans="2:11" x14ac:dyDescent="0.25">
      <c r="B1221" s="459"/>
      <c r="C1221" s="141"/>
      <c r="D1221" s="158"/>
      <c r="E1221" s="123"/>
      <c r="F1221" s="97">
        <f t="shared" si="60"/>
        <v>0</v>
      </c>
      <c r="G1221" s="161"/>
      <c r="H1221" s="142"/>
      <c r="I1221" s="130" t="e">
        <f>VLOOKUP(H1221,Presupuesto!$B$11:$C$565,2,0)</f>
        <v>#N/A</v>
      </c>
      <c r="J1221" s="98" t="str">
        <f t="shared" si="61"/>
        <v>Vinculación Universidad-Sociedad</v>
      </c>
      <c r="K1221" s="98" t="s">
        <v>411</v>
      </c>
    </row>
    <row r="1222" spans="2:11" x14ac:dyDescent="0.25">
      <c r="B1222" s="459"/>
      <c r="C1222" s="141"/>
      <c r="D1222" s="158"/>
      <c r="E1222" s="123"/>
      <c r="F1222" s="97">
        <f t="shared" si="60"/>
        <v>0</v>
      </c>
      <c r="G1222" s="161"/>
      <c r="H1222" s="142"/>
      <c r="I1222" s="130" t="e">
        <f>VLOOKUP(H1222,Presupuesto!$B$11:$C$565,2,0)</f>
        <v>#N/A</v>
      </c>
      <c r="J1222" s="98" t="str">
        <f t="shared" si="61"/>
        <v>Vinculación Universidad-Sociedad</v>
      </c>
      <c r="K1222" s="98" t="s">
        <v>411</v>
      </c>
    </row>
    <row r="1223" spans="2:11" x14ac:dyDescent="0.25">
      <c r="B1223" s="459"/>
      <c r="C1223" s="141"/>
      <c r="D1223" s="158"/>
      <c r="E1223" s="123"/>
      <c r="F1223" s="97">
        <f t="shared" si="60"/>
        <v>0</v>
      </c>
      <c r="G1223" s="161"/>
      <c r="H1223" s="142"/>
      <c r="I1223" s="130" t="e">
        <f>VLOOKUP(H1223,Presupuesto!$B$11:$C$565,2,0)</f>
        <v>#N/A</v>
      </c>
      <c r="J1223" s="98" t="str">
        <f t="shared" si="61"/>
        <v>Vinculación Universidad-Sociedad</v>
      </c>
      <c r="K1223" s="98" t="s">
        <v>411</v>
      </c>
    </row>
    <row r="1224" spans="2:11" x14ac:dyDescent="0.25">
      <c r="B1224" s="459"/>
      <c r="C1224" s="141"/>
      <c r="D1224" s="158"/>
      <c r="E1224" s="123"/>
      <c r="F1224" s="97">
        <f t="shared" si="60"/>
        <v>0</v>
      </c>
      <c r="G1224" s="161"/>
      <c r="H1224" s="142"/>
      <c r="I1224" s="130" t="e">
        <f>VLOOKUP(H1224,Presupuesto!$B$11:$C$565,2,0)</f>
        <v>#N/A</v>
      </c>
      <c r="J1224" s="98" t="str">
        <f t="shared" si="61"/>
        <v>Vinculación Universidad-Sociedad</v>
      </c>
      <c r="K1224" s="98" t="s">
        <v>411</v>
      </c>
    </row>
    <row r="1225" spans="2:11" x14ac:dyDescent="0.25">
      <c r="B1225" s="459"/>
      <c r="C1225" s="141"/>
      <c r="D1225" s="158"/>
      <c r="E1225" s="123"/>
      <c r="F1225" s="97">
        <f t="shared" si="60"/>
        <v>0</v>
      </c>
      <c r="G1225" s="161"/>
      <c r="H1225" s="142"/>
      <c r="I1225" s="130" t="e">
        <f>VLOOKUP(H1225,Presupuesto!$B$11:$C$565,2,0)</f>
        <v>#N/A</v>
      </c>
      <c r="J1225" s="98" t="str">
        <f t="shared" si="61"/>
        <v>Vinculación Universidad-Sociedad</v>
      </c>
      <c r="K1225" s="98" t="s">
        <v>411</v>
      </c>
    </row>
    <row r="1226" spans="2:11" x14ac:dyDescent="0.25">
      <c r="B1226" s="459"/>
      <c r="C1226" s="141"/>
      <c r="D1226" s="158"/>
      <c r="E1226" s="123"/>
      <c r="F1226" s="97">
        <f t="shared" si="60"/>
        <v>0</v>
      </c>
      <c r="G1226" s="161"/>
      <c r="H1226" s="142"/>
      <c r="I1226" s="130" t="e">
        <f>VLOOKUP(H1226,Presupuesto!$B$11:$C$565,2,0)</f>
        <v>#N/A</v>
      </c>
      <c r="J1226" s="98" t="str">
        <f t="shared" si="61"/>
        <v>Vinculación Universidad-Sociedad</v>
      </c>
      <c r="K1226" s="98" t="s">
        <v>411</v>
      </c>
    </row>
    <row r="1227" spans="2:11" x14ac:dyDescent="0.25">
      <c r="B1227" s="459"/>
      <c r="C1227" s="141"/>
      <c r="D1227" s="158"/>
      <c r="E1227" s="123"/>
      <c r="F1227" s="97">
        <f t="shared" si="60"/>
        <v>0</v>
      </c>
      <c r="G1227" s="161"/>
      <c r="H1227" s="142"/>
      <c r="I1227" s="130" t="e">
        <f>VLOOKUP(H1227,Presupuesto!$B$11:$C$565,2,0)</f>
        <v>#N/A</v>
      </c>
      <c r="J1227" s="98" t="str">
        <f t="shared" si="61"/>
        <v>Vinculación Universidad-Sociedad</v>
      </c>
      <c r="K1227" s="98" t="s">
        <v>411</v>
      </c>
    </row>
    <row r="1228" spans="2:11" x14ac:dyDescent="0.25">
      <c r="B1228" s="459"/>
      <c r="C1228" s="143"/>
      <c r="D1228" s="151"/>
      <c r="E1228" s="118"/>
      <c r="F1228" s="97">
        <f t="shared" si="60"/>
        <v>0</v>
      </c>
      <c r="G1228" s="161"/>
      <c r="H1228" s="144"/>
      <c r="I1228" s="130" t="e">
        <f>VLOOKUP(H1228,Presupuesto!$B$11:$C$565,2,0)</f>
        <v>#N/A</v>
      </c>
      <c r="J1228" s="98" t="str">
        <f t="shared" si="61"/>
        <v>Vinculación Universidad-Sociedad</v>
      </c>
      <c r="K1228" s="98" t="s">
        <v>411</v>
      </c>
    </row>
    <row r="1229" spans="2:11" x14ac:dyDescent="0.25">
      <c r="B1229" s="459"/>
      <c r="C1229" s="143"/>
      <c r="D1229" s="151"/>
      <c r="E1229" s="118"/>
      <c r="F1229" s="97">
        <f t="shared" si="60"/>
        <v>0</v>
      </c>
      <c r="G1229" s="161"/>
      <c r="H1229" s="144"/>
      <c r="I1229" s="130" t="e">
        <f>VLOOKUP(H1229,Presupuesto!$B$11:$C$565,2,0)</f>
        <v>#N/A</v>
      </c>
      <c r="J1229" s="98" t="str">
        <f t="shared" si="61"/>
        <v>Vinculación Universidad-Sociedad</v>
      </c>
      <c r="K1229" s="98" t="s">
        <v>411</v>
      </c>
    </row>
    <row r="1230" spans="2:11" x14ac:dyDescent="0.25">
      <c r="B1230" s="459"/>
      <c r="C1230" s="143"/>
      <c r="D1230" s="151"/>
      <c r="E1230" s="118"/>
      <c r="F1230" s="97">
        <f t="shared" si="60"/>
        <v>0</v>
      </c>
      <c r="G1230" s="161"/>
      <c r="H1230" s="144"/>
      <c r="I1230" s="130" t="e">
        <f>VLOOKUP(H1230,Presupuesto!$B$11:$C$565,2,0)</f>
        <v>#N/A</v>
      </c>
      <c r="J1230" s="98" t="str">
        <f t="shared" si="61"/>
        <v>Vinculación Universidad-Sociedad</v>
      </c>
      <c r="K1230" s="98" t="s">
        <v>411</v>
      </c>
    </row>
    <row r="1231" spans="2:11" x14ac:dyDescent="0.25">
      <c r="B1231" s="459"/>
      <c r="C1231" s="143"/>
      <c r="D1231" s="151"/>
      <c r="E1231" s="118"/>
      <c r="F1231" s="97">
        <f t="shared" si="60"/>
        <v>0</v>
      </c>
      <c r="G1231" s="161"/>
      <c r="H1231" s="144"/>
      <c r="I1231" s="130" t="e">
        <f>VLOOKUP(H1231,Presupuesto!$B$11:$C$565,2,0)</f>
        <v>#N/A</v>
      </c>
      <c r="J1231" s="98" t="str">
        <f t="shared" si="61"/>
        <v>Vinculación Universidad-Sociedad</v>
      </c>
      <c r="K1231" s="98" t="s">
        <v>411</v>
      </c>
    </row>
    <row r="1232" spans="2:11" x14ac:dyDescent="0.25">
      <c r="B1232" s="459"/>
      <c r="C1232" s="143"/>
      <c r="D1232" s="151"/>
      <c r="E1232" s="118"/>
      <c r="F1232" s="97">
        <f t="shared" si="60"/>
        <v>0</v>
      </c>
      <c r="G1232" s="161"/>
      <c r="H1232" s="144"/>
      <c r="I1232" s="130" t="e">
        <f>VLOOKUP(H1232,Presupuesto!$B$11:$C$565,2,0)</f>
        <v>#N/A</v>
      </c>
      <c r="J1232" s="98" t="str">
        <f t="shared" si="61"/>
        <v>Vinculación Universidad-Sociedad</v>
      </c>
      <c r="K1232" s="98" t="s">
        <v>411</v>
      </c>
    </row>
    <row r="1233" spans="2:11" x14ac:dyDescent="0.25">
      <c r="B1233" s="459"/>
      <c r="C1233" s="143"/>
      <c r="D1233" s="151"/>
      <c r="E1233" s="118"/>
      <c r="F1233" s="97">
        <f t="shared" si="60"/>
        <v>0</v>
      </c>
      <c r="G1233" s="161"/>
      <c r="H1233" s="144"/>
      <c r="I1233" s="130" t="e">
        <f>VLOOKUP(H1233,Presupuesto!$B$11:$C$565,2,0)</f>
        <v>#N/A</v>
      </c>
      <c r="J1233" s="98" t="str">
        <f t="shared" si="61"/>
        <v>Vinculación Universidad-Sociedad</v>
      </c>
      <c r="K1233" s="98" t="s">
        <v>411</v>
      </c>
    </row>
    <row r="1234" spans="2:11" x14ac:dyDescent="0.25">
      <c r="B1234" s="459"/>
      <c r="C1234" s="143"/>
      <c r="D1234" s="151"/>
      <c r="E1234" s="118"/>
      <c r="F1234" s="97">
        <f t="shared" si="60"/>
        <v>0</v>
      </c>
      <c r="G1234" s="161"/>
      <c r="H1234" s="144"/>
      <c r="I1234" s="130" t="e">
        <f>VLOOKUP(H1234,Presupuesto!$B$11:$C$565,2,0)</f>
        <v>#N/A</v>
      </c>
      <c r="J1234" s="98" t="str">
        <f t="shared" si="61"/>
        <v>Vinculación Universidad-Sociedad</v>
      </c>
      <c r="K1234" s="98" t="s">
        <v>411</v>
      </c>
    </row>
    <row r="1235" spans="2:11" x14ac:dyDescent="0.25">
      <c r="B1235" s="459"/>
      <c r="C1235" s="143"/>
      <c r="D1235" s="151"/>
      <c r="E1235" s="118"/>
      <c r="F1235" s="97">
        <f t="shared" si="60"/>
        <v>0</v>
      </c>
      <c r="G1235" s="161"/>
      <c r="H1235" s="144"/>
      <c r="I1235" s="130" t="e">
        <f>VLOOKUP(H1235,Presupuesto!$B$11:$C$565,2,0)</f>
        <v>#N/A</v>
      </c>
      <c r="J1235" s="98" t="str">
        <f t="shared" si="61"/>
        <v>Vinculación Universidad-Sociedad</v>
      </c>
      <c r="K1235" s="98" t="s">
        <v>411</v>
      </c>
    </row>
    <row r="1236" spans="2:11" x14ac:dyDescent="0.25">
      <c r="B1236" s="459"/>
      <c r="C1236" s="145"/>
      <c r="D1236" s="151"/>
      <c r="E1236" s="118"/>
      <c r="F1236" s="97">
        <f t="shared" si="60"/>
        <v>0</v>
      </c>
      <c r="G1236" s="161"/>
      <c r="H1236" s="146"/>
      <c r="I1236" s="130" t="e">
        <f>VLOOKUP(H1236,Presupuesto!$B$11:$C$565,2,0)</f>
        <v>#N/A</v>
      </c>
      <c r="J1236" s="98" t="str">
        <f t="shared" si="61"/>
        <v>Vinculación Universidad-Sociedad</v>
      </c>
      <c r="K1236" s="98" t="s">
        <v>402</v>
      </c>
    </row>
    <row r="1237" spans="2:11" x14ac:dyDescent="0.25">
      <c r="B1237" s="459"/>
      <c r="C1237" s="145"/>
      <c r="D1237" s="151"/>
      <c r="E1237" s="118"/>
      <c r="F1237" s="97">
        <f t="shared" si="60"/>
        <v>0</v>
      </c>
      <c r="G1237" s="161"/>
      <c r="H1237" s="146"/>
      <c r="I1237" s="130" t="e">
        <f>VLOOKUP(H1237,Presupuesto!$B$11:$C$565,2,0)</f>
        <v>#N/A</v>
      </c>
      <c r="J1237" s="98" t="str">
        <f t="shared" si="61"/>
        <v>Vinculación Universidad-Sociedad</v>
      </c>
      <c r="K1237" s="98" t="s">
        <v>411</v>
      </c>
    </row>
    <row r="1238" spans="2:11" x14ac:dyDescent="0.25">
      <c r="B1238" s="459"/>
      <c r="C1238" s="145"/>
      <c r="D1238" s="151"/>
      <c r="E1238" s="118"/>
      <c r="F1238" s="97">
        <f t="shared" si="60"/>
        <v>0</v>
      </c>
      <c r="G1238" s="161"/>
      <c r="H1238" s="146"/>
      <c r="I1238" s="130" t="e">
        <f>VLOOKUP(H1238,Presupuesto!$B$11:$C$565,2,0)</f>
        <v>#N/A</v>
      </c>
      <c r="J1238" s="98" t="str">
        <f t="shared" si="61"/>
        <v>Vinculación Universidad-Sociedad</v>
      </c>
      <c r="K1238" s="98" t="s">
        <v>411</v>
      </c>
    </row>
    <row r="1239" spans="2:11" x14ac:dyDescent="0.25">
      <c r="B1239" s="459"/>
      <c r="C1239" s="145"/>
      <c r="D1239" s="151"/>
      <c r="E1239" s="118"/>
      <c r="F1239" s="97">
        <f t="shared" si="60"/>
        <v>0</v>
      </c>
      <c r="G1239" s="161"/>
      <c r="H1239" s="146"/>
      <c r="I1239" s="130" t="e">
        <f>VLOOKUP(H1239,Presupuesto!$B$11:$C$565,2,0)</f>
        <v>#N/A</v>
      </c>
      <c r="J1239" s="98" t="str">
        <f t="shared" si="61"/>
        <v>Vinculación Universidad-Sociedad</v>
      </c>
      <c r="K1239" s="98" t="s">
        <v>411</v>
      </c>
    </row>
    <row r="1240" spans="2:11" ht="15.75" thickBot="1" x14ac:dyDescent="0.3">
      <c r="B1240" s="459"/>
      <c r="C1240" s="147"/>
      <c r="D1240" s="159"/>
      <c r="E1240" s="103"/>
      <c r="F1240" s="105">
        <f t="shared" si="60"/>
        <v>0</v>
      </c>
      <c r="G1240" s="162"/>
      <c r="H1240" s="148"/>
      <c r="I1240" s="132" t="e">
        <f>VLOOKUP(H1240,Presupuesto!$B$11:$C$565,2,0)</f>
        <v>#N/A</v>
      </c>
      <c r="J1240" s="106" t="str">
        <f t="shared" si="61"/>
        <v>Vinculación Universidad-Sociedad</v>
      </c>
      <c r="K1240" s="124" t="s">
        <v>393</v>
      </c>
    </row>
    <row r="1242" spans="2:11" ht="15.75" thickBot="1" x14ac:dyDescent="0.3"/>
    <row r="1243" spans="2:11" ht="15.75" thickBot="1" x14ac:dyDescent="0.3">
      <c r="B1243" s="459"/>
      <c r="C1243" s="157" t="s">
        <v>53</v>
      </c>
      <c r="D1243" s="369">
        <f>SUM(F1250:F1284)</f>
        <v>0</v>
      </c>
      <c r="E1243" s="459"/>
      <c r="F1243" s="70"/>
      <c r="G1243" s="79"/>
      <c r="H1243" s="70"/>
      <c r="I1243" s="70"/>
      <c r="J1243" s="459"/>
      <c r="K1243" s="459"/>
    </row>
    <row r="1244" spans="2:11" x14ac:dyDescent="0.25">
      <c r="B1244" s="459"/>
      <c r="C1244" s="70"/>
      <c r="D1244" s="31"/>
      <c r="E1244" s="93"/>
      <c r="F1244" s="93"/>
      <c r="G1244" s="93"/>
      <c r="H1244" s="76"/>
      <c r="I1244" s="76"/>
      <c r="J1244" s="76"/>
      <c r="K1244" s="112"/>
    </row>
    <row r="1245" spans="2:11" x14ac:dyDescent="0.25">
      <c r="B1245" s="459"/>
      <c r="C1245" s="70"/>
      <c r="D1245" s="31"/>
      <c r="E1245" s="93"/>
      <c r="F1245" s="93"/>
      <c r="G1245" s="93"/>
      <c r="H1245" s="76"/>
      <c r="I1245" s="76"/>
      <c r="J1245" s="76"/>
      <c r="K1245" s="112"/>
    </row>
    <row r="1246" spans="2:11" ht="15.75" x14ac:dyDescent="0.25">
      <c r="B1246" s="459"/>
      <c r="C1246" s="202" t="s">
        <v>391</v>
      </c>
      <c r="D1246" s="365"/>
      <c r="E1246" s="93"/>
      <c r="F1246" s="93"/>
      <c r="G1246" s="93"/>
      <c r="H1246" s="76"/>
      <c r="I1246" s="76"/>
      <c r="J1246" s="76"/>
      <c r="K1246" s="112"/>
    </row>
    <row r="1247" spans="2:11" ht="18.75" x14ac:dyDescent="0.25">
      <c r="B1247" s="459"/>
      <c r="C1247" s="210" t="e">
        <f>IFERROR(VLOOKUP(D1246,'1. Desarrollo e Innov. Curricu.'!$F:$G,2,FALSE),IFERROR(VLOOKUP(D1246,'2. Investigación Científica'!$F:$G,2,FALSE),IFERROR(VLOOKUP(D1246,'3. Vinculación Univ. Sociedad'!$F:$G,2,FALSE),IFERROR(VLOOKUP(D1246,'4. Docencia y Profesorado Univ.'!$F:$G,2,FALSE),IFERROR(VLOOKUP(D1246,'5. Estudiantes y Graduados'!$F:$G,2,FALSE),IFERROR(VLOOKUP(D1246,'11. Gestion Administrativa'!$F:$G,2,FALSE),IFERROR(VLOOKUP(D1246,'13. Gestión Académica'!$F:$G,2,FALSE),IFERROR(VLOOKUP(D1246,'9. Asegura. de la Calid. y M'!$F:$G,2,FALSE),IFERROR(VLOOKUP(D1246,'6. Gestión del Conocimiento'!$F:$G,2,FALSE),IFERROR(VLOOKUP(D1246,'15. Gobernabilidad y Proceso...'!$F:$G,2,FALSE),IFERROR(VLOOKUP(D1246,'12. Gestión del Talento Humano'!$F:$G,2,FALSE),IFERROR(VLOOKUP(D1246,'14. Internacional... de la E.S.'!$F:$G,2,FALSE),IFERROR(VLOOKUP(D1246,'10. Posgrado'!$F:$G,2,FALSE),IFERROR(VLOOKUP(D1246,'17. Gestión TIC'!$F:$G,2,FALSE),IFERROR(VLOOKUP(D1246,'16. Desa. del Sistema Educ.Sup.'!$F:$G,2,FALSE),IFERROR(VLOOKUP(D1246,'8. Cultura de Inno. Insti...'!$F:$G,2,FALSE),VLOOKUP(D1246,'7. Lo Esencial de la Reforma U.'!$F:$G,2,0)))))))))))))))))</f>
        <v>#N/A</v>
      </c>
      <c r="D1247" s="31"/>
      <c r="E1247" s="93"/>
      <c r="F1247" s="93"/>
      <c r="G1247" s="93"/>
      <c r="H1247" s="76"/>
      <c r="I1247" s="76"/>
      <c r="J1247" s="76"/>
      <c r="K1247" s="112"/>
    </row>
    <row r="1248" spans="2:11" ht="15.75" thickBot="1" x14ac:dyDescent="0.3">
      <c r="B1248" s="459"/>
      <c r="C1248" s="459"/>
      <c r="D1248" s="459"/>
      <c r="E1248" s="459"/>
      <c r="F1248" s="93"/>
      <c r="G1248" s="76"/>
      <c r="H1248" s="76"/>
      <c r="I1248" s="76"/>
      <c r="J1248" s="459"/>
      <c r="K1248" s="459"/>
    </row>
    <row r="1249" spans="2:11" ht="30.75" thickBot="1" x14ac:dyDescent="0.3">
      <c r="B1249" s="459"/>
      <c r="C1249" s="129" t="s">
        <v>44</v>
      </c>
      <c r="D1249" s="129" t="s">
        <v>55</v>
      </c>
      <c r="E1249" s="136" t="s">
        <v>57</v>
      </c>
      <c r="F1249" s="135" t="s">
        <v>27</v>
      </c>
      <c r="G1249" s="133" t="s">
        <v>130</v>
      </c>
      <c r="H1249" s="136" t="s">
        <v>46</v>
      </c>
      <c r="I1249" s="133" t="s">
        <v>131</v>
      </c>
      <c r="J1249" s="133" t="s">
        <v>409</v>
      </c>
      <c r="K1249" s="133" t="s">
        <v>410</v>
      </c>
    </row>
    <row r="1250" spans="2:11" x14ac:dyDescent="0.25">
      <c r="B1250" s="459"/>
      <c r="C1250" s="220" t="s">
        <v>438</v>
      </c>
      <c r="D1250" s="221"/>
      <c r="E1250" s="219">
        <f>HLOOKUP(C1250,$AH$2:$BU$3,2,0)</f>
        <v>620</v>
      </c>
      <c r="F1250" s="97">
        <f t="shared" ref="F1250:F1284" si="62">D1250*E1250</f>
        <v>0</v>
      </c>
      <c r="G1250" s="161"/>
      <c r="H1250" s="142"/>
      <c r="I1250" s="130" t="e">
        <f>VLOOKUP(H1250,Presupuesto!$B$11:$C$565,2,0)</f>
        <v>#N/A</v>
      </c>
      <c r="J1250" s="218" t="s">
        <v>1475</v>
      </c>
      <c r="K1250" s="98" t="s">
        <v>393</v>
      </c>
    </row>
    <row r="1251" spans="2:11" x14ac:dyDescent="0.25">
      <c r="B1251" s="459"/>
      <c r="C1251" s="141"/>
      <c r="D1251" s="158"/>
      <c r="E1251" s="123"/>
      <c r="F1251" s="97">
        <f t="shared" si="62"/>
        <v>0</v>
      </c>
      <c r="G1251" s="161"/>
      <c r="H1251" s="142"/>
      <c r="I1251" s="130" t="e">
        <f>VLOOKUP(H1251,Presupuesto!$B$11:$C$565,2,0)</f>
        <v>#N/A</v>
      </c>
      <c r="J1251" s="98" t="str">
        <f>$J$722</f>
        <v>Vinculación Universidad-Sociedad</v>
      </c>
      <c r="K1251" s="98" t="s">
        <v>411</v>
      </c>
    </row>
    <row r="1252" spans="2:11" x14ac:dyDescent="0.25">
      <c r="B1252" s="459"/>
      <c r="C1252" s="141"/>
      <c r="D1252" s="158"/>
      <c r="E1252" s="123"/>
      <c r="F1252" s="97">
        <f t="shared" si="62"/>
        <v>0</v>
      </c>
      <c r="G1252" s="161"/>
      <c r="H1252" s="142"/>
      <c r="I1252" s="130" t="e">
        <f>VLOOKUP(H1252,Presupuesto!$B$11:$C$565,2,0)</f>
        <v>#N/A</v>
      </c>
      <c r="J1252" s="98" t="str">
        <f t="shared" ref="J1252:J1284" si="63">$J$722</f>
        <v>Vinculación Universidad-Sociedad</v>
      </c>
      <c r="K1252" s="98" t="s">
        <v>411</v>
      </c>
    </row>
    <row r="1253" spans="2:11" x14ac:dyDescent="0.25">
      <c r="B1253" s="459"/>
      <c r="C1253" s="141"/>
      <c r="D1253" s="158"/>
      <c r="E1253" s="123"/>
      <c r="F1253" s="97">
        <f t="shared" si="62"/>
        <v>0</v>
      </c>
      <c r="G1253" s="161"/>
      <c r="H1253" s="142"/>
      <c r="I1253" s="130" t="e">
        <f>VLOOKUP(H1253,Presupuesto!$B$11:$C$565,2,0)</f>
        <v>#N/A</v>
      </c>
      <c r="J1253" s="98" t="str">
        <f t="shared" si="63"/>
        <v>Vinculación Universidad-Sociedad</v>
      </c>
      <c r="K1253" s="98" t="s">
        <v>411</v>
      </c>
    </row>
    <row r="1254" spans="2:11" x14ac:dyDescent="0.25">
      <c r="B1254" s="459"/>
      <c r="C1254" s="141"/>
      <c r="D1254" s="158"/>
      <c r="E1254" s="123"/>
      <c r="F1254" s="97">
        <f t="shared" si="62"/>
        <v>0</v>
      </c>
      <c r="G1254" s="161"/>
      <c r="H1254" s="142"/>
      <c r="I1254" s="130" t="e">
        <f>VLOOKUP(H1254,Presupuesto!$B$11:$C$565,2,0)</f>
        <v>#N/A</v>
      </c>
      <c r="J1254" s="98" t="str">
        <f t="shared" si="63"/>
        <v>Vinculación Universidad-Sociedad</v>
      </c>
      <c r="K1254" s="98" t="s">
        <v>411</v>
      </c>
    </row>
    <row r="1255" spans="2:11" x14ac:dyDescent="0.25">
      <c r="B1255" s="459"/>
      <c r="C1255" s="141"/>
      <c r="D1255" s="158"/>
      <c r="E1255" s="123"/>
      <c r="F1255" s="97">
        <f t="shared" si="62"/>
        <v>0</v>
      </c>
      <c r="G1255" s="161"/>
      <c r="H1255" s="142"/>
      <c r="I1255" s="130" t="e">
        <f>VLOOKUP(H1255,Presupuesto!$B$11:$C$565,2,0)</f>
        <v>#N/A</v>
      </c>
      <c r="J1255" s="98" t="str">
        <f t="shared" si="63"/>
        <v>Vinculación Universidad-Sociedad</v>
      </c>
      <c r="K1255" s="98" t="s">
        <v>400</v>
      </c>
    </row>
    <row r="1256" spans="2:11" x14ac:dyDescent="0.25">
      <c r="B1256" s="459"/>
      <c r="C1256" s="141"/>
      <c r="D1256" s="158"/>
      <c r="E1256" s="123"/>
      <c r="F1256" s="97">
        <f t="shared" si="62"/>
        <v>0</v>
      </c>
      <c r="G1256" s="161"/>
      <c r="H1256" s="142"/>
      <c r="I1256" s="130" t="e">
        <f>VLOOKUP(H1256,Presupuesto!$B$11:$C$565,2,0)</f>
        <v>#N/A</v>
      </c>
      <c r="J1256" s="98" t="str">
        <f t="shared" si="63"/>
        <v>Vinculación Universidad-Sociedad</v>
      </c>
      <c r="K1256" s="98" t="s">
        <v>411</v>
      </c>
    </row>
    <row r="1257" spans="2:11" x14ac:dyDescent="0.25">
      <c r="B1257" s="459"/>
      <c r="C1257" s="141"/>
      <c r="D1257" s="158"/>
      <c r="E1257" s="123"/>
      <c r="F1257" s="97">
        <f t="shared" si="62"/>
        <v>0</v>
      </c>
      <c r="G1257" s="161"/>
      <c r="H1257" s="142"/>
      <c r="I1257" s="130" t="e">
        <f>VLOOKUP(H1257,Presupuesto!$B$11:$C$565,2,0)</f>
        <v>#N/A</v>
      </c>
      <c r="J1257" s="98" t="str">
        <f t="shared" si="63"/>
        <v>Vinculación Universidad-Sociedad</v>
      </c>
      <c r="K1257" s="98" t="s">
        <v>411</v>
      </c>
    </row>
    <row r="1258" spans="2:11" x14ac:dyDescent="0.25">
      <c r="B1258" s="459"/>
      <c r="C1258" s="141"/>
      <c r="D1258" s="158"/>
      <c r="E1258" s="123"/>
      <c r="F1258" s="97">
        <f t="shared" si="62"/>
        <v>0</v>
      </c>
      <c r="G1258" s="161"/>
      <c r="H1258" s="142"/>
      <c r="I1258" s="130" t="e">
        <f>VLOOKUP(H1258,Presupuesto!$B$11:$C$565,2,0)</f>
        <v>#N/A</v>
      </c>
      <c r="J1258" s="98" t="str">
        <f t="shared" si="63"/>
        <v>Vinculación Universidad-Sociedad</v>
      </c>
      <c r="K1258" s="98" t="s">
        <v>411</v>
      </c>
    </row>
    <row r="1259" spans="2:11" x14ac:dyDescent="0.25">
      <c r="B1259" s="459"/>
      <c r="C1259" s="141"/>
      <c r="D1259" s="158"/>
      <c r="E1259" s="123"/>
      <c r="F1259" s="97">
        <f t="shared" si="62"/>
        <v>0</v>
      </c>
      <c r="G1259" s="161"/>
      <c r="H1259" s="142"/>
      <c r="I1259" s="130" t="e">
        <f>VLOOKUP(H1259,Presupuesto!$B$11:$C$565,2,0)</f>
        <v>#N/A</v>
      </c>
      <c r="J1259" s="98" t="str">
        <f t="shared" si="63"/>
        <v>Vinculación Universidad-Sociedad</v>
      </c>
      <c r="K1259" s="98" t="s">
        <v>411</v>
      </c>
    </row>
    <row r="1260" spans="2:11" x14ac:dyDescent="0.25">
      <c r="B1260" s="459"/>
      <c r="C1260" s="141"/>
      <c r="D1260" s="158"/>
      <c r="E1260" s="123"/>
      <c r="F1260" s="97">
        <f t="shared" si="62"/>
        <v>0</v>
      </c>
      <c r="G1260" s="161"/>
      <c r="H1260" s="142"/>
      <c r="I1260" s="130" t="e">
        <f>VLOOKUP(H1260,Presupuesto!$B$11:$C$565,2,0)</f>
        <v>#N/A</v>
      </c>
      <c r="J1260" s="98" t="str">
        <f t="shared" si="63"/>
        <v>Vinculación Universidad-Sociedad</v>
      </c>
      <c r="K1260" s="98" t="s">
        <v>411</v>
      </c>
    </row>
    <row r="1261" spans="2:11" x14ac:dyDescent="0.25">
      <c r="B1261" s="459"/>
      <c r="C1261" s="141"/>
      <c r="D1261" s="158"/>
      <c r="E1261" s="123"/>
      <c r="F1261" s="97">
        <f t="shared" si="62"/>
        <v>0</v>
      </c>
      <c r="G1261" s="161"/>
      <c r="H1261" s="142"/>
      <c r="I1261" s="130" t="e">
        <f>VLOOKUP(H1261,Presupuesto!$B$11:$C$565,2,0)</f>
        <v>#N/A</v>
      </c>
      <c r="J1261" s="98" t="str">
        <f t="shared" si="63"/>
        <v>Vinculación Universidad-Sociedad</v>
      </c>
      <c r="K1261" s="98" t="s">
        <v>411</v>
      </c>
    </row>
    <row r="1262" spans="2:11" x14ac:dyDescent="0.25">
      <c r="B1262" s="459"/>
      <c r="C1262" s="141"/>
      <c r="D1262" s="158"/>
      <c r="E1262" s="123"/>
      <c r="F1262" s="97">
        <f t="shared" si="62"/>
        <v>0</v>
      </c>
      <c r="G1262" s="161"/>
      <c r="H1262" s="142"/>
      <c r="I1262" s="130" t="e">
        <f>VLOOKUP(H1262,Presupuesto!$B$11:$C$565,2,0)</f>
        <v>#N/A</v>
      </c>
      <c r="J1262" s="98" t="str">
        <f t="shared" si="63"/>
        <v>Vinculación Universidad-Sociedad</v>
      </c>
      <c r="K1262" s="98" t="s">
        <v>411</v>
      </c>
    </row>
    <row r="1263" spans="2:11" x14ac:dyDescent="0.25">
      <c r="B1263" s="459"/>
      <c r="C1263" s="141"/>
      <c r="D1263" s="158"/>
      <c r="E1263" s="123"/>
      <c r="F1263" s="97">
        <f t="shared" si="62"/>
        <v>0</v>
      </c>
      <c r="G1263" s="161"/>
      <c r="H1263" s="142"/>
      <c r="I1263" s="130" t="e">
        <f>VLOOKUP(H1263,Presupuesto!$B$11:$C$565,2,0)</f>
        <v>#N/A</v>
      </c>
      <c r="J1263" s="98" t="str">
        <f t="shared" si="63"/>
        <v>Vinculación Universidad-Sociedad</v>
      </c>
      <c r="K1263" s="98" t="s">
        <v>411</v>
      </c>
    </row>
    <row r="1264" spans="2:11" x14ac:dyDescent="0.25">
      <c r="B1264" s="459"/>
      <c r="C1264" s="141"/>
      <c r="D1264" s="158"/>
      <c r="E1264" s="123"/>
      <c r="F1264" s="97">
        <f t="shared" si="62"/>
        <v>0</v>
      </c>
      <c r="G1264" s="161"/>
      <c r="H1264" s="142"/>
      <c r="I1264" s="130" t="e">
        <f>VLOOKUP(H1264,Presupuesto!$B$11:$C$565,2,0)</f>
        <v>#N/A</v>
      </c>
      <c r="J1264" s="98" t="str">
        <f t="shared" si="63"/>
        <v>Vinculación Universidad-Sociedad</v>
      </c>
      <c r="K1264" s="98" t="s">
        <v>411</v>
      </c>
    </row>
    <row r="1265" spans="2:11" x14ac:dyDescent="0.25">
      <c r="B1265" s="459"/>
      <c r="C1265" s="141"/>
      <c r="D1265" s="158"/>
      <c r="E1265" s="123"/>
      <c r="F1265" s="97">
        <f t="shared" si="62"/>
        <v>0</v>
      </c>
      <c r="G1265" s="161"/>
      <c r="H1265" s="142"/>
      <c r="I1265" s="130" t="e">
        <f>VLOOKUP(H1265,Presupuesto!$B$11:$C$565,2,0)</f>
        <v>#N/A</v>
      </c>
      <c r="J1265" s="98" t="str">
        <f t="shared" si="63"/>
        <v>Vinculación Universidad-Sociedad</v>
      </c>
      <c r="K1265" s="98" t="s">
        <v>411</v>
      </c>
    </row>
    <row r="1266" spans="2:11" x14ac:dyDescent="0.25">
      <c r="B1266" s="459"/>
      <c r="C1266" s="141"/>
      <c r="D1266" s="158"/>
      <c r="E1266" s="123"/>
      <c r="F1266" s="97">
        <f t="shared" si="62"/>
        <v>0</v>
      </c>
      <c r="G1266" s="161"/>
      <c r="H1266" s="142"/>
      <c r="I1266" s="130" t="e">
        <f>VLOOKUP(H1266,Presupuesto!$B$11:$C$565,2,0)</f>
        <v>#N/A</v>
      </c>
      <c r="J1266" s="98" t="str">
        <f t="shared" si="63"/>
        <v>Vinculación Universidad-Sociedad</v>
      </c>
      <c r="K1266" s="98" t="s">
        <v>411</v>
      </c>
    </row>
    <row r="1267" spans="2:11" x14ac:dyDescent="0.25">
      <c r="B1267" s="459"/>
      <c r="C1267" s="141"/>
      <c r="D1267" s="158"/>
      <c r="E1267" s="123"/>
      <c r="F1267" s="97">
        <f t="shared" si="62"/>
        <v>0</v>
      </c>
      <c r="G1267" s="161"/>
      <c r="H1267" s="142"/>
      <c r="I1267" s="130" t="e">
        <f>VLOOKUP(H1267,Presupuesto!$B$11:$C$565,2,0)</f>
        <v>#N/A</v>
      </c>
      <c r="J1267" s="98" t="str">
        <f t="shared" si="63"/>
        <v>Vinculación Universidad-Sociedad</v>
      </c>
      <c r="K1267" s="98" t="s">
        <v>411</v>
      </c>
    </row>
    <row r="1268" spans="2:11" x14ac:dyDescent="0.25">
      <c r="B1268" s="459"/>
      <c r="C1268" s="141"/>
      <c r="D1268" s="158"/>
      <c r="E1268" s="123"/>
      <c r="F1268" s="97">
        <f t="shared" si="62"/>
        <v>0</v>
      </c>
      <c r="G1268" s="161"/>
      <c r="H1268" s="142"/>
      <c r="I1268" s="130" t="e">
        <f>VLOOKUP(H1268,Presupuesto!$B$11:$C$565,2,0)</f>
        <v>#N/A</v>
      </c>
      <c r="J1268" s="98" t="str">
        <f t="shared" si="63"/>
        <v>Vinculación Universidad-Sociedad</v>
      </c>
      <c r="K1268" s="98" t="s">
        <v>411</v>
      </c>
    </row>
    <row r="1269" spans="2:11" x14ac:dyDescent="0.25">
      <c r="B1269" s="459"/>
      <c r="C1269" s="141"/>
      <c r="D1269" s="158"/>
      <c r="E1269" s="123"/>
      <c r="F1269" s="97">
        <f t="shared" si="62"/>
        <v>0</v>
      </c>
      <c r="G1269" s="161"/>
      <c r="H1269" s="142"/>
      <c r="I1269" s="130" t="e">
        <f>VLOOKUP(H1269,Presupuesto!$B$11:$C$565,2,0)</f>
        <v>#N/A</v>
      </c>
      <c r="J1269" s="98" t="str">
        <f t="shared" si="63"/>
        <v>Vinculación Universidad-Sociedad</v>
      </c>
      <c r="K1269" s="98" t="s">
        <v>411</v>
      </c>
    </row>
    <row r="1270" spans="2:11" x14ac:dyDescent="0.25">
      <c r="B1270" s="459"/>
      <c r="C1270" s="141"/>
      <c r="D1270" s="158"/>
      <c r="E1270" s="123"/>
      <c r="F1270" s="97">
        <f t="shared" si="62"/>
        <v>0</v>
      </c>
      <c r="G1270" s="161"/>
      <c r="H1270" s="142"/>
      <c r="I1270" s="130" t="e">
        <f>VLOOKUP(H1270,Presupuesto!$B$11:$C$565,2,0)</f>
        <v>#N/A</v>
      </c>
      <c r="J1270" s="98" t="str">
        <f t="shared" si="63"/>
        <v>Vinculación Universidad-Sociedad</v>
      </c>
      <c r="K1270" s="98" t="s">
        <v>411</v>
      </c>
    </row>
    <row r="1271" spans="2:11" x14ac:dyDescent="0.25">
      <c r="B1271" s="459"/>
      <c r="C1271" s="141"/>
      <c r="D1271" s="158"/>
      <c r="E1271" s="123"/>
      <c r="F1271" s="97">
        <f t="shared" si="62"/>
        <v>0</v>
      </c>
      <c r="G1271" s="161"/>
      <c r="H1271" s="142"/>
      <c r="I1271" s="130" t="e">
        <f>VLOOKUP(H1271,Presupuesto!$B$11:$C$565,2,0)</f>
        <v>#N/A</v>
      </c>
      <c r="J1271" s="98" t="str">
        <f t="shared" si="63"/>
        <v>Vinculación Universidad-Sociedad</v>
      </c>
      <c r="K1271" s="98" t="s">
        <v>411</v>
      </c>
    </row>
    <row r="1272" spans="2:11" x14ac:dyDescent="0.25">
      <c r="B1272" s="459"/>
      <c r="C1272" s="143"/>
      <c r="D1272" s="151"/>
      <c r="E1272" s="118"/>
      <c r="F1272" s="97">
        <f t="shared" si="62"/>
        <v>0</v>
      </c>
      <c r="G1272" s="161"/>
      <c r="H1272" s="144"/>
      <c r="I1272" s="130" t="e">
        <f>VLOOKUP(H1272,Presupuesto!$B$11:$C$565,2,0)</f>
        <v>#N/A</v>
      </c>
      <c r="J1272" s="98" t="str">
        <f t="shared" si="63"/>
        <v>Vinculación Universidad-Sociedad</v>
      </c>
      <c r="K1272" s="98" t="s">
        <v>411</v>
      </c>
    </row>
    <row r="1273" spans="2:11" x14ac:dyDescent="0.25">
      <c r="B1273" s="459"/>
      <c r="C1273" s="143"/>
      <c r="D1273" s="151"/>
      <c r="E1273" s="118"/>
      <c r="F1273" s="97">
        <f t="shared" si="62"/>
        <v>0</v>
      </c>
      <c r="G1273" s="161"/>
      <c r="H1273" s="144"/>
      <c r="I1273" s="130" t="e">
        <f>VLOOKUP(H1273,Presupuesto!$B$11:$C$565,2,0)</f>
        <v>#N/A</v>
      </c>
      <c r="J1273" s="98" t="str">
        <f t="shared" si="63"/>
        <v>Vinculación Universidad-Sociedad</v>
      </c>
      <c r="K1273" s="98" t="s">
        <v>411</v>
      </c>
    </row>
    <row r="1274" spans="2:11" x14ac:dyDescent="0.25">
      <c r="B1274" s="459"/>
      <c r="C1274" s="143"/>
      <c r="D1274" s="151"/>
      <c r="E1274" s="118"/>
      <c r="F1274" s="97">
        <f t="shared" si="62"/>
        <v>0</v>
      </c>
      <c r="G1274" s="161"/>
      <c r="H1274" s="144"/>
      <c r="I1274" s="130" t="e">
        <f>VLOOKUP(H1274,Presupuesto!$B$11:$C$565,2,0)</f>
        <v>#N/A</v>
      </c>
      <c r="J1274" s="98" t="str">
        <f t="shared" si="63"/>
        <v>Vinculación Universidad-Sociedad</v>
      </c>
      <c r="K1274" s="98" t="s">
        <v>411</v>
      </c>
    </row>
    <row r="1275" spans="2:11" x14ac:dyDescent="0.25">
      <c r="B1275" s="459"/>
      <c r="C1275" s="143"/>
      <c r="D1275" s="151"/>
      <c r="E1275" s="118"/>
      <c r="F1275" s="97">
        <f t="shared" si="62"/>
        <v>0</v>
      </c>
      <c r="G1275" s="161"/>
      <c r="H1275" s="144"/>
      <c r="I1275" s="130" t="e">
        <f>VLOOKUP(H1275,Presupuesto!$B$11:$C$565,2,0)</f>
        <v>#N/A</v>
      </c>
      <c r="J1275" s="98" t="str">
        <f t="shared" si="63"/>
        <v>Vinculación Universidad-Sociedad</v>
      </c>
      <c r="K1275" s="98" t="s">
        <v>411</v>
      </c>
    </row>
    <row r="1276" spans="2:11" x14ac:dyDescent="0.25">
      <c r="B1276" s="459"/>
      <c r="C1276" s="143"/>
      <c r="D1276" s="151"/>
      <c r="E1276" s="118"/>
      <c r="F1276" s="97">
        <f t="shared" si="62"/>
        <v>0</v>
      </c>
      <c r="G1276" s="161"/>
      <c r="H1276" s="144"/>
      <c r="I1276" s="130" t="e">
        <f>VLOOKUP(H1276,Presupuesto!$B$11:$C$565,2,0)</f>
        <v>#N/A</v>
      </c>
      <c r="J1276" s="98" t="str">
        <f t="shared" si="63"/>
        <v>Vinculación Universidad-Sociedad</v>
      </c>
      <c r="K1276" s="98" t="s">
        <v>411</v>
      </c>
    </row>
    <row r="1277" spans="2:11" x14ac:dyDescent="0.25">
      <c r="B1277" s="459"/>
      <c r="C1277" s="143"/>
      <c r="D1277" s="151"/>
      <c r="E1277" s="118"/>
      <c r="F1277" s="97">
        <f t="shared" si="62"/>
        <v>0</v>
      </c>
      <c r="G1277" s="161"/>
      <c r="H1277" s="144"/>
      <c r="I1277" s="130" t="e">
        <f>VLOOKUP(H1277,Presupuesto!$B$11:$C$565,2,0)</f>
        <v>#N/A</v>
      </c>
      <c r="J1277" s="98" t="str">
        <f t="shared" si="63"/>
        <v>Vinculación Universidad-Sociedad</v>
      </c>
      <c r="K1277" s="98" t="s">
        <v>411</v>
      </c>
    </row>
    <row r="1278" spans="2:11" x14ac:dyDescent="0.25">
      <c r="B1278" s="459"/>
      <c r="C1278" s="143"/>
      <c r="D1278" s="151"/>
      <c r="E1278" s="118"/>
      <c r="F1278" s="97">
        <f t="shared" si="62"/>
        <v>0</v>
      </c>
      <c r="G1278" s="161"/>
      <c r="H1278" s="144"/>
      <c r="I1278" s="130" t="e">
        <f>VLOOKUP(H1278,Presupuesto!$B$11:$C$565,2,0)</f>
        <v>#N/A</v>
      </c>
      <c r="J1278" s="98" t="str">
        <f t="shared" si="63"/>
        <v>Vinculación Universidad-Sociedad</v>
      </c>
      <c r="K1278" s="98" t="s">
        <v>411</v>
      </c>
    </row>
    <row r="1279" spans="2:11" x14ac:dyDescent="0.25">
      <c r="B1279" s="459"/>
      <c r="C1279" s="143"/>
      <c r="D1279" s="151"/>
      <c r="E1279" s="118"/>
      <c r="F1279" s="97">
        <f t="shared" si="62"/>
        <v>0</v>
      </c>
      <c r="G1279" s="161"/>
      <c r="H1279" s="144"/>
      <c r="I1279" s="130" t="e">
        <f>VLOOKUP(H1279,Presupuesto!$B$11:$C$565,2,0)</f>
        <v>#N/A</v>
      </c>
      <c r="J1279" s="98" t="str">
        <f t="shared" si="63"/>
        <v>Vinculación Universidad-Sociedad</v>
      </c>
      <c r="K1279" s="98" t="s">
        <v>411</v>
      </c>
    </row>
    <row r="1280" spans="2:11" x14ac:dyDescent="0.25">
      <c r="B1280" s="459"/>
      <c r="C1280" s="145"/>
      <c r="D1280" s="151"/>
      <c r="E1280" s="118"/>
      <c r="F1280" s="97">
        <f t="shared" si="62"/>
        <v>0</v>
      </c>
      <c r="G1280" s="161"/>
      <c r="H1280" s="146"/>
      <c r="I1280" s="130" t="e">
        <f>VLOOKUP(H1280,Presupuesto!$B$11:$C$565,2,0)</f>
        <v>#N/A</v>
      </c>
      <c r="J1280" s="98" t="str">
        <f t="shared" si="63"/>
        <v>Vinculación Universidad-Sociedad</v>
      </c>
      <c r="K1280" s="98" t="s">
        <v>402</v>
      </c>
    </row>
    <row r="1281" spans="2:11" x14ac:dyDescent="0.25">
      <c r="B1281" s="459"/>
      <c r="C1281" s="145"/>
      <c r="D1281" s="151"/>
      <c r="E1281" s="118"/>
      <c r="F1281" s="97">
        <f t="shared" si="62"/>
        <v>0</v>
      </c>
      <c r="G1281" s="161"/>
      <c r="H1281" s="146"/>
      <c r="I1281" s="130" t="e">
        <f>VLOOKUP(H1281,Presupuesto!$B$11:$C$565,2,0)</f>
        <v>#N/A</v>
      </c>
      <c r="J1281" s="98" t="str">
        <f t="shared" si="63"/>
        <v>Vinculación Universidad-Sociedad</v>
      </c>
      <c r="K1281" s="98" t="s">
        <v>411</v>
      </c>
    </row>
    <row r="1282" spans="2:11" x14ac:dyDescent="0.25">
      <c r="B1282" s="459"/>
      <c r="C1282" s="145"/>
      <c r="D1282" s="151"/>
      <c r="E1282" s="118"/>
      <c r="F1282" s="97">
        <f t="shared" si="62"/>
        <v>0</v>
      </c>
      <c r="G1282" s="161"/>
      <c r="H1282" s="146"/>
      <c r="I1282" s="130" t="e">
        <f>VLOOKUP(H1282,Presupuesto!$B$11:$C$565,2,0)</f>
        <v>#N/A</v>
      </c>
      <c r="J1282" s="98" t="str">
        <f t="shared" si="63"/>
        <v>Vinculación Universidad-Sociedad</v>
      </c>
      <c r="K1282" s="98" t="s">
        <v>411</v>
      </c>
    </row>
    <row r="1283" spans="2:11" x14ac:dyDescent="0.25">
      <c r="B1283" s="459"/>
      <c r="C1283" s="145"/>
      <c r="D1283" s="151"/>
      <c r="E1283" s="118"/>
      <c r="F1283" s="97">
        <f t="shared" si="62"/>
        <v>0</v>
      </c>
      <c r="G1283" s="161"/>
      <c r="H1283" s="146"/>
      <c r="I1283" s="130" t="e">
        <f>VLOOKUP(H1283,Presupuesto!$B$11:$C$565,2,0)</f>
        <v>#N/A</v>
      </c>
      <c r="J1283" s="98" t="str">
        <f t="shared" si="63"/>
        <v>Vinculación Universidad-Sociedad</v>
      </c>
      <c r="K1283" s="98" t="s">
        <v>411</v>
      </c>
    </row>
    <row r="1284" spans="2:11" ht="15.75" thickBot="1" x14ac:dyDescent="0.3">
      <c r="B1284" s="459"/>
      <c r="C1284" s="147"/>
      <c r="D1284" s="159"/>
      <c r="E1284" s="103"/>
      <c r="F1284" s="105">
        <f t="shared" si="62"/>
        <v>0</v>
      </c>
      <c r="G1284" s="162"/>
      <c r="H1284" s="148"/>
      <c r="I1284" s="132" t="e">
        <f>VLOOKUP(H1284,Presupuesto!$B$11:$C$565,2,0)</f>
        <v>#N/A</v>
      </c>
      <c r="J1284" s="106" t="str">
        <f t="shared" si="63"/>
        <v>Vinculación Universidad-Sociedad</v>
      </c>
      <c r="K1284" s="124" t="s">
        <v>393</v>
      </c>
    </row>
    <row r="1285" spans="2:11" x14ac:dyDescent="0.25">
      <c r="B1285" s="459"/>
      <c r="C1285" s="459"/>
      <c r="D1285" s="459"/>
      <c r="E1285" s="459"/>
      <c r="F1285" s="459"/>
      <c r="G1285" s="446"/>
      <c r="H1285" s="459"/>
      <c r="I1285" s="459"/>
      <c r="J1285" s="459"/>
      <c r="K1285" s="459"/>
    </row>
    <row r="1286" spans="2:11" ht="15.75" thickBot="1" x14ac:dyDescent="0.3">
      <c r="B1286" s="459"/>
      <c r="C1286" s="459"/>
      <c r="D1286" s="459"/>
      <c r="E1286" s="459"/>
      <c r="F1286" s="90"/>
      <c r="G1286" s="89"/>
      <c r="H1286" s="90"/>
      <c r="I1286" s="90"/>
      <c r="J1286" s="459"/>
      <c r="K1286" s="459"/>
    </row>
    <row r="1287" spans="2:11" ht="15.75" thickBot="1" x14ac:dyDescent="0.3">
      <c r="B1287" s="459"/>
      <c r="C1287" s="157" t="s">
        <v>53</v>
      </c>
      <c r="D1287" s="369">
        <f>SUM(F1294:F1328)</f>
        <v>0</v>
      </c>
      <c r="E1287" s="459"/>
      <c r="F1287" s="70"/>
      <c r="G1287" s="79"/>
      <c r="H1287" s="70"/>
      <c r="I1287" s="70"/>
      <c r="J1287" s="459"/>
      <c r="K1287" s="459"/>
    </row>
    <row r="1288" spans="2:11" x14ac:dyDescent="0.25">
      <c r="B1288" s="459"/>
      <c r="C1288" s="70"/>
      <c r="D1288" s="31"/>
      <c r="E1288" s="93"/>
      <c r="F1288" s="93"/>
      <c r="G1288" s="93"/>
      <c r="H1288" s="76"/>
      <c r="I1288" s="76"/>
      <c r="J1288" s="76"/>
      <c r="K1288" s="112"/>
    </row>
    <row r="1289" spans="2:11" x14ac:dyDescent="0.25">
      <c r="B1289" s="459"/>
      <c r="C1289" s="70"/>
      <c r="D1289" s="31"/>
      <c r="E1289" s="93"/>
      <c r="F1289" s="93"/>
      <c r="G1289" s="93"/>
      <c r="H1289" s="76"/>
      <c r="I1289" s="76"/>
      <c r="J1289" s="76"/>
      <c r="K1289" s="112"/>
    </row>
    <row r="1290" spans="2:11" ht="15.75" x14ac:dyDescent="0.25">
      <c r="B1290" s="459"/>
      <c r="C1290" s="202" t="s">
        <v>391</v>
      </c>
      <c r="D1290" s="365"/>
      <c r="E1290" s="93"/>
      <c r="F1290" s="93"/>
      <c r="G1290" s="93"/>
      <c r="H1290" s="76"/>
      <c r="I1290" s="76"/>
      <c r="J1290" s="76"/>
      <c r="K1290" s="112"/>
    </row>
    <row r="1291" spans="2:11" ht="18.75" x14ac:dyDescent="0.25">
      <c r="B1291" s="459"/>
      <c r="C1291" s="210" t="e">
        <f>IFERROR(VLOOKUP(D1290,'1. Desarrollo e Innov. Curricu.'!$F:$G,2,FALSE),IFERROR(VLOOKUP(D1290,'2. Investigación Científica'!$F:$G,2,FALSE),IFERROR(VLOOKUP(D1290,'3. Vinculación Univ. Sociedad'!$F:$G,2,FALSE),IFERROR(VLOOKUP(D1290,'4. Docencia y Profesorado Univ.'!$F:$G,2,FALSE),IFERROR(VLOOKUP(D1290,'5. Estudiantes y Graduados'!$F:$G,2,FALSE),IFERROR(VLOOKUP(D1290,'11. Gestion Administrativa'!$F:$G,2,FALSE),IFERROR(VLOOKUP(D1290,'13. Gestión Académica'!$F:$G,2,FALSE),IFERROR(VLOOKUP(D1290,'9. Asegura. de la Calid. y M'!$F:$G,2,FALSE),IFERROR(VLOOKUP(D1290,'6. Gestión del Conocimiento'!$F:$G,2,FALSE),IFERROR(VLOOKUP(D1290,'15. Gobernabilidad y Proceso...'!$F:$G,2,FALSE),IFERROR(VLOOKUP(D1290,'12. Gestión del Talento Humano'!$F:$G,2,FALSE),IFERROR(VLOOKUP(D1290,'14. Internacional... de la E.S.'!$F:$G,2,FALSE),IFERROR(VLOOKUP(D1290,'10. Posgrado'!$F:$G,2,FALSE),IFERROR(VLOOKUP(D1290,'17. Gestión TIC'!$F:$G,2,FALSE),IFERROR(VLOOKUP(D1290,'16. Desa. del Sistema Educ.Sup.'!$F:$G,2,FALSE),IFERROR(VLOOKUP(D1290,'8. Cultura de Inno. Insti...'!$F:$G,2,FALSE),VLOOKUP(D1290,'7. Lo Esencial de la Reforma U.'!$F:$G,2,0)))))))))))))))))</f>
        <v>#N/A</v>
      </c>
      <c r="D1291" s="31"/>
      <c r="E1291" s="93"/>
      <c r="F1291" s="93"/>
      <c r="G1291" s="93"/>
      <c r="H1291" s="76"/>
      <c r="I1291" s="76"/>
      <c r="J1291" s="76"/>
      <c r="K1291" s="112"/>
    </row>
    <row r="1292" spans="2:11" ht="15.75" thickBot="1" x14ac:dyDescent="0.3">
      <c r="B1292" s="459"/>
      <c r="C1292" s="459"/>
      <c r="D1292" s="459"/>
      <c r="E1292" s="459"/>
      <c r="F1292" s="93"/>
      <c r="G1292" s="76"/>
      <c r="H1292" s="76"/>
      <c r="I1292" s="76"/>
      <c r="J1292" s="459"/>
      <c r="K1292" s="459"/>
    </row>
    <row r="1293" spans="2:11" ht="30.75" thickBot="1" x14ac:dyDescent="0.3">
      <c r="B1293" s="459"/>
      <c r="C1293" s="129" t="s">
        <v>44</v>
      </c>
      <c r="D1293" s="129" t="s">
        <v>55</v>
      </c>
      <c r="E1293" s="136" t="s">
        <v>57</v>
      </c>
      <c r="F1293" s="135" t="s">
        <v>27</v>
      </c>
      <c r="G1293" s="133" t="s">
        <v>130</v>
      </c>
      <c r="H1293" s="136" t="s">
        <v>46</v>
      </c>
      <c r="I1293" s="133" t="s">
        <v>131</v>
      </c>
      <c r="J1293" s="133" t="s">
        <v>409</v>
      </c>
      <c r="K1293" s="133" t="s">
        <v>410</v>
      </c>
    </row>
    <row r="1294" spans="2:11" x14ac:dyDescent="0.25">
      <c r="B1294" s="459"/>
      <c r="C1294" s="220" t="s">
        <v>438</v>
      </c>
      <c r="D1294" s="221"/>
      <c r="E1294" s="219">
        <f>HLOOKUP(C1294,$AH$2:$BU$3,2,0)</f>
        <v>620</v>
      </c>
      <c r="F1294" s="97">
        <f t="shared" ref="F1294:F1328" si="64">D1294*E1294</f>
        <v>0</v>
      </c>
      <c r="G1294" s="161"/>
      <c r="H1294" s="142"/>
      <c r="I1294" s="130" t="e">
        <f>VLOOKUP(H1294,Presupuesto!$B$11:$C$565,2,0)</f>
        <v>#N/A</v>
      </c>
      <c r="J1294" s="218" t="s">
        <v>1475</v>
      </c>
      <c r="K1294" s="98" t="s">
        <v>393</v>
      </c>
    </row>
    <row r="1295" spans="2:11" x14ac:dyDescent="0.25">
      <c r="B1295" s="459"/>
      <c r="C1295" s="141"/>
      <c r="D1295" s="158"/>
      <c r="E1295" s="123"/>
      <c r="F1295" s="97">
        <f t="shared" si="64"/>
        <v>0</v>
      </c>
      <c r="G1295" s="161"/>
      <c r="H1295" s="142"/>
      <c r="I1295" s="130" t="e">
        <f>VLOOKUP(H1295,Presupuesto!$B$11:$C$565,2,0)</f>
        <v>#N/A</v>
      </c>
      <c r="J1295" s="98" t="str">
        <f>$J$766</f>
        <v>Vinculación Universidad-Sociedad</v>
      </c>
      <c r="K1295" s="98" t="s">
        <v>411</v>
      </c>
    </row>
    <row r="1296" spans="2:11" x14ac:dyDescent="0.25">
      <c r="B1296" s="459"/>
      <c r="C1296" s="141"/>
      <c r="D1296" s="158"/>
      <c r="E1296" s="123"/>
      <c r="F1296" s="97">
        <f t="shared" si="64"/>
        <v>0</v>
      </c>
      <c r="G1296" s="161"/>
      <c r="H1296" s="142"/>
      <c r="I1296" s="130" t="e">
        <f>VLOOKUP(H1296,Presupuesto!$B$11:$C$565,2,0)</f>
        <v>#N/A</v>
      </c>
      <c r="J1296" s="98" t="str">
        <f t="shared" ref="J1296:J1328" si="65">$J$766</f>
        <v>Vinculación Universidad-Sociedad</v>
      </c>
      <c r="K1296" s="98" t="s">
        <v>411</v>
      </c>
    </row>
    <row r="1297" spans="2:11" x14ac:dyDescent="0.25">
      <c r="B1297" s="459"/>
      <c r="C1297" s="141"/>
      <c r="D1297" s="158"/>
      <c r="E1297" s="123"/>
      <c r="F1297" s="97">
        <f t="shared" si="64"/>
        <v>0</v>
      </c>
      <c r="G1297" s="161"/>
      <c r="H1297" s="142"/>
      <c r="I1297" s="130" t="e">
        <f>VLOOKUP(H1297,Presupuesto!$B$11:$C$565,2,0)</f>
        <v>#N/A</v>
      </c>
      <c r="J1297" s="98" t="str">
        <f t="shared" si="65"/>
        <v>Vinculación Universidad-Sociedad</v>
      </c>
      <c r="K1297" s="98" t="s">
        <v>411</v>
      </c>
    </row>
    <row r="1298" spans="2:11" x14ac:dyDescent="0.25">
      <c r="B1298" s="459"/>
      <c r="C1298" s="141"/>
      <c r="D1298" s="158"/>
      <c r="E1298" s="123"/>
      <c r="F1298" s="97">
        <f t="shared" si="64"/>
        <v>0</v>
      </c>
      <c r="G1298" s="161"/>
      <c r="H1298" s="142"/>
      <c r="I1298" s="130" t="e">
        <f>VLOOKUP(H1298,Presupuesto!$B$11:$C$565,2,0)</f>
        <v>#N/A</v>
      </c>
      <c r="J1298" s="98" t="str">
        <f t="shared" si="65"/>
        <v>Vinculación Universidad-Sociedad</v>
      </c>
      <c r="K1298" s="98" t="s">
        <v>411</v>
      </c>
    </row>
    <row r="1299" spans="2:11" x14ac:dyDescent="0.25">
      <c r="B1299" s="459"/>
      <c r="C1299" s="141"/>
      <c r="D1299" s="158"/>
      <c r="E1299" s="123"/>
      <c r="F1299" s="97">
        <f t="shared" si="64"/>
        <v>0</v>
      </c>
      <c r="G1299" s="161"/>
      <c r="H1299" s="142"/>
      <c r="I1299" s="130" t="e">
        <f>VLOOKUP(H1299,Presupuesto!$B$11:$C$565,2,0)</f>
        <v>#N/A</v>
      </c>
      <c r="J1299" s="98" t="str">
        <f t="shared" si="65"/>
        <v>Vinculación Universidad-Sociedad</v>
      </c>
      <c r="K1299" s="98" t="s">
        <v>400</v>
      </c>
    </row>
    <row r="1300" spans="2:11" x14ac:dyDescent="0.25">
      <c r="B1300" s="459"/>
      <c r="C1300" s="141"/>
      <c r="D1300" s="158"/>
      <c r="E1300" s="123"/>
      <c r="F1300" s="97">
        <f t="shared" si="64"/>
        <v>0</v>
      </c>
      <c r="G1300" s="161"/>
      <c r="H1300" s="142"/>
      <c r="I1300" s="130" t="e">
        <f>VLOOKUP(H1300,Presupuesto!$B$11:$C$565,2,0)</f>
        <v>#N/A</v>
      </c>
      <c r="J1300" s="98" t="str">
        <f t="shared" si="65"/>
        <v>Vinculación Universidad-Sociedad</v>
      </c>
      <c r="K1300" s="98" t="s">
        <v>411</v>
      </c>
    </row>
    <row r="1301" spans="2:11" x14ac:dyDescent="0.25">
      <c r="B1301" s="459"/>
      <c r="C1301" s="141"/>
      <c r="D1301" s="158"/>
      <c r="E1301" s="123"/>
      <c r="F1301" s="97">
        <f t="shared" si="64"/>
        <v>0</v>
      </c>
      <c r="G1301" s="161"/>
      <c r="H1301" s="142"/>
      <c r="I1301" s="130" t="e">
        <f>VLOOKUP(H1301,Presupuesto!$B$11:$C$565,2,0)</f>
        <v>#N/A</v>
      </c>
      <c r="J1301" s="98" t="str">
        <f t="shared" si="65"/>
        <v>Vinculación Universidad-Sociedad</v>
      </c>
      <c r="K1301" s="98" t="s">
        <v>411</v>
      </c>
    </row>
    <row r="1302" spans="2:11" x14ac:dyDescent="0.25">
      <c r="B1302" s="459"/>
      <c r="C1302" s="141"/>
      <c r="D1302" s="158"/>
      <c r="E1302" s="123"/>
      <c r="F1302" s="97">
        <f t="shared" si="64"/>
        <v>0</v>
      </c>
      <c r="G1302" s="161"/>
      <c r="H1302" s="142"/>
      <c r="I1302" s="130" t="e">
        <f>VLOOKUP(H1302,Presupuesto!$B$11:$C$565,2,0)</f>
        <v>#N/A</v>
      </c>
      <c r="J1302" s="98" t="str">
        <f t="shared" si="65"/>
        <v>Vinculación Universidad-Sociedad</v>
      </c>
      <c r="K1302" s="98" t="s">
        <v>411</v>
      </c>
    </row>
    <row r="1303" spans="2:11" x14ac:dyDescent="0.25">
      <c r="B1303" s="459"/>
      <c r="C1303" s="141"/>
      <c r="D1303" s="158"/>
      <c r="E1303" s="123"/>
      <c r="F1303" s="97">
        <f t="shared" si="64"/>
        <v>0</v>
      </c>
      <c r="G1303" s="161"/>
      <c r="H1303" s="142"/>
      <c r="I1303" s="130" t="e">
        <f>VLOOKUP(H1303,Presupuesto!$B$11:$C$565,2,0)</f>
        <v>#N/A</v>
      </c>
      <c r="J1303" s="98" t="str">
        <f t="shared" si="65"/>
        <v>Vinculación Universidad-Sociedad</v>
      </c>
      <c r="K1303" s="98" t="s">
        <v>411</v>
      </c>
    </row>
    <row r="1304" spans="2:11" x14ac:dyDescent="0.25">
      <c r="B1304" s="459"/>
      <c r="C1304" s="141"/>
      <c r="D1304" s="158"/>
      <c r="E1304" s="123"/>
      <c r="F1304" s="97">
        <f t="shared" si="64"/>
        <v>0</v>
      </c>
      <c r="G1304" s="161"/>
      <c r="H1304" s="142"/>
      <c r="I1304" s="130" t="e">
        <f>VLOOKUP(H1304,Presupuesto!$B$11:$C$565,2,0)</f>
        <v>#N/A</v>
      </c>
      <c r="J1304" s="98" t="str">
        <f t="shared" si="65"/>
        <v>Vinculación Universidad-Sociedad</v>
      </c>
      <c r="K1304" s="98" t="s">
        <v>411</v>
      </c>
    </row>
    <row r="1305" spans="2:11" x14ac:dyDescent="0.25">
      <c r="B1305" s="459"/>
      <c r="C1305" s="141"/>
      <c r="D1305" s="158"/>
      <c r="E1305" s="123"/>
      <c r="F1305" s="97">
        <f t="shared" si="64"/>
        <v>0</v>
      </c>
      <c r="G1305" s="161"/>
      <c r="H1305" s="142"/>
      <c r="I1305" s="130" t="e">
        <f>VLOOKUP(H1305,Presupuesto!$B$11:$C$565,2,0)</f>
        <v>#N/A</v>
      </c>
      <c r="J1305" s="98" t="str">
        <f t="shared" si="65"/>
        <v>Vinculación Universidad-Sociedad</v>
      </c>
      <c r="K1305" s="98" t="s">
        <v>411</v>
      </c>
    </row>
    <row r="1306" spans="2:11" x14ac:dyDescent="0.25">
      <c r="B1306" s="459"/>
      <c r="C1306" s="141"/>
      <c r="D1306" s="158"/>
      <c r="E1306" s="123"/>
      <c r="F1306" s="97">
        <f t="shared" si="64"/>
        <v>0</v>
      </c>
      <c r="G1306" s="161"/>
      <c r="H1306" s="142"/>
      <c r="I1306" s="130" t="e">
        <f>VLOOKUP(H1306,Presupuesto!$B$11:$C$565,2,0)</f>
        <v>#N/A</v>
      </c>
      <c r="J1306" s="98" t="str">
        <f t="shared" si="65"/>
        <v>Vinculación Universidad-Sociedad</v>
      </c>
      <c r="K1306" s="98" t="s">
        <v>411</v>
      </c>
    </row>
    <row r="1307" spans="2:11" x14ac:dyDescent="0.25">
      <c r="B1307" s="459"/>
      <c r="C1307" s="141"/>
      <c r="D1307" s="158"/>
      <c r="E1307" s="123"/>
      <c r="F1307" s="97">
        <f t="shared" si="64"/>
        <v>0</v>
      </c>
      <c r="G1307" s="161"/>
      <c r="H1307" s="142"/>
      <c r="I1307" s="130" t="e">
        <f>VLOOKUP(H1307,Presupuesto!$B$11:$C$565,2,0)</f>
        <v>#N/A</v>
      </c>
      <c r="J1307" s="98" t="str">
        <f t="shared" si="65"/>
        <v>Vinculación Universidad-Sociedad</v>
      </c>
      <c r="K1307" s="98" t="s">
        <v>411</v>
      </c>
    </row>
    <row r="1308" spans="2:11" x14ac:dyDescent="0.25">
      <c r="B1308" s="459"/>
      <c r="C1308" s="141"/>
      <c r="D1308" s="158"/>
      <c r="E1308" s="123"/>
      <c r="F1308" s="97">
        <f t="shared" si="64"/>
        <v>0</v>
      </c>
      <c r="G1308" s="161"/>
      <c r="H1308" s="142"/>
      <c r="I1308" s="130" t="e">
        <f>VLOOKUP(H1308,Presupuesto!$B$11:$C$565,2,0)</f>
        <v>#N/A</v>
      </c>
      <c r="J1308" s="98" t="str">
        <f t="shared" si="65"/>
        <v>Vinculación Universidad-Sociedad</v>
      </c>
      <c r="K1308" s="98" t="s">
        <v>411</v>
      </c>
    </row>
    <row r="1309" spans="2:11" x14ac:dyDescent="0.25">
      <c r="B1309" s="459"/>
      <c r="C1309" s="141"/>
      <c r="D1309" s="158"/>
      <c r="E1309" s="123"/>
      <c r="F1309" s="97">
        <f t="shared" si="64"/>
        <v>0</v>
      </c>
      <c r="G1309" s="161"/>
      <c r="H1309" s="142"/>
      <c r="I1309" s="130" t="e">
        <f>VLOOKUP(H1309,Presupuesto!$B$11:$C$565,2,0)</f>
        <v>#N/A</v>
      </c>
      <c r="J1309" s="98" t="str">
        <f t="shared" si="65"/>
        <v>Vinculación Universidad-Sociedad</v>
      </c>
      <c r="K1309" s="98" t="s">
        <v>411</v>
      </c>
    </row>
    <row r="1310" spans="2:11" x14ac:dyDescent="0.25">
      <c r="B1310" s="459"/>
      <c r="C1310" s="141"/>
      <c r="D1310" s="158"/>
      <c r="E1310" s="123"/>
      <c r="F1310" s="97">
        <f t="shared" si="64"/>
        <v>0</v>
      </c>
      <c r="G1310" s="161"/>
      <c r="H1310" s="142"/>
      <c r="I1310" s="130" t="e">
        <f>VLOOKUP(H1310,Presupuesto!$B$11:$C$565,2,0)</f>
        <v>#N/A</v>
      </c>
      <c r="J1310" s="98" t="str">
        <f t="shared" si="65"/>
        <v>Vinculación Universidad-Sociedad</v>
      </c>
      <c r="K1310" s="98" t="s">
        <v>411</v>
      </c>
    </row>
    <row r="1311" spans="2:11" x14ac:dyDescent="0.25">
      <c r="B1311" s="459"/>
      <c r="C1311" s="141"/>
      <c r="D1311" s="158"/>
      <c r="E1311" s="123"/>
      <c r="F1311" s="97">
        <f t="shared" si="64"/>
        <v>0</v>
      </c>
      <c r="G1311" s="161"/>
      <c r="H1311" s="142"/>
      <c r="I1311" s="130" t="e">
        <f>VLOOKUP(H1311,Presupuesto!$B$11:$C$565,2,0)</f>
        <v>#N/A</v>
      </c>
      <c r="J1311" s="98" t="str">
        <f t="shared" si="65"/>
        <v>Vinculación Universidad-Sociedad</v>
      </c>
      <c r="K1311" s="98" t="s">
        <v>411</v>
      </c>
    </row>
    <row r="1312" spans="2:11" x14ac:dyDescent="0.25">
      <c r="B1312" s="459"/>
      <c r="C1312" s="141"/>
      <c r="D1312" s="158"/>
      <c r="E1312" s="123"/>
      <c r="F1312" s="97">
        <f t="shared" si="64"/>
        <v>0</v>
      </c>
      <c r="G1312" s="161"/>
      <c r="H1312" s="142"/>
      <c r="I1312" s="130" t="e">
        <f>VLOOKUP(H1312,Presupuesto!$B$11:$C$565,2,0)</f>
        <v>#N/A</v>
      </c>
      <c r="J1312" s="98" t="str">
        <f t="shared" si="65"/>
        <v>Vinculación Universidad-Sociedad</v>
      </c>
      <c r="K1312" s="98" t="s">
        <v>411</v>
      </c>
    </row>
    <row r="1313" spans="2:11" x14ac:dyDescent="0.25">
      <c r="B1313" s="459"/>
      <c r="C1313" s="141"/>
      <c r="D1313" s="158"/>
      <c r="E1313" s="123"/>
      <c r="F1313" s="97">
        <f t="shared" si="64"/>
        <v>0</v>
      </c>
      <c r="G1313" s="161"/>
      <c r="H1313" s="142"/>
      <c r="I1313" s="130" t="e">
        <f>VLOOKUP(H1313,Presupuesto!$B$11:$C$565,2,0)</f>
        <v>#N/A</v>
      </c>
      <c r="J1313" s="98" t="str">
        <f t="shared" si="65"/>
        <v>Vinculación Universidad-Sociedad</v>
      </c>
      <c r="K1313" s="98" t="s">
        <v>411</v>
      </c>
    </row>
    <row r="1314" spans="2:11" x14ac:dyDescent="0.25">
      <c r="B1314" s="459"/>
      <c r="C1314" s="141"/>
      <c r="D1314" s="158"/>
      <c r="E1314" s="123"/>
      <c r="F1314" s="97">
        <f t="shared" si="64"/>
        <v>0</v>
      </c>
      <c r="G1314" s="161"/>
      <c r="H1314" s="142"/>
      <c r="I1314" s="130" t="e">
        <f>VLOOKUP(H1314,Presupuesto!$B$11:$C$565,2,0)</f>
        <v>#N/A</v>
      </c>
      <c r="J1314" s="98" t="str">
        <f t="shared" si="65"/>
        <v>Vinculación Universidad-Sociedad</v>
      </c>
      <c r="K1314" s="98" t="s">
        <v>411</v>
      </c>
    </row>
    <row r="1315" spans="2:11" x14ac:dyDescent="0.25">
      <c r="B1315" s="459"/>
      <c r="C1315" s="141"/>
      <c r="D1315" s="158"/>
      <c r="E1315" s="123"/>
      <c r="F1315" s="97">
        <f t="shared" si="64"/>
        <v>0</v>
      </c>
      <c r="G1315" s="161"/>
      <c r="H1315" s="142"/>
      <c r="I1315" s="130" t="e">
        <f>VLOOKUP(H1315,Presupuesto!$B$11:$C$565,2,0)</f>
        <v>#N/A</v>
      </c>
      <c r="J1315" s="98" t="str">
        <f t="shared" si="65"/>
        <v>Vinculación Universidad-Sociedad</v>
      </c>
      <c r="K1315" s="98" t="s">
        <v>411</v>
      </c>
    </row>
    <row r="1316" spans="2:11" x14ac:dyDescent="0.25">
      <c r="B1316" s="459"/>
      <c r="C1316" s="143"/>
      <c r="D1316" s="151"/>
      <c r="E1316" s="118"/>
      <c r="F1316" s="97">
        <f t="shared" si="64"/>
        <v>0</v>
      </c>
      <c r="G1316" s="161"/>
      <c r="H1316" s="144"/>
      <c r="I1316" s="130" t="e">
        <f>VLOOKUP(H1316,Presupuesto!$B$11:$C$565,2,0)</f>
        <v>#N/A</v>
      </c>
      <c r="J1316" s="98" t="str">
        <f t="shared" si="65"/>
        <v>Vinculación Universidad-Sociedad</v>
      </c>
      <c r="K1316" s="98" t="s">
        <v>411</v>
      </c>
    </row>
    <row r="1317" spans="2:11" x14ac:dyDescent="0.25">
      <c r="B1317" s="459"/>
      <c r="C1317" s="143"/>
      <c r="D1317" s="151"/>
      <c r="E1317" s="118"/>
      <c r="F1317" s="97">
        <f t="shared" si="64"/>
        <v>0</v>
      </c>
      <c r="G1317" s="161"/>
      <c r="H1317" s="144"/>
      <c r="I1317" s="130" t="e">
        <f>VLOOKUP(H1317,Presupuesto!$B$11:$C$565,2,0)</f>
        <v>#N/A</v>
      </c>
      <c r="J1317" s="98" t="str">
        <f t="shared" si="65"/>
        <v>Vinculación Universidad-Sociedad</v>
      </c>
      <c r="K1317" s="98" t="s">
        <v>411</v>
      </c>
    </row>
    <row r="1318" spans="2:11" x14ac:dyDescent="0.25">
      <c r="B1318" s="459"/>
      <c r="C1318" s="143"/>
      <c r="D1318" s="151"/>
      <c r="E1318" s="118"/>
      <c r="F1318" s="97">
        <f t="shared" si="64"/>
        <v>0</v>
      </c>
      <c r="G1318" s="161"/>
      <c r="H1318" s="144"/>
      <c r="I1318" s="130" t="e">
        <f>VLOOKUP(H1318,Presupuesto!$B$11:$C$565,2,0)</f>
        <v>#N/A</v>
      </c>
      <c r="J1318" s="98" t="str">
        <f t="shared" si="65"/>
        <v>Vinculación Universidad-Sociedad</v>
      </c>
      <c r="K1318" s="98" t="s">
        <v>411</v>
      </c>
    </row>
    <row r="1319" spans="2:11" x14ac:dyDescent="0.25">
      <c r="B1319" s="459"/>
      <c r="C1319" s="143"/>
      <c r="D1319" s="151"/>
      <c r="E1319" s="118"/>
      <c r="F1319" s="97">
        <f t="shared" si="64"/>
        <v>0</v>
      </c>
      <c r="G1319" s="161"/>
      <c r="H1319" s="144"/>
      <c r="I1319" s="130" t="e">
        <f>VLOOKUP(H1319,Presupuesto!$B$11:$C$565,2,0)</f>
        <v>#N/A</v>
      </c>
      <c r="J1319" s="98" t="str">
        <f t="shared" si="65"/>
        <v>Vinculación Universidad-Sociedad</v>
      </c>
      <c r="K1319" s="98" t="s">
        <v>411</v>
      </c>
    </row>
    <row r="1320" spans="2:11" x14ac:dyDescent="0.25">
      <c r="B1320" s="459"/>
      <c r="C1320" s="143"/>
      <c r="D1320" s="151"/>
      <c r="E1320" s="118"/>
      <c r="F1320" s="97">
        <f t="shared" si="64"/>
        <v>0</v>
      </c>
      <c r="G1320" s="161"/>
      <c r="H1320" s="144"/>
      <c r="I1320" s="130" t="e">
        <f>VLOOKUP(H1320,Presupuesto!$B$11:$C$565,2,0)</f>
        <v>#N/A</v>
      </c>
      <c r="J1320" s="98" t="str">
        <f t="shared" si="65"/>
        <v>Vinculación Universidad-Sociedad</v>
      </c>
      <c r="K1320" s="98" t="s">
        <v>411</v>
      </c>
    </row>
    <row r="1321" spans="2:11" x14ac:dyDescent="0.25">
      <c r="B1321" s="459"/>
      <c r="C1321" s="143"/>
      <c r="D1321" s="151"/>
      <c r="E1321" s="118"/>
      <c r="F1321" s="97">
        <f t="shared" si="64"/>
        <v>0</v>
      </c>
      <c r="G1321" s="161"/>
      <c r="H1321" s="144"/>
      <c r="I1321" s="130" t="e">
        <f>VLOOKUP(H1321,Presupuesto!$B$11:$C$565,2,0)</f>
        <v>#N/A</v>
      </c>
      <c r="J1321" s="98" t="str">
        <f t="shared" si="65"/>
        <v>Vinculación Universidad-Sociedad</v>
      </c>
      <c r="K1321" s="98" t="s">
        <v>411</v>
      </c>
    </row>
    <row r="1322" spans="2:11" x14ac:dyDescent="0.25">
      <c r="B1322" s="459"/>
      <c r="C1322" s="143"/>
      <c r="D1322" s="151"/>
      <c r="E1322" s="118"/>
      <c r="F1322" s="97">
        <f t="shared" si="64"/>
        <v>0</v>
      </c>
      <c r="G1322" s="161"/>
      <c r="H1322" s="144"/>
      <c r="I1322" s="130" t="e">
        <f>VLOOKUP(H1322,Presupuesto!$B$11:$C$565,2,0)</f>
        <v>#N/A</v>
      </c>
      <c r="J1322" s="98" t="str">
        <f t="shared" si="65"/>
        <v>Vinculación Universidad-Sociedad</v>
      </c>
      <c r="K1322" s="98" t="s">
        <v>411</v>
      </c>
    </row>
    <row r="1323" spans="2:11" x14ac:dyDescent="0.25">
      <c r="B1323" s="459"/>
      <c r="C1323" s="143"/>
      <c r="D1323" s="151"/>
      <c r="E1323" s="118"/>
      <c r="F1323" s="97">
        <f t="shared" si="64"/>
        <v>0</v>
      </c>
      <c r="G1323" s="161"/>
      <c r="H1323" s="144"/>
      <c r="I1323" s="130" t="e">
        <f>VLOOKUP(H1323,Presupuesto!$B$11:$C$565,2,0)</f>
        <v>#N/A</v>
      </c>
      <c r="J1323" s="98" t="str">
        <f t="shared" si="65"/>
        <v>Vinculación Universidad-Sociedad</v>
      </c>
      <c r="K1323" s="98" t="s">
        <v>411</v>
      </c>
    </row>
    <row r="1324" spans="2:11" x14ac:dyDescent="0.25">
      <c r="B1324" s="459"/>
      <c r="C1324" s="145"/>
      <c r="D1324" s="151"/>
      <c r="E1324" s="118"/>
      <c r="F1324" s="97">
        <f t="shared" si="64"/>
        <v>0</v>
      </c>
      <c r="G1324" s="161"/>
      <c r="H1324" s="146"/>
      <c r="I1324" s="130" t="e">
        <f>VLOOKUP(H1324,Presupuesto!$B$11:$C$565,2,0)</f>
        <v>#N/A</v>
      </c>
      <c r="J1324" s="98" t="str">
        <f t="shared" si="65"/>
        <v>Vinculación Universidad-Sociedad</v>
      </c>
      <c r="K1324" s="98" t="s">
        <v>402</v>
      </c>
    </row>
    <row r="1325" spans="2:11" x14ac:dyDescent="0.25">
      <c r="B1325" s="459"/>
      <c r="C1325" s="145"/>
      <c r="D1325" s="151"/>
      <c r="E1325" s="118"/>
      <c r="F1325" s="97">
        <f t="shared" si="64"/>
        <v>0</v>
      </c>
      <c r="G1325" s="161"/>
      <c r="H1325" s="146"/>
      <c r="I1325" s="130" t="e">
        <f>VLOOKUP(H1325,Presupuesto!$B$11:$C$565,2,0)</f>
        <v>#N/A</v>
      </c>
      <c r="J1325" s="98" t="str">
        <f t="shared" si="65"/>
        <v>Vinculación Universidad-Sociedad</v>
      </c>
      <c r="K1325" s="98" t="s">
        <v>411</v>
      </c>
    </row>
    <row r="1326" spans="2:11" x14ac:dyDescent="0.25">
      <c r="B1326" s="459"/>
      <c r="C1326" s="145"/>
      <c r="D1326" s="151"/>
      <c r="E1326" s="118"/>
      <c r="F1326" s="97">
        <f t="shared" si="64"/>
        <v>0</v>
      </c>
      <c r="G1326" s="161"/>
      <c r="H1326" s="146"/>
      <c r="I1326" s="130" t="e">
        <f>VLOOKUP(H1326,Presupuesto!$B$11:$C$565,2,0)</f>
        <v>#N/A</v>
      </c>
      <c r="J1326" s="98" t="str">
        <f t="shared" si="65"/>
        <v>Vinculación Universidad-Sociedad</v>
      </c>
      <c r="K1326" s="98" t="s">
        <v>411</v>
      </c>
    </row>
    <row r="1327" spans="2:11" x14ac:dyDescent="0.25">
      <c r="B1327" s="459"/>
      <c r="C1327" s="145"/>
      <c r="D1327" s="151"/>
      <c r="E1327" s="118"/>
      <c r="F1327" s="97">
        <f t="shared" si="64"/>
        <v>0</v>
      </c>
      <c r="G1327" s="161"/>
      <c r="H1327" s="146"/>
      <c r="I1327" s="130" t="e">
        <f>VLOOKUP(H1327,Presupuesto!$B$11:$C$565,2,0)</f>
        <v>#N/A</v>
      </c>
      <c r="J1327" s="98" t="str">
        <f t="shared" si="65"/>
        <v>Vinculación Universidad-Sociedad</v>
      </c>
      <c r="K1327" s="98" t="s">
        <v>411</v>
      </c>
    </row>
    <row r="1328" spans="2:11" ht="15.75" thickBot="1" x14ac:dyDescent="0.3">
      <c r="B1328" s="459"/>
      <c r="C1328" s="147"/>
      <c r="D1328" s="159"/>
      <c r="E1328" s="103"/>
      <c r="F1328" s="105">
        <f t="shared" si="64"/>
        <v>0</v>
      </c>
      <c r="G1328" s="162"/>
      <c r="H1328" s="148"/>
      <c r="I1328" s="132" t="e">
        <f>VLOOKUP(H1328,Presupuesto!$B$11:$C$565,2,0)</f>
        <v>#N/A</v>
      </c>
      <c r="J1328" s="106" t="str">
        <f t="shared" si="65"/>
        <v>Vinculación Universidad-Sociedad</v>
      </c>
      <c r="K1328" s="124" t="s">
        <v>393</v>
      </c>
    </row>
    <row r="1329" spans="2:11" x14ac:dyDescent="0.25">
      <c r="B1329" s="459"/>
      <c r="C1329" s="459"/>
      <c r="D1329" s="459"/>
      <c r="E1329" s="459"/>
      <c r="F1329" s="459"/>
      <c r="G1329" s="446"/>
      <c r="H1329" s="459"/>
      <c r="I1329" s="459"/>
      <c r="J1329" s="459"/>
      <c r="K1329" s="459"/>
    </row>
    <row r="1330" spans="2:11" ht="15.75" thickBot="1" x14ac:dyDescent="0.3">
      <c r="B1330" s="459"/>
      <c r="C1330" s="459"/>
      <c r="D1330" s="459"/>
      <c r="E1330" s="459"/>
      <c r="F1330" s="459"/>
      <c r="G1330" s="446"/>
      <c r="H1330" s="459"/>
      <c r="I1330" s="459"/>
      <c r="J1330" s="459"/>
      <c r="K1330" s="459"/>
    </row>
    <row r="1331" spans="2:11" ht="15.75" thickBot="1" x14ac:dyDescent="0.3">
      <c r="B1331" s="459"/>
      <c r="C1331" s="157" t="s">
        <v>53</v>
      </c>
      <c r="D1331" s="369">
        <f>SUM(F1338:F1372)</f>
        <v>0</v>
      </c>
      <c r="E1331" s="459"/>
      <c r="F1331" s="70"/>
      <c r="G1331" s="79"/>
      <c r="H1331" s="70"/>
      <c r="I1331" s="70"/>
      <c r="J1331" s="459"/>
      <c r="K1331" s="459"/>
    </row>
    <row r="1332" spans="2:11" x14ac:dyDescent="0.25">
      <c r="B1332" s="459"/>
      <c r="C1332" s="70"/>
      <c r="D1332" s="31"/>
      <c r="E1332" s="93"/>
      <c r="F1332" s="93"/>
      <c r="G1332" s="93"/>
      <c r="H1332" s="76"/>
      <c r="I1332" s="76"/>
      <c r="J1332" s="76"/>
      <c r="K1332" s="112"/>
    </row>
    <row r="1333" spans="2:11" x14ac:dyDescent="0.25">
      <c r="B1333" s="459"/>
      <c r="C1333" s="70"/>
      <c r="D1333" s="31"/>
      <c r="E1333" s="93"/>
      <c r="F1333" s="93"/>
      <c r="G1333" s="93"/>
      <c r="H1333" s="76"/>
      <c r="I1333" s="76"/>
      <c r="J1333" s="76"/>
      <c r="K1333" s="112"/>
    </row>
    <row r="1334" spans="2:11" ht="15.75" x14ac:dyDescent="0.25">
      <c r="B1334" s="459"/>
      <c r="C1334" s="202" t="s">
        <v>391</v>
      </c>
      <c r="D1334" s="365"/>
      <c r="E1334" s="93"/>
      <c r="F1334" s="93"/>
      <c r="G1334" s="93"/>
      <c r="H1334" s="76"/>
      <c r="I1334" s="76"/>
      <c r="J1334" s="76"/>
      <c r="K1334" s="112"/>
    </row>
    <row r="1335" spans="2:11" ht="18.75" x14ac:dyDescent="0.25">
      <c r="B1335" s="459"/>
      <c r="C1335" s="210" t="e">
        <f>IFERROR(VLOOKUP(D1334,'1. Desarrollo e Innov. Curricu.'!$F:$G,2,FALSE),IFERROR(VLOOKUP(D1334,'2. Investigación Científica'!$F:$G,2,FALSE),IFERROR(VLOOKUP(D1334,'3. Vinculación Univ. Sociedad'!$F:$G,2,FALSE),IFERROR(VLOOKUP(D1334,'4. Docencia y Profesorado Univ.'!$F:$G,2,FALSE),IFERROR(VLOOKUP(D1334,'5. Estudiantes y Graduados'!$F:$G,2,FALSE),IFERROR(VLOOKUP(D1334,'11. Gestion Administrativa'!$F:$G,2,FALSE),IFERROR(VLOOKUP(D1334,'13. Gestión Académica'!$F:$G,2,FALSE),IFERROR(VLOOKUP(D1334,'9. Asegura. de la Calid. y M'!$F:$G,2,FALSE),IFERROR(VLOOKUP(D1334,'6. Gestión del Conocimiento'!$F:$G,2,FALSE),IFERROR(VLOOKUP(D1334,'15. Gobernabilidad y Proceso...'!$F:$G,2,FALSE),IFERROR(VLOOKUP(D1334,'12. Gestión del Talento Humano'!$F:$G,2,FALSE),IFERROR(VLOOKUP(D1334,'14. Internacional... de la E.S.'!$F:$G,2,FALSE),IFERROR(VLOOKUP(D1334,'10. Posgrado'!$F:$G,2,FALSE),IFERROR(VLOOKUP(D1334,'17. Gestión TIC'!$F:$G,2,FALSE),IFERROR(VLOOKUP(D1334,'16. Desa. del Sistema Educ.Sup.'!$F:$G,2,FALSE),IFERROR(VLOOKUP(D1334,'8. Cultura de Inno. Insti...'!$F:$G,2,FALSE),VLOOKUP(D1334,'7. Lo Esencial de la Reforma U.'!$F:$G,2,0)))))))))))))))))</f>
        <v>#N/A</v>
      </c>
      <c r="D1335" s="31"/>
      <c r="E1335" s="93"/>
      <c r="F1335" s="93"/>
      <c r="G1335" s="93"/>
      <c r="H1335" s="76"/>
      <c r="I1335" s="76"/>
      <c r="J1335" s="76"/>
      <c r="K1335" s="112"/>
    </row>
    <row r="1336" spans="2:11" ht="15.75" thickBot="1" x14ac:dyDescent="0.3">
      <c r="B1336" s="459"/>
      <c r="C1336" s="459"/>
      <c r="D1336" s="459"/>
      <c r="E1336" s="459"/>
      <c r="F1336" s="93"/>
      <c r="G1336" s="76"/>
      <c r="H1336" s="76"/>
      <c r="I1336" s="76"/>
      <c r="J1336" s="459"/>
      <c r="K1336" s="459"/>
    </row>
    <row r="1337" spans="2:11" ht="30.75" thickBot="1" x14ac:dyDescent="0.3">
      <c r="B1337" s="459"/>
      <c r="C1337" s="129" t="s">
        <v>44</v>
      </c>
      <c r="D1337" s="129" t="s">
        <v>55</v>
      </c>
      <c r="E1337" s="136" t="s">
        <v>57</v>
      </c>
      <c r="F1337" s="135" t="s">
        <v>27</v>
      </c>
      <c r="G1337" s="133" t="s">
        <v>130</v>
      </c>
      <c r="H1337" s="136" t="s">
        <v>46</v>
      </c>
      <c r="I1337" s="133" t="s">
        <v>131</v>
      </c>
      <c r="J1337" s="133" t="s">
        <v>409</v>
      </c>
      <c r="K1337" s="133" t="s">
        <v>410</v>
      </c>
    </row>
    <row r="1338" spans="2:11" x14ac:dyDescent="0.25">
      <c r="B1338" s="459"/>
      <c r="C1338" s="220" t="s">
        <v>438</v>
      </c>
      <c r="D1338" s="221"/>
      <c r="E1338" s="219">
        <f>HLOOKUP(C1338,$AH$2:$BU$3,2,0)</f>
        <v>620</v>
      </c>
      <c r="F1338" s="97">
        <f t="shared" ref="F1338:F1372" si="66">D1338*E1338</f>
        <v>0</v>
      </c>
      <c r="G1338" s="161"/>
      <c r="H1338" s="142"/>
      <c r="I1338" s="130" t="e">
        <f>VLOOKUP(H1338,Presupuesto!$B$11:$C$565,2,0)</f>
        <v>#N/A</v>
      </c>
      <c r="J1338" s="218" t="s">
        <v>1475</v>
      </c>
      <c r="K1338" s="98" t="s">
        <v>393</v>
      </c>
    </row>
    <row r="1339" spans="2:11" x14ac:dyDescent="0.25">
      <c r="B1339" s="459"/>
      <c r="C1339" s="141"/>
      <c r="D1339" s="158"/>
      <c r="E1339" s="123"/>
      <c r="F1339" s="97">
        <f t="shared" si="66"/>
        <v>0</v>
      </c>
      <c r="G1339" s="161"/>
      <c r="H1339" s="142"/>
      <c r="I1339" s="130" t="e">
        <f>VLOOKUP(H1339,Presupuesto!$B$11:$C$565,2,0)</f>
        <v>#N/A</v>
      </c>
      <c r="J1339" s="98" t="str">
        <f>$J$810</f>
        <v>Vinculación Universidad-Sociedad</v>
      </c>
      <c r="K1339" s="98" t="s">
        <v>411</v>
      </c>
    </row>
    <row r="1340" spans="2:11" x14ac:dyDescent="0.25">
      <c r="B1340" s="459"/>
      <c r="C1340" s="141"/>
      <c r="D1340" s="158"/>
      <c r="E1340" s="123"/>
      <c r="F1340" s="97">
        <f t="shared" si="66"/>
        <v>0</v>
      </c>
      <c r="G1340" s="161"/>
      <c r="H1340" s="142"/>
      <c r="I1340" s="130" t="e">
        <f>VLOOKUP(H1340,Presupuesto!$B$11:$C$565,2,0)</f>
        <v>#N/A</v>
      </c>
      <c r="J1340" s="98" t="str">
        <f t="shared" ref="J1340:J1372" si="67">$J$810</f>
        <v>Vinculación Universidad-Sociedad</v>
      </c>
      <c r="K1340" s="98" t="s">
        <v>411</v>
      </c>
    </row>
    <row r="1341" spans="2:11" x14ac:dyDescent="0.25">
      <c r="B1341" s="459"/>
      <c r="C1341" s="141"/>
      <c r="D1341" s="158"/>
      <c r="E1341" s="123"/>
      <c r="F1341" s="97">
        <f t="shared" si="66"/>
        <v>0</v>
      </c>
      <c r="G1341" s="161"/>
      <c r="H1341" s="142"/>
      <c r="I1341" s="130" t="e">
        <f>VLOOKUP(H1341,Presupuesto!$B$11:$C$565,2,0)</f>
        <v>#N/A</v>
      </c>
      <c r="J1341" s="98" t="str">
        <f t="shared" si="67"/>
        <v>Vinculación Universidad-Sociedad</v>
      </c>
      <c r="K1341" s="98" t="s">
        <v>411</v>
      </c>
    </row>
    <row r="1342" spans="2:11" x14ac:dyDescent="0.25">
      <c r="B1342" s="459"/>
      <c r="C1342" s="141"/>
      <c r="D1342" s="158"/>
      <c r="E1342" s="123"/>
      <c r="F1342" s="97">
        <f t="shared" si="66"/>
        <v>0</v>
      </c>
      <c r="G1342" s="161"/>
      <c r="H1342" s="142"/>
      <c r="I1342" s="130" t="e">
        <f>VLOOKUP(H1342,Presupuesto!$B$11:$C$565,2,0)</f>
        <v>#N/A</v>
      </c>
      <c r="J1342" s="98" t="str">
        <f t="shared" si="67"/>
        <v>Vinculación Universidad-Sociedad</v>
      </c>
      <c r="K1342" s="98" t="s">
        <v>411</v>
      </c>
    </row>
    <row r="1343" spans="2:11" x14ac:dyDescent="0.25">
      <c r="B1343" s="459"/>
      <c r="C1343" s="141"/>
      <c r="D1343" s="158"/>
      <c r="E1343" s="123"/>
      <c r="F1343" s="97">
        <f t="shared" si="66"/>
        <v>0</v>
      </c>
      <c r="G1343" s="161"/>
      <c r="H1343" s="142"/>
      <c r="I1343" s="130" t="e">
        <f>VLOOKUP(H1343,Presupuesto!$B$11:$C$565,2,0)</f>
        <v>#N/A</v>
      </c>
      <c r="J1343" s="98" t="str">
        <f t="shared" si="67"/>
        <v>Vinculación Universidad-Sociedad</v>
      </c>
      <c r="K1343" s="98" t="s">
        <v>400</v>
      </c>
    </row>
    <row r="1344" spans="2:11" x14ac:dyDescent="0.25">
      <c r="B1344" s="459"/>
      <c r="C1344" s="141"/>
      <c r="D1344" s="158"/>
      <c r="E1344" s="123"/>
      <c r="F1344" s="97">
        <f t="shared" si="66"/>
        <v>0</v>
      </c>
      <c r="G1344" s="161"/>
      <c r="H1344" s="142"/>
      <c r="I1344" s="130" t="e">
        <f>VLOOKUP(H1344,Presupuesto!$B$11:$C$565,2,0)</f>
        <v>#N/A</v>
      </c>
      <c r="J1344" s="98" t="str">
        <f t="shared" si="67"/>
        <v>Vinculación Universidad-Sociedad</v>
      </c>
      <c r="K1344" s="98" t="s">
        <v>411</v>
      </c>
    </row>
    <row r="1345" spans="2:11" x14ac:dyDescent="0.25">
      <c r="B1345" s="459"/>
      <c r="C1345" s="141"/>
      <c r="D1345" s="158"/>
      <c r="E1345" s="123"/>
      <c r="F1345" s="97">
        <f t="shared" si="66"/>
        <v>0</v>
      </c>
      <c r="G1345" s="161"/>
      <c r="H1345" s="142"/>
      <c r="I1345" s="130" t="e">
        <f>VLOOKUP(H1345,Presupuesto!$B$11:$C$565,2,0)</f>
        <v>#N/A</v>
      </c>
      <c r="J1345" s="98" t="str">
        <f t="shared" si="67"/>
        <v>Vinculación Universidad-Sociedad</v>
      </c>
      <c r="K1345" s="98" t="s">
        <v>411</v>
      </c>
    </row>
    <row r="1346" spans="2:11" x14ac:dyDescent="0.25">
      <c r="B1346" s="459"/>
      <c r="C1346" s="141"/>
      <c r="D1346" s="158"/>
      <c r="E1346" s="123"/>
      <c r="F1346" s="97">
        <f t="shared" si="66"/>
        <v>0</v>
      </c>
      <c r="G1346" s="161"/>
      <c r="H1346" s="142"/>
      <c r="I1346" s="130" t="e">
        <f>VLOOKUP(H1346,Presupuesto!$B$11:$C$565,2,0)</f>
        <v>#N/A</v>
      </c>
      <c r="J1346" s="98" t="str">
        <f t="shared" si="67"/>
        <v>Vinculación Universidad-Sociedad</v>
      </c>
      <c r="K1346" s="98" t="s">
        <v>411</v>
      </c>
    </row>
    <row r="1347" spans="2:11" x14ac:dyDescent="0.25">
      <c r="B1347" s="459"/>
      <c r="C1347" s="141"/>
      <c r="D1347" s="158"/>
      <c r="E1347" s="123"/>
      <c r="F1347" s="97">
        <f t="shared" si="66"/>
        <v>0</v>
      </c>
      <c r="G1347" s="161"/>
      <c r="H1347" s="142"/>
      <c r="I1347" s="130" t="e">
        <f>VLOOKUP(H1347,Presupuesto!$B$11:$C$565,2,0)</f>
        <v>#N/A</v>
      </c>
      <c r="J1347" s="98" t="str">
        <f t="shared" si="67"/>
        <v>Vinculación Universidad-Sociedad</v>
      </c>
      <c r="K1347" s="98" t="s">
        <v>411</v>
      </c>
    </row>
    <row r="1348" spans="2:11" x14ac:dyDescent="0.25">
      <c r="B1348" s="459"/>
      <c r="C1348" s="141"/>
      <c r="D1348" s="158"/>
      <c r="E1348" s="123"/>
      <c r="F1348" s="97">
        <f t="shared" si="66"/>
        <v>0</v>
      </c>
      <c r="G1348" s="161"/>
      <c r="H1348" s="142"/>
      <c r="I1348" s="130" t="e">
        <f>VLOOKUP(H1348,Presupuesto!$B$11:$C$565,2,0)</f>
        <v>#N/A</v>
      </c>
      <c r="J1348" s="98" t="str">
        <f t="shared" si="67"/>
        <v>Vinculación Universidad-Sociedad</v>
      </c>
      <c r="K1348" s="98" t="s">
        <v>411</v>
      </c>
    </row>
    <row r="1349" spans="2:11" x14ac:dyDescent="0.25">
      <c r="B1349" s="459"/>
      <c r="C1349" s="141"/>
      <c r="D1349" s="158"/>
      <c r="E1349" s="123"/>
      <c r="F1349" s="97">
        <f t="shared" si="66"/>
        <v>0</v>
      </c>
      <c r="G1349" s="161"/>
      <c r="H1349" s="142"/>
      <c r="I1349" s="130" t="e">
        <f>VLOOKUP(H1349,Presupuesto!$B$11:$C$565,2,0)</f>
        <v>#N/A</v>
      </c>
      <c r="J1349" s="98" t="str">
        <f t="shared" si="67"/>
        <v>Vinculación Universidad-Sociedad</v>
      </c>
      <c r="K1349" s="98" t="s">
        <v>411</v>
      </c>
    </row>
    <row r="1350" spans="2:11" x14ac:dyDescent="0.25">
      <c r="B1350" s="459"/>
      <c r="C1350" s="141"/>
      <c r="D1350" s="158"/>
      <c r="E1350" s="123"/>
      <c r="F1350" s="97">
        <f t="shared" si="66"/>
        <v>0</v>
      </c>
      <c r="G1350" s="161"/>
      <c r="H1350" s="142"/>
      <c r="I1350" s="130" t="e">
        <f>VLOOKUP(H1350,Presupuesto!$B$11:$C$565,2,0)</f>
        <v>#N/A</v>
      </c>
      <c r="J1350" s="98" t="str">
        <f t="shared" si="67"/>
        <v>Vinculación Universidad-Sociedad</v>
      </c>
      <c r="K1350" s="98" t="s">
        <v>411</v>
      </c>
    </row>
    <row r="1351" spans="2:11" x14ac:dyDescent="0.25">
      <c r="B1351" s="459"/>
      <c r="C1351" s="141"/>
      <c r="D1351" s="158"/>
      <c r="E1351" s="123"/>
      <c r="F1351" s="97">
        <f t="shared" si="66"/>
        <v>0</v>
      </c>
      <c r="G1351" s="161"/>
      <c r="H1351" s="142"/>
      <c r="I1351" s="130" t="e">
        <f>VLOOKUP(H1351,Presupuesto!$B$11:$C$565,2,0)</f>
        <v>#N/A</v>
      </c>
      <c r="J1351" s="98" t="str">
        <f t="shared" si="67"/>
        <v>Vinculación Universidad-Sociedad</v>
      </c>
      <c r="K1351" s="98" t="s">
        <v>411</v>
      </c>
    </row>
    <row r="1352" spans="2:11" x14ac:dyDescent="0.25">
      <c r="B1352" s="459"/>
      <c r="C1352" s="141"/>
      <c r="D1352" s="158"/>
      <c r="E1352" s="123"/>
      <c r="F1352" s="97">
        <f t="shared" si="66"/>
        <v>0</v>
      </c>
      <c r="G1352" s="161"/>
      <c r="H1352" s="142"/>
      <c r="I1352" s="130" t="e">
        <f>VLOOKUP(H1352,Presupuesto!$B$11:$C$565,2,0)</f>
        <v>#N/A</v>
      </c>
      <c r="J1352" s="98" t="str">
        <f t="shared" si="67"/>
        <v>Vinculación Universidad-Sociedad</v>
      </c>
      <c r="K1352" s="98" t="s">
        <v>411</v>
      </c>
    </row>
    <row r="1353" spans="2:11" x14ac:dyDescent="0.25">
      <c r="B1353" s="459"/>
      <c r="C1353" s="141"/>
      <c r="D1353" s="158"/>
      <c r="E1353" s="123"/>
      <c r="F1353" s="97">
        <f t="shared" si="66"/>
        <v>0</v>
      </c>
      <c r="G1353" s="161"/>
      <c r="H1353" s="142"/>
      <c r="I1353" s="130" t="e">
        <f>VLOOKUP(H1353,Presupuesto!$B$11:$C$565,2,0)</f>
        <v>#N/A</v>
      </c>
      <c r="J1353" s="98" t="str">
        <f t="shared" si="67"/>
        <v>Vinculación Universidad-Sociedad</v>
      </c>
      <c r="K1353" s="98" t="s">
        <v>411</v>
      </c>
    </row>
    <row r="1354" spans="2:11" x14ac:dyDescent="0.25">
      <c r="B1354" s="459"/>
      <c r="C1354" s="141"/>
      <c r="D1354" s="158"/>
      <c r="E1354" s="123"/>
      <c r="F1354" s="97">
        <f t="shared" si="66"/>
        <v>0</v>
      </c>
      <c r="G1354" s="161"/>
      <c r="H1354" s="142"/>
      <c r="I1354" s="130" t="e">
        <f>VLOOKUP(H1354,Presupuesto!$B$11:$C$565,2,0)</f>
        <v>#N/A</v>
      </c>
      <c r="J1354" s="98" t="str">
        <f t="shared" si="67"/>
        <v>Vinculación Universidad-Sociedad</v>
      </c>
      <c r="K1354" s="98" t="s">
        <v>411</v>
      </c>
    </row>
    <row r="1355" spans="2:11" x14ac:dyDescent="0.25">
      <c r="B1355" s="459"/>
      <c r="C1355" s="141"/>
      <c r="D1355" s="158"/>
      <c r="E1355" s="123"/>
      <c r="F1355" s="97">
        <f t="shared" si="66"/>
        <v>0</v>
      </c>
      <c r="G1355" s="161"/>
      <c r="H1355" s="142"/>
      <c r="I1355" s="130" t="e">
        <f>VLOOKUP(H1355,Presupuesto!$B$11:$C$565,2,0)</f>
        <v>#N/A</v>
      </c>
      <c r="J1355" s="98" t="str">
        <f t="shared" si="67"/>
        <v>Vinculación Universidad-Sociedad</v>
      </c>
      <c r="K1355" s="98" t="s">
        <v>411</v>
      </c>
    </row>
    <row r="1356" spans="2:11" x14ac:dyDescent="0.25">
      <c r="B1356" s="459"/>
      <c r="C1356" s="141"/>
      <c r="D1356" s="158"/>
      <c r="E1356" s="123"/>
      <c r="F1356" s="97">
        <f t="shared" si="66"/>
        <v>0</v>
      </c>
      <c r="G1356" s="161"/>
      <c r="H1356" s="142"/>
      <c r="I1356" s="130" t="e">
        <f>VLOOKUP(H1356,Presupuesto!$B$11:$C$565,2,0)</f>
        <v>#N/A</v>
      </c>
      <c r="J1356" s="98" t="str">
        <f t="shared" si="67"/>
        <v>Vinculación Universidad-Sociedad</v>
      </c>
      <c r="K1356" s="98" t="s">
        <v>411</v>
      </c>
    </row>
    <row r="1357" spans="2:11" x14ac:dyDescent="0.25">
      <c r="B1357" s="459"/>
      <c r="C1357" s="141"/>
      <c r="D1357" s="158"/>
      <c r="E1357" s="123"/>
      <c r="F1357" s="97">
        <f t="shared" si="66"/>
        <v>0</v>
      </c>
      <c r="G1357" s="161"/>
      <c r="H1357" s="142"/>
      <c r="I1357" s="130" t="e">
        <f>VLOOKUP(H1357,Presupuesto!$B$11:$C$565,2,0)</f>
        <v>#N/A</v>
      </c>
      <c r="J1357" s="98" t="str">
        <f t="shared" si="67"/>
        <v>Vinculación Universidad-Sociedad</v>
      </c>
      <c r="K1357" s="98" t="s">
        <v>411</v>
      </c>
    </row>
    <row r="1358" spans="2:11" x14ac:dyDescent="0.25">
      <c r="B1358" s="459"/>
      <c r="C1358" s="141"/>
      <c r="D1358" s="158"/>
      <c r="E1358" s="123"/>
      <c r="F1358" s="97">
        <f t="shared" si="66"/>
        <v>0</v>
      </c>
      <c r="G1358" s="161"/>
      <c r="H1358" s="142"/>
      <c r="I1358" s="130" t="e">
        <f>VLOOKUP(H1358,Presupuesto!$B$11:$C$565,2,0)</f>
        <v>#N/A</v>
      </c>
      <c r="J1358" s="98" t="str">
        <f t="shared" si="67"/>
        <v>Vinculación Universidad-Sociedad</v>
      </c>
      <c r="K1358" s="98" t="s">
        <v>411</v>
      </c>
    </row>
    <row r="1359" spans="2:11" x14ac:dyDescent="0.25">
      <c r="B1359" s="459"/>
      <c r="C1359" s="141"/>
      <c r="D1359" s="158"/>
      <c r="E1359" s="123"/>
      <c r="F1359" s="97">
        <f t="shared" si="66"/>
        <v>0</v>
      </c>
      <c r="G1359" s="161"/>
      <c r="H1359" s="142"/>
      <c r="I1359" s="130" t="e">
        <f>VLOOKUP(H1359,Presupuesto!$B$11:$C$565,2,0)</f>
        <v>#N/A</v>
      </c>
      <c r="J1359" s="98" t="str">
        <f t="shared" si="67"/>
        <v>Vinculación Universidad-Sociedad</v>
      </c>
      <c r="K1359" s="98" t="s">
        <v>411</v>
      </c>
    </row>
    <row r="1360" spans="2:11" x14ac:dyDescent="0.25">
      <c r="B1360" s="459"/>
      <c r="C1360" s="143"/>
      <c r="D1360" s="151"/>
      <c r="E1360" s="118"/>
      <c r="F1360" s="97">
        <f t="shared" si="66"/>
        <v>0</v>
      </c>
      <c r="G1360" s="161"/>
      <c r="H1360" s="144"/>
      <c r="I1360" s="130" t="e">
        <f>VLOOKUP(H1360,Presupuesto!$B$11:$C$565,2,0)</f>
        <v>#N/A</v>
      </c>
      <c r="J1360" s="98" t="str">
        <f t="shared" si="67"/>
        <v>Vinculación Universidad-Sociedad</v>
      </c>
      <c r="K1360" s="98" t="s">
        <v>411</v>
      </c>
    </row>
    <row r="1361" spans="2:11" x14ac:dyDescent="0.25">
      <c r="B1361" s="459"/>
      <c r="C1361" s="143"/>
      <c r="D1361" s="151"/>
      <c r="E1361" s="118"/>
      <c r="F1361" s="97">
        <f t="shared" si="66"/>
        <v>0</v>
      </c>
      <c r="G1361" s="161"/>
      <c r="H1361" s="144"/>
      <c r="I1361" s="130" t="e">
        <f>VLOOKUP(H1361,Presupuesto!$B$11:$C$565,2,0)</f>
        <v>#N/A</v>
      </c>
      <c r="J1361" s="98" t="str">
        <f t="shared" si="67"/>
        <v>Vinculación Universidad-Sociedad</v>
      </c>
      <c r="K1361" s="98" t="s">
        <v>411</v>
      </c>
    </row>
    <row r="1362" spans="2:11" x14ac:dyDescent="0.25">
      <c r="B1362" s="459"/>
      <c r="C1362" s="143"/>
      <c r="D1362" s="151"/>
      <c r="E1362" s="118"/>
      <c r="F1362" s="97">
        <f t="shared" si="66"/>
        <v>0</v>
      </c>
      <c r="G1362" s="161"/>
      <c r="H1362" s="144"/>
      <c r="I1362" s="130" t="e">
        <f>VLOOKUP(H1362,Presupuesto!$B$11:$C$565,2,0)</f>
        <v>#N/A</v>
      </c>
      <c r="J1362" s="98" t="str">
        <f t="shared" si="67"/>
        <v>Vinculación Universidad-Sociedad</v>
      </c>
      <c r="K1362" s="98" t="s">
        <v>411</v>
      </c>
    </row>
    <row r="1363" spans="2:11" x14ac:dyDescent="0.25">
      <c r="B1363" s="459"/>
      <c r="C1363" s="143"/>
      <c r="D1363" s="151"/>
      <c r="E1363" s="118"/>
      <c r="F1363" s="97">
        <f t="shared" si="66"/>
        <v>0</v>
      </c>
      <c r="G1363" s="161"/>
      <c r="H1363" s="144"/>
      <c r="I1363" s="130" t="e">
        <f>VLOOKUP(H1363,Presupuesto!$B$11:$C$565,2,0)</f>
        <v>#N/A</v>
      </c>
      <c r="J1363" s="98" t="str">
        <f t="shared" si="67"/>
        <v>Vinculación Universidad-Sociedad</v>
      </c>
      <c r="K1363" s="98" t="s">
        <v>411</v>
      </c>
    </row>
    <row r="1364" spans="2:11" x14ac:dyDescent="0.25">
      <c r="B1364" s="459"/>
      <c r="C1364" s="143"/>
      <c r="D1364" s="151"/>
      <c r="E1364" s="118"/>
      <c r="F1364" s="97">
        <f t="shared" si="66"/>
        <v>0</v>
      </c>
      <c r="G1364" s="161"/>
      <c r="H1364" s="144"/>
      <c r="I1364" s="130" t="e">
        <f>VLOOKUP(H1364,Presupuesto!$B$11:$C$565,2,0)</f>
        <v>#N/A</v>
      </c>
      <c r="J1364" s="98" t="str">
        <f t="shared" si="67"/>
        <v>Vinculación Universidad-Sociedad</v>
      </c>
      <c r="K1364" s="98" t="s">
        <v>411</v>
      </c>
    </row>
    <row r="1365" spans="2:11" x14ac:dyDescent="0.25">
      <c r="B1365" s="459"/>
      <c r="C1365" s="143"/>
      <c r="D1365" s="151"/>
      <c r="E1365" s="118"/>
      <c r="F1365" s="97">
        <f t="shared" si="66"/>
        <v>0</v>
      </c>
      <c r="G1365" s="161"/>
      <c r="H1365" s="144"/>
      <c r="I1365" s="130" t="e">
        <f>VLOOKUP(H1365,Presupuesto!$B$11:$C$565,2,0)</f>
        <v>#N/A</v>
      </c>
      <c r="J1365" s="98" t="str">
        <f t="shared" si="67"/>
        <v>Vinculación Universidad-Sociedad</v>
      </c>
      <c r="K1365" s="98" t="s">
        <v>411</v>
      </c>
    </row>
    <row r="1366" spans="2:11" x14ac:dyDescent="0.25">
      <c r="B1366" s="459"/>
      <c r="C1366" s="143"/>
      <c r="D1366" s="151"/>
      <c r="E1366" s="118"/>
      <c r="F1366" s="97">
        <f t="shared" si="66"/>
        <v>0</v>
      </c>
      <c r="G1366" s="161"/>
      <c r="H1366" s="144"/>
      <c r="I1366" s="130" t="e">
        <f>VLOOKUP(H1366,Presupuesto!$B$11:$C$565,2,0)</f>
        <v>#N/A</v>
      </c>
      <c r="J1366" s="98" t="str">
        <f t="shared" si="67"/>
        <v>Vinculación Universidad-Sociedad</v>
      </c>
      <c r="K1366" s="98" t="s">
        <v>411</v>
      </c>
    </row>
    <row r="1367" spans="2:11" x14ac:dyDescent="0.25">
      <c r="B1367" s="459"/>
      <c r="C1367" s="143"/>
      <c r="D1367" s="151"/>
      <c r="E1367" s="118"/>
      <c r="F1367" s="97">
        <f t="shared" si="66"/>
        <v>0</v>
      </c>
      <c r="G1367" s="161"/>
      <c r="H1367" s="144"/>
      <c r="I1367" s="130" t="e">
        <f>VLOOKUP(H1367,Presupuesto!$B$11:$C$565,2,0)</f>
        <v>#N/A</v>
      </c>
      <c r="J1367" s="98" t="str">
        <f t="shared" si="67"/>
        <v>Vinculación Universidad-Sociedad</v>
      </c>
      <c r="K1367" s="98" t="s">
        <v>411</v>
      </c>
    </row>
    <row r="1368" spans="2:11" x14ac:dyDescent="0.25">
      <c r="B1368" s="459"/>
      <c r="C1368" s="145"/>
      <c r="D1368" s="151"/>
      <c r="E1368" s="118"/>
      <c r="F1368" s="97">
        <f t="shared" si="66"/>
        <v>0</v>
      </c>
      <c r="G1368" s="161"/>
      <c r="H1368" s="146"/>
      <c r="I1368" s="130" t="e">
        <f>VLOOKUP(H1368,Presupuesto!$B$11:$C$565,2,0)</f>
        <v>#N/A</v>
      </c>
      <c r="J1368" s="98" t="str">
        <f t="shared" si="67"/>
        <v>Vinculación Universidad-Sociedad</v>
      </c>
      <c r="K1368" s="98" t="s">
        <v>402</v>
      </c>
    </row>
    <row r="1369" spans="2:11" x14ac:dyDescent="0.25">
      <c r="B1369" s="459"/>
      <c r="C1369" s="145"/>
      <c r="D1369" s="151"/>
      <c r="E1369" s="118"/>
      <c r="F1369" s="97">
        <f t="shared" si="66"/>
        <v>0</v>
      </c>
      <c r="G1369" s="161"/>
      <c r="H1369" s="146"/>
      <c r="I1369" s="130" t="e">
        <f>VLOOKUP(H1369,Presupuesto!$B$11:$C$565,2,0)</f>
        <v>#N/A</v>
      </c>
      <c r="J1369" s="98" t="str">
        <f t="shared" si="67"/>
        <v>Vinculación Universidad-Sociedad</v>
      </c>
      <c r="K1369" s="98" t="s">
        <v>411</v>
      </c>
    </row>
    <row r="1370" spans="2:11" x14ac:dyDescent="0.25">
      <c r="B1370" s="459"/>
      <c r="C1370" s="145"/>
      <c r="D1370" s="151"/>
      <c r="E1370" s="118"/>
      <c r="F1370" s="97">
        <f t="shared" si="66"/>
        <v>0</v>
      </c>
      <c r="G1370" s="161"/>
      <c r="H1370" s="146"/>
      <c r="I1370" s="130" t="e">
        <f>VLOOKUP(H1370,Presupuesto!$B$11:$C$565,2,0)</f>
        <v>#N/A</v>
      </c>
      <c r="J1370" s="98" t="str">
        <f t="shared" si="67"/>
        <v>Vinculación Universidad-Sociedad</v>
      </c>
      <c r="K1370" s="98" t="s">
        <v>411</v>
      </c>
    </row>
    <row r="1371" spans="2:11" x14ac:dyDescent="0.25">
      <c r="B1371" s="459"/>
      <c r="C1371" s="145"/>
      <c r="D1371" s="151"/>
      <c r="E1371" s="118"/>
      <c r="F1371" s="97">
        <f t="shared" si="66"/>
        <v>0</v>
      </c>
      <c r="G1371" s="161"/>
      <c r="H1371" s="146"/>
      <c r="I1371" s="130" t="e">
        <f>VLOOKUP(H1371,Presupuesto!$B$11:$C$565,2,0)</f>
        <v>#N/A</v>
      </c>
      <c r="J1371" s="98" t="str">
        <f t="shared" si="67"/>
        <v>Vinculación Universidad-Sociedad</v>
      </c>
      <c r="K1371" s="98" t="s">
        <v>411</v>
      </c>
    </row>
    <row r="1372" spans="2:11" ht="15.75" thickBot="1" x14ac:dyDescent="0.3">
      <c r="B1372" s="459"/>
      <c r="C1372" s="147"/>
      <c r="D1372" s="159"/>
      <c r="E1372" s="103"/>
      <c r="F1372" s="105">
        <f t="shared" si="66"/>
        <v>0</v>
      </c>
      <c r="G1372" s="162"/>
      <c r="H1372" s="148"/>
      <c r="I1372" s="132" t="e">
        <f>VLOOKUP(H1372,Presupuesto!$B$11:$C$565,2,0)</f>
        <v>#N/A</v>
      </c>
      <c r="J1372" s="106" t="str">
        <f t="shared" si="67"/>
        <v>Vinculación Universidad-Sociedad</v>
      </c>
      <c r="K1372" s="124" t="s">
        <v>393</v>
      </c>
    </row>
    <row r="1373" spans="2:11" x14ac:dyDescent="0.25">
      <c r="B1373" s="459"/>
      <c r="C1373" s="459"/>
      <c r="D1373" s="459"/>
      <c r="E1373" s="459"/>
      <c r="F1373" s="459"/>
      <c r="G1373" s="446"/>
      <c r="H1373" s="459"/>
      <c r="I1373" s="459"/>
      <c r="J1373" s="459"/>
      <c r="K1373" s="459"/>
    </row>
    <row r="1374" spans="2:11" ht="15.75" thickBot="1" x14ac:dyDescent="0.3">
      <c r="B1374" s="459"/>
      <c r="C1374" s="459"/>
      <c r="D1374" s="459"/>
      <c r="E1374" s="459"/>
      <c r="F1374" s="90"/>
      <c r="G1374" s="89"/>
      <c r="H1374" s="90"/>
      <c r="I1374" s="90"/>
      <c r="J1374" s="459"/>
      <c r="K1374" s="459"/>
    </row>
    <row r="1375" spans="2:11" ht="15.75" thickBot="1" x14ac:dyDescent="0.3">
      <c r="B1375" s="459"/>
      <c r="C1375" s="157" t="s">
        <v>53</v>
      </c>
      <c r="D1375" s="369">
        <f>SUM(F1382:F1416)</f>
        <v>0</v>
      </c>
      <c r="E1375" s="459"/>
      <c r="F1375" s="70"/>
      <c r="G1375" s="79"/>
      <c r="H1375" s="70"/>
      <c r="I1375" s="70"/>
      <c r="J1375" s="459"/>
      <c r="K1375" s="459"/>
    </row>
    <row r="1376" spans="2:11" x14ac:dyDescent="0.25">
      <c r="B1376" s="459"/>
      <c r="C1376" s="70"/>
      <c r="D1376" s="31"/>
      <c r="E1376" s="93"/>
      <c r="F1376" s="93"/>
      <c r="G1376" s="93"/>
      <c r="H1376" s="76"/>
      <c r="I1376" s="76"/>
      <c r="J1376" s="76"/>
      <c r="K1376" s="112"/>
    </row>
    <row r="1377" spans="2:11" x14ac:dyDescent="0.25">
      <c r="B1377" s="459"/>
      <c r="C1377" s="70"/>
      <c r="D1377" s="31"/>
      <c r="E1377" s="93"/>
      <c r="F1377" s="93"/>
      <c r="G1377" s="93"/>
      <c r="H1377" s="76"/>
      <c r="I1377" s="76"/>
      <c r="J1377" s="76"/>
      <c r="K1377" s="112"/>
    </row>
    <row r="1378" spans="2:11" ht="15.75" x14ac:dyDescent="0.25">
      <c r="B1378" s="459"/>
      <c r="C1378" s="202" t="s">
        <v>391</v>
      </c>
      <c r="D1378" s="365"/>
      <c r="E1378" s="93"/>
      <c r="F1378" s="93"/>
      <c r="G1378" s="93"/>
      <c r="H1378" s="76"/>
      <c r="I1378" s="76"/>
      <c r="J1378" s="76"/>
      <c r="K1378" s="112"/>
    </row>
    <row r="1379" spans="2:11" ht="18.75" x14ac:dyDescent="0.25">
      <c r="B1379" s="459"/>
      <c r="C1379" s="210" t="e">
        <f>IFERROR(VLOOKUP(D1378,'1. Desarrollo e Innov. Curricu.'!$F:$G,2,FALSE),IFERROR(VLOOKUP(D1378,'2. Investigación Científica'!$F:$G,2,FALSE),IFERROR(VLOOKUP(D1378,'3. Vinculación Univ. Sociedad'!$F:$G,2,FALSE),IFERROR(VLOOKUP(D1378,'4. Docencia y Profesorado Univ.'!$F:$G,2,FALSE),IFERROR(VLOOKUP(D1378,'5. Estudiantes y Graduados'!$F:$G,2,FALSE),IFERROR(VLOOKUP(D1378,'11. Gestion Administrativa'!$F:$G,2,FALSE),IFERROR(VLOOKUP(D1378,'13. Gestión Académica'!$F:$G,2,FALSE),IFERROR(VLOOKUP(D1378,'9. Asegura. de la Calid. y M'!$F:$G,2,FALSE),IFERROR(VLOOKUP(D1378,'6. Gestión del Conocimiento'!$F:$G,2,FALSE),IFERROR(VLOOKUP(D1378,'15. Gobernabilidad y Proceso...'!$F:$G,2,FALSE),IFERROR(VLOOKUP(D1378,'12. Gestión del Talento Humano'!$F:$G,2,FALSE),IFERROR(VLOOKUP(D1378,'14. Internacional... de la E.S.'!$F:$G,2,FALSE),IFERROR(VLOOKUP(D1378,'10. Posgrado'!$F:$G,2,FALSE),IFERROR(VLOOKUP(D1378,'17. Gestión TIC'!$F:$G,2,FALSE),IFERROR(VLOOKUP(D1378,'16. Desa. del Sistema Educ.Sup.'!$F:$G,2,FALSE),IFERROR(VLOOKUP(D1378,'8. Cultura de Inno. Insti...'!$F:$G,2,FALSE),VLOOKUP(D1378,'7. Lo Esencial de la Reforma U.'!$F:$G,2,0)))))))))))))))))</f>
        <v>#N/A</v>
      </c>
      <c r="D1379" s="31"/>
      <c r="E1379" s="93"/>
      <c r="F1379" s="93"/>
      <c r="G1379" s="93"/>
      <c r="H1379" s="76"/>
      <c r="I1379" s="76"/>
      <c r="J1379" s="76"/>
      <c r="K1379" s="112"/>
    </row>
    <row r="1380" spans="2:11" ht="15.75" thickBot="1" x14ac:dyDescent="0.3">
      <c r="B1380" s="459"/>
      <c r="C1380" s="459"/>
      <c r="D1380" s="459"/>
      <c r="E1380" s="459"/>
      <c r="F1380" s="93"/>
      <c r="G1380" s="76"/>
      <c r="H1380" s="76"/>
      <c r="I1380" s="76"/>
      <c r="J1380" s="459"/>
      <c r="K1380" s="459"/>
    </row>
    <row r="1381" spans="2:11" ht="30.75" thickBot="1" x14ac:dyDescent="0.3">
      <c r="B1381" s="459"/>
      <c r="C1381" s="129" t="s">
        <v>44</v>
      </c>
      <c r="D1381" s="129" t="s">
        <v>55</v>
      </c>
      <c r="E1381" s="136" t="s">
        <v>57</v>
      </c>
      <c r="F1381" s="135" t="s">
        <v>27</v>
      </c>
      <c r="G1381" s="133" t="s">
        <v>130</v>
      </c>
      <c r="H1381" s="136" t="s">
        <v>46</v>
      </c>
      <c r="I1381" s="133" t="s">
        <v>131</v>
      </c>
      <c r="J1381" s="133" t="s">
        <v>409</v>
      </c>
      <c r="K1381" s="133" t="s">
        <v>410</v>
      </c>
    </row>
    <row r="1382" spans="2:11" x14ac:dyDescent="0.25">
      <c r="B1382" s="459"/>
      <c r="C1382" s="220" t="s">
        <v>438</v>
      </c>
      <c r="D1382" s="221"/>
      <c r="E1382" s="219">
        <f>HLOOKUP(C1382,$AH$2:$BU$3,2,0)</f>
        <v>620</v>
      </c>
      <c r="F1382" s="97">
        <f t="shared" ref="F1382:F1416" si="68">D1382*E1382</f>
        <v>0</v>
      </c>
      <c r="G1382" s="161"/>
      <c r="H1382" s="142"/>
      <c r="I1382" s="130" t="e">
        <f>VLOOKUP(H1382,Presupuesto!$B$11:$C$565,2,0)</f>
        <v>#N/A</v>
      </c>
      <c r="J1382" s="218" t="s">
        <v>1475</v>
      </c>
      <c r="K1382" s="98" t="s">
        <v>393</v>
      </c>
    </row>
    <row r="1383" spans="2:11" x14ac:dyDescent="0.25">
      <c r="B1383" s="459"/>
      <c r="C1383" s="141"/>
      <c r="D1383" s="158"/>
      <c r="E1383" s="123"/>
      <c r="F1383" s="97">
        <f t="shared" si="68"/>
        <v>0</v>
      </c>
      <c r="G1383" s="161"/>
      <c r="H1383" s="142"/>
      <c r="I1383" s="130" t="e">
        <f>VLOOKUP(H1383,Presupuesto!$B$11:$C$565,2,0)</f>
        <v>#N/A</v>
      </c>
      <c r="J1383" s="98" t="str">
        <f>$J$854</f>
        <v>Vinculación Universidad-Sociedad</v>
      </c>
      <c r="K1383" s="98" t="s">
        <v>411</v>
      </c>
    </row>
    <row r="1384" spans="2:11" x14ac:dyDescent="0.25">
      <c r="B1384" s="459"/>
      <c r="C1384" s="141"/>
      <c r="D1384" s="158"/>
      <c r="E1384" s="123"/>
      <c r="F1384" s="97">
        <f t="shared" si="68"/>
        <v>0</v>
      </c>
      <c r="G1384" s="161"/>
      <c r="H1384" s="142"/>
      <c r="I1384" s="130" t="e">
        <f>VLOOKUP(H1384,Presupuesto!$B$11:$C$565,2,0)</f>
        <v>#N/A</v>
      </c>
      <c r="J1384" s="98" t="str">
        <f t="shared" ref="J1384:J1416" si="69">$J$854</f>
        <v>Vinculación Universidad-Sociedad</v>
      </c>
      <c r="K1384" s="98" t="s">
        <v>411</v>
      </c>
    </row>
    <row r="1385" spans="2:11" x14ac:dyDescent="0.25">
      <c r="B1385" s="459"/>
      <c r="C1385" s="141"/>
      <c r="D1385" s="158"/>
      <c r="E1385" s="123"/>
      <c r="F1385" s="97">
        <f t="shared" si="68"/>
        <v>0</v>
      </c>
      <c r="G1385" s="161"/>
      <c r="H1385" s="142"/>
      <c r="I1385" s="130" t="e">
        <f>VLOOKUP(H1385,Presupuesto!$B$11:$C$565,2,0)</f>
        <v>#N/A</v>
      </c>
      <c r="J1385" s="98" t="str">
        <f t="shared" si="69"/>
        <v>Vinculación Universidad-Sociedad</v>
      </c>
      <c r="K1385" s="98" t="s">
        <v>411</v>
      </c>
    </row>
    <row r="1386" spans="2:11" x14ac:dyDescent="0.25">
      <c r="B1386" s="459"/>
      <c r="C1386" s="141"/>
      <c r="D1386" s="158"/>
      <c r="E1386" s="123"/>
      <c r="F1386" s="97">
        <f t="shared" si="68"/>
        <v>0</v>
      </c>
      <c r="G1386" s="161"/>
      <c r="H1386" s="142"/>
      <c r="I1386" s="130" t="e">
        <f>VLOOKUP(H1386,Presupuesto!$B$11:$C$565,2,0)</f>
        <v>#N/A</v>
      </c>
      <c r="J1386" s="98" t="str">
        <f t="shared" si="69"/>
        <v>Vinculación Universidad-Sociedad</v>
      </c>
      <c r="K1386" s="98" t="s">
        <v>411</v>
      </c>
    </row>
    <row r="1387" spans="2:11" x14ac:dyDescent="0.25">
      <c r="B1387" s="459"/>
      <c r="C1387" s="141"/>
      <c r="D1387" s="158"/>
      <c r="E1387" s="123"/>
      <c r="F1387" s="97">
        <f t="shared" si="68"/>
        <v>0</v>
      </c>
      <c r="G1387" s="161"/>
      <c r="H1387" s="142"/>
      <c r="I1387" s="130" t="e">
        <f>VLOOKUP(H1387,Presupuesto!$B$11:$C$565,2,0)</f>
        <v>#N/A</v>
      </c>
      <c r="J1387" s="98" t="str">
        <f t="shared" si="69"/>
        <v>Vinculación Universidad-Sociedad</v>
      </c>
      <c r="K1387" s="98" t="s">
        <v>400</v>
      </c>
    </row>
    <row r="1388" spans="2:11" x14ac:dyDescent="0.25">
      <c r="B1388" s="459"/>
      <c r="C1388" s="141"/>
      <c r="D1388" s="158"/>
      <c r="E1388" s="123"/>
      <c r="F1388" s="97">
        <f t="shared" si="68"/>
        <v>0</v>
      </c>
      <c r="G1388" s="161"/>
      <c r="H1388" s="142"/>
      <c r="I1388" s="130" t="e">
        <f>VLOOKUP(H1388,Presupuesto!$B$11:$C$565,2,0)</f>
        <v>#N/A</v>
      </c>
      <c r="J1388" s="98" t="str">
        <f t="shared" si="69"/>
        <v>Vinculación Universidad-Sociedad</v>
      </c>
      <c r="K1388" s="98" t="s">
        <v>411</v>
      </c>
    </row>
    <row r="1389" spans="2:11" x14ac:dyDescent="0.25">
      <c r="B1389" s="459"/>
      <c r="C1389" s="141"/>
      <c r="D1389" s="158"/>
      <c r="E1389" s="123"/>
      <c r="F1389" s="97">
        <f t="shared" si="68"/>
        <v>0</v>
      </c>
      <c r="G1389" s="161"/>
      <c r="H1389" s="142"/>
      <c r="I1389" s="130" t="e">
        <f>VLOOKUP(H1389,Presupuesto!$B$11:$C$565,2,0)</f>
        <v>#N/A</v>
      </c>
      <c r="J1389" s="98" t="str">
        <f t="shared" si="69"/>
        <v>Vinculación Universidad-Sociedad</v>
      </c>
      <c r="K1389" s="98" t="s">
        <v>411</v>
      </c>
    </row>
    <row r="1390" spans="2:11" x14ac:dyDescent="0.25">
      <c r="B1390" s="459"/>
      <c r="C1390" s="141"/>
      <c r="D1390" s="158"/>
      <c r="E1390" s="123"/>
      <c r="F1390" s="97">
        <f t="shared" si="68"/>
        <v>0</v>
      </c>
      <c r="G1390" s="161"/>
      <c r="H1390" s="142"/>
      <c r="I1390" s="130" t="e">
        <f>VLOOKUP(H1390,Presupuesto!$B$11:$C$565,2,0)</f>
        <v>#N/A</v>
      </c>
      <c r="J1390" s="98" t="str">
        <f t="shared" si="69"/>
        <v>Vinculación Universidad-Sociedad</v>
      </c>
      <c r="K1390" s="98" t="s">
        <v>411</v>
      </c>
    </row>
    <row r="1391" spans="2:11" x14ac:dyDescent="0.25">
      <c r="B1391" s="459"/>
      <c r="C1391" s="141"/>
      <c r="D1391" s="158"/>
      <c r="E1391" s="123"/>
      <c r="F1391" s="97">
        <f t="shared" si="68"/>
        <v>0</v>
      </c>
      <c r="G1391" s="161"/>
      <c r="H1391" s="142"/>
      <c r="I1391" s="130" t="e">
        <f>VLOOKUP(H1391,Presupuesto!$B$11:$C$565,2,0)</f>
        <v>#N/A</v>
      </c>
      <c r="J1391" s="98" t="str">
        <f t="shared" si="69"/>
        <v>Vinculación Universidad-Sociedad</v>
      </c>
      <c r="K1391" s="98" t="s">
        <v>411</v>
      </c>
    </row>
    <row r="1392" spans="2:11" x14ac:dyDescent="0.25">
      <c r="B1392" s="459"/>
      <c r="C1392" s="141"/>
      <c r="D1392" s="158"/>
      <c r="E1392" s="123"/>
      <c r="F1392" s="97">
        <f t="shared" si="68"/>
        <v>0</v>
      </c>
      <c r="G1392" s="161"/>
      <c r="H1392" s="142"/>
      <c r="I1392" s="130" t="e">
        <f>VLOOKUP(H1392,Presupuesto!$B$11:$C$565,2,0)</f>
        <v>#N/A</v>
      </c>
      <c r="J1392" s="98" t="str">
        <f t="shared" si="69"/>
        <v>Vinculación Universidad-Sociedad</v>
      </c>
      <c r="K1392" s="98" t="s">
        <v>411</v>
      </c>
    </row>
    <row r="1393" spans="2:11" x14ac:dyDescent="0.25">
      <c r="B1393" s="459"/>
      <c r="C1393" s="141"/>
      <c r="D1393" s="158"/>
      <c r="E1393" s="123"/>
      <c r="F1393" s="97">
        <f t="shared" si="68"/>
        <v>0</v>
      </c>
      <c r="G1393" s="161"/>
      <c r="H1393" s="142"/>
      <c r="I1393" s="130" t="e">
        <f>VLOOKUP(H1393,Presupuesto!$B$11:$C$565,2,0)</f>
        <v>#N/A</v>
      </c>
      <c r="J1393" s="98" t="str">
        <f t="shared" si="69"/>
        <v>Vinculación Universidad-Sociedad</v>
      </c>
      <c r="K1393" s="98" t="s">
        <v>411</v>
      </c>
    </row>
    <row r="1394" spans="2:11" x14ac:dyDescent="0.25">
      <c r="B1394" s="459"/>
      <c r="C1394" s="141"/>
      <c r="D1394" s="158"/>
      <c r="E1394" s="123"/>
      <c r="F1394" s="97">
        <f t="shared" si="68"/>
        <v>0</v>
      </c>
      <c r="G1394" s="161"/>
      <c r="H1394" s="142"/>
      <c r="I1394" s="130" t="e">
        <f>VLOOKUP(H1394,Presupuesto!$B$11:$C$565,2,0)</f>
        <v>#N/A</v>
      </c>
      <c r="J1394" s="98" t="str">
        <f t="shared" si="69"/>
        <v>Vinculación Universidad-Sociedad</v>
      </c>
      <c r="K1394" s="98" t="s">
        <v>411</v>
      </c>
    </row>
    <row r="1395" spans="2:11" x14ac:dyDescent="0.25">
      <c r="B1395" s="459"/>
      <c r="C1395" s="141"/>
      <c r="D1395" s="158"/>
      <c r="E1395" s="123"/>
      <c r="F1395" s="97">
        <f t="shared" si="68"/>
        <v>0</v>
      </c>
      <c r="G1395" s="161"/>
      <c r="H1395" s="142"/>
      <c r="I1395" s="130" t="e">
        <f>VLOOKUP(H1395,Presupuesto!$B$11:$C$565,2,0)</f>
        <v>#N/A</v>
      </c>
      <c r="J1395" s="98" t="str">
        <f t="shared" si="69"/>
        <v>Vinculación Universidad-Sociedad</v>
      </c>
      <c r="K1395" s="98" t="s">
        <v>411</v>
      </c>
    </row>
    <row r="1396" spans="2:11" x14ac:dyDescent="0.25">
      <c r="B1396" s="459"/>
      <c r="C1396" s="141"/>
      <c r="D1396" s="158"/>
      <c r="E1396" s="123"/>
      <c r="F1396" s="97">
        <f t="shared" si="68"/>
        <v>0</v>
      </c>
      <c r="G1396" s="161"/>
      <c r="H1396" s="142"/>
      <c r="I1396" s="130" t="e">
        <f>VLOOKUP(H1396,Presupuesto!$B$11:$C$565,2,0)</f>
        <v>#N/A</v>
      </c>
      <c r="J1396" s="98" t="str">
        <f t="shared" si="69"/>
        <v>Vinculación Universidad-Sociedad</v>
      </c>
      <c r="K1396" s="98" t="s">
        <v>411</v>
      </c>
    </row>
    <row r="1397" spans="2:11" x14ac:dyDescent="0.25">
      <c r="B1397" s="459"/>
      <c r="C1397" s="141"/>
      <c r="D1397" s="158"/>
      <c r="E1397" s="123"/>
      <c r="F1397" s="97">
        <f t="shared" si="68"/>
        <v>0</v>
      </c>
      <c r="G1397" s="161"/>
      <c r="H1397" s="142"/>
      <c r="I1397" s="130" t="e">
        <f>VLOOKUP(H1397,Presupuesto!$B$11:$C$565,2,0)</f>
        <v>#N/A</v>
      </c>
      <c r="J1397" s="98" t="str">
        <f t="shared" si="69"/>
        <v>Vinculación Universidad-Sociedad</v>
      </c>
      <c r="K1397" s="98" t="s">
        <v>411</v>
      </c>
    </row>
    <row r="1398" spans="2:11" x14ac:dyDescent="0.25">
      <c r="B1398" s="459"/>
      <c r="C1398" s="141"/>
      <c r="D1398" s="158"/>
      <c r="E1398" s="123"/>
      <c r="F1398" s="97">
        <f t="shared" si="68"/>
        <v>0</v>
      </c>
      <c r="G1398" s="161"/>
      <c r="H1398" s="142"/>
      <c r="I1398" s="130" t="e">
        <f>VLOOKUP(H1398,Presupuesto!$B$11:$C$565,2,0)</f>
        <v>#N/A</v>
      </c>
      <c r="J1398" s="98" t="str">
        <f t="shared" si="69"/>
        <v>Vinculación Universidad-Sociedad</v>
      </c>
      <c r="K1398" s="98" t="s">
        <v>411</v>
      </c>
    </row>
    <row r="1399" spans="2:11" x14ac:dyDescent="0.25">
      <c r="B1399" s="459"/>
      <c r="C1399" s="141"/>
      <c r="D1399" s="158"/>
      <c r="E1399" s="123"/>
      <c r="F1399" s="97">
        <f t="shared" si="68"/>
        <v>0</v>
      </c>
      <c r="G1399" s="161"/>
      <c r="H1399" s="142"/>
      <c r="I1399" s="130" t="e">
        <f>VLOOKUP(H1399,Presupuesto!$B$11:$C$565,2,0)</f>
        <v>#N/A</v>
      </c>
      <c r="J1399" s="98" t="str">
        <f t="shared" si="69"/>
        <v>Vinculación Universidad-Sociedad</v>
      </c>
      <c r="K1399" s="98" t="s">
        <v>411</v>
      </c>
    </row>
    <row r="1400" spans="2:11" x14ac:dyDescent="0.25">
      <c r="B1400" s="459"/>
      <c r="C1400" s="141"/>
      <c r="D1400" s="158"/>
      <c r="E1400" s="123"/>
      <c r="F1400" s="97">
        <f t="shared" si="68"/>
        <v>0</v>
      </c>
      <c r="G1400" s="161"/>
      <c r="H1400" s="142"/>
      <c r="I1400" s="130" t="e">
        <f>VLOOKUP(H1400,Presupuesto!$B$11:$C$565,2,0)</f>
        <v>#N/A</v>
      </c>
      <c r="J1400" s="98" t="str">
        <f t="shared" si="69"/>
        <v>Vinculación Universidad-Sociedad</v>
      </c>
      <c r="K1400" s="98" t="s">
        <v>411</v>
      </c>
    </row>
    <row r="1401" spans="2:11" x14ac:dyDescent="0.25">
      <c r="B1401" s="459"/>
      <c r="C1401" s="141"/>
      <c r="D1401" s="158"/>
      <c r="E1401" s="123"/>
      <c r="F1401" s="97">
        <f t="shared" si="68"/>
        <v>0</v>
      </c>
      <c r="G1401" s="161"/>
      <c r="H1401" s="142"/>
      <c r="I1401" s="130" t="e">
        <f>VLOOKUP(H1401,Presupuesto!$B$11:$C$565,2,0)</f>
        <v>#N/A</v>
      </c>
      <c r="J1401" s="98" t="str">
        <f t="shared" si="69"/>
        <v>Vinculación Universidad-Sociedad</v>
      </c>
      <c r="K1401" s="98" t="s">
        <v>411</v>
      </c>
    </row>
    <row r="1402" spans="2:11" x14ac:dyDescent="0.25">
      <c r="B1402" s="459"/>
      <c r="C1402" s="141"/>
      <c r="D1402" s="158"/>
      <c r="E1402" s="123"/>
      <c r="F1402" s="97">
        <f t="shared" si="68"/>
        <v>0</v>
      </c>
      <c r="G1402" s="161"/>
      <c r="H1402" s="142"/>
      <c r="I1402" s="130" t="e">
        <f>VLOOKUP(H1402,Presupuesto!$B$11:$C$565,2,0)</f>
        <v>#N/A</v>
      </c>
      <c r="J1402" s="98" t="str">
        <f t="shared" si="69"/>
        <v>Vinculación Universidad-Sociedad</v>
      </c>
      <c r="K1402" s="98" t="s">
        <v>411</v>
      </c>
    </row>
    <row r="1403" spans="2:11" x14ac:dyDescent="0.25">
      <c r="B1403" s="459"/>
      <c r="C1403" s="141"/>
      <c r="D1403" s="158"/>
      <c r="E1403" s="123"/>
      <c r="F1403" s="97">
        <f t="shared" si="68"/>
        <v>0</v>
      </c>
      <c r="G1403" s="161"/>
      <c r="H1403" s="142"/>
      <c r="I1403" s="130" t="e">
        <f>VLOOKUP(H1403,Presupuesto!$B$11:$C$565,2,0)</f>
        <v>#N/A</v>
      </c>
      <c r="J1403" s="98" t="str">
        <f t="shared" si="69"/>
        <v>Vinculación Universidad-Sociedad</v>
      </c>
      <c r="K1403" s="98" t="s">
        <v>411</v>
      </c>
    </row>
    <row r="1404" spans="2:11" x14ac:dyDescent="0.25">
      <c r="B1404" s="459"/>
      <c r="C1404" s="143"/>
      <c r="D1404" s="151"/>
      <c r="E1404" s="118"/>
      <c r="F1404" s="97">
        <f t="shared" si="68"/>
        <v>0</v>
      </c>
      <c r="G1404" s="161"/>
      <c r="H1404" s="144"/>
      <c r="I1404" s="130" t="e">
        <f>VLOOKUP(H1404,Presupuesto!$B$11:$C$565,2,0)</f>
        <v>#N/A</v>
      </c>
      <c r="J1404" s="98" t="str">
        <f t="shared" si="69"/>
        <v>Vinculación Universidad-Sociedad</v>
      </c>
      <c r="K1404" s="98" t="s">
        <v>411</v>
      </c>
    </row>
    <row r="1405" spans="2:11" x14ac:dyDescent="0.25">
      <c r="B1405" s="459"/>
      <c r="C1405" s="143"/>
      <c r="D1405" s="151"/>
      <c r="E1405" s="118"/>
      <c r="F1405" s="97">
        <f t="shared" si="68"/>
        <v>0</v>
      </c>
      <c r="G1405" s="161"/>
      <c r="H1405" s="144"/>
      <c r="I1405" s="130" t="e">
        <f>VLOOKUP(H1405,Presupuesto!$B$11:$C$565,2,0)</f>
        <v>#N/A</v>
      </c>
      <c r="J1405" s="98" t="str">
        <f t="shared" si="69"/>
        <v>Vinculación Universidad-Sociedad</v>
      </c>
      <c r="K1405" s="98" t="s">
        <v>411</v>
      </c>
    </row>
    <row r="1406" spans="2:11" x14ac:dyDescent="0.25">
      <c r="B1406" s="459"/>
      <c r="C1406" s="143"/>
      <c r="D1406" s="151"/>
      <c r="E1406" s="118"/>
      <c r="F1406" s="97">
        <f t="shared" si="68"/>
        <v>0</v>
      </c>
      <c r="G1406" s="161"/>
      <c r="H1406" s="144"/>
      <c r="I1406" s="130" t="e">
        <f>VLOOKUP(H1406,Presupuesto!$B$11:$C$565,2,0)</f>
        <v>#N/A</v>
      </c>
      <c r="J1406" s="98" t="str">
        <f t="shared" si="69"/>
        <v>Vinculación Universidad-Sociedad</v>
      </c>
      <c r="K1406" s="98" t="s">
        <v>411</v>
      </c>
    </row>
    <row r="1407" spans="2:11" x14ac:dyDescent="0.25">
      <c r="B1407" s="459"/>
      <c r="C1407" s="143"/>
      <c r="D1407" s="151"/>
      <c r="E1407" s="118"/>
      <c r="F1407" s="97">
        <f t="shared" si="68"/>
        <v>0</v>
      </c>
      <c r="G1407" s="161"/>
      <c r="H1407" s="144"/>
      <c r="I1407" s="130" t="e">
        <f>VLOOKUP(H1407,Presupuesto!$B$11:$C$565,2,0)</f>
        <v>#N/A</v>
      </c>
      <c r="J1407" s="98" t="str">
        <f t="shared" si="69"/>
        <v>Vinculación Universidad-Sociedad</v>
      </c>
      <c r="K1407" s="98" t="s">
        <v>411</v>
      </c>
    </row>
    <row r="1408" spans="2:11" x14ac:dyDescent="0.25">
      <c r="B1408" s="459"/>
      <c r="C1408" s="143"/>
      <c r="D1408" s="151"/>
      <c r="E1408" s="118"/>
      <c r="F1408" s="97">
        <f t="shared" si="68"/>
        <v>0</v>
      </c>
      <c r="G1408" s="161"/>
      <c r="H1408" s="144"/>
      <c r="I1408" s="130" t="e">
        <f>VLOOKUP(H1408,Presupuesto!$B$11:$C$565,2,0)</f>
        <v>#N/A</v>
      </c>
      <c r="J1408" s="98" t="str">
        <f t="shared" si="69"/>
        <v>Vinculación Universidad-Sociedad</v>
      </c>
      <c r="K1408" s="98" t="s">
        <v>411</v>
      </c>
    </row>
    <row r="1409" spans="2:11" x14ac:dyDescent="0.25">
      <c r="B1409" s="459"/>
      <c r="C1409" s="143"/>
      <c r="D1409" s="151"/>
      <c r="E1409" s="118"/>
      <c r="F1409" s="97">
        <f t="shared" si="68"/>
        <v>0</v>
      </c>
      <c r="G1409" s="161"/>
      <c r="H1409" s="144"/>
      <c r="I1409" s="130" t="e">
        <f>VLOOKUP(H1409,Presupuesto!$B$11:$C$565,2,0)</f>
        <v>#N/A</v>
      </c>
      <c r="J1409" s="98" t="str">
        <f t="shared" si="69"/>
        <v>Vinculación Universidad-Sociedad</v>
      </c>
      <c r="K1409" s="98" t="s">
        <v>411</v>
      </c>
    </row>
    <row r="1410" spans="2:11" x14ac:dyDescent="0.25">
      <c r="B1410" s="459"/>
      <c r="C1410" s="143"/>
      <c r="D1410" s="151"/>
      <c r="E1410" s="118"/>
      <c r="F1410" s="97">
        <f t="shared" si="68"/>
        <v>0</v>
      </c>
      <c r="G1410" s="161"/>
      <c r="H1410" s="144"/>
      <c r="I1410" s="130" t="e">
        <f>VLOOKUP(H1410,Presupuesto!$B$11:$C$565,2,0)</f>
        <v>#N/A</v>
      </c>
      <c r="J1410" s="98" t="str">
        <f t="shared" si="69"/>
        <v>Vinculación Universidad-Sociedad</v>
      </c>
      <c r="K1410" s="98" t="s">
        <v>411</v>
      </c>
    </row>
    <row r="1411" spans="2:11" x14ac:dyDescent="0.25">
      <c r="B1411" s="459"/>
      <c r="C1411" s="143"/>
      <c r="D1411" s="151"/>
      <c r="E1411" s="118"/>
      <c r="F1411" s="97">
        <f t="shared" si="68"/>
        <v>0</v>
      </c>
      <c r="G1411" s="161"/>
      <c r="H1411" s="144"/>
      <c r="I1411" s="130" t="e">
        <f>VLOOKUP(H1411,Presupuesto!$B$11:$C$565,2,0)</f>
        <v>#N/A</v>
      </c>
      <c r="J1411" s="98" t="str">
        <f t="shared" si="69"/>
        <v>Vinculación Universidad-Sociedad</v>
      </c>
      <c r="K1411" s="98" t="s">
        <v>411</v>
      </c>
    </row>
    <row r="1412" spans="2:11" x14ac:dyDescent="0.25">
      <c r="B1412" s="459"/>
      <c r="C1412" s="145"/>
      <c r="D1412" s="151"/>
      <c r="E1412" s="118"/>
      <c r="F1412" s="97">
        <f t="shared" si="68"/>
        <v>0</v>
      </c>
      <c r="G1412" s="161"/>
      <c r="H1412" s="146"/>
      <c r="I1412" s="130" t="e">
        <f>VLOOKUP(H1412,Presupuesto!$B$11:$C$565,2,0)</f>
        <v>#N/A</v>
      </c>
      <c r="J1412" s="98" t="str">
        <f t="shared" si="69"/>
        <v>Vinculación Universidad-Sociedad</v>
      </c>
      <c r="K1412" s="98" t="s">
        <v>402</v>
      </c>
    </row>
    <row r="1413" spans="2:11" x14ac:dyDescent="0.25">
      <c r="B1413" s="459"/>
      <c r="C1413" s="145"/>
      <c r="D1413" s="151"/>
      <c r="E1413" s="118"/>
      <c r="F1413" s="97">
        <f t="shared" si="68"/>
        <v>0</v>
      </c>
      <c r="G1413" s="161"/>
      <c r="H1413" s="146"/>
      <c r="I1413" s="130" t="e">
        <f>VLOOKUP(H1413,Presupuesto!$B$11:$C$565,2,0)</f>
        <v>#N/A</v>
      </c>
      <c r="J1413" s="98" t="str">
        <f t="shared" si="69"/>
        <v>Vinculación Universidad-Sociedad</v>
      </c>
      <c r="K1413" s="98" t="s">
        <v>411</v>
      </c>
    </row>
    <row r="1414" spans="2:11" x14ac:dyDescent="0.25">
      <c r="B1414" s="459"/>
      <c r="C1414" s="145"/>
      <c r="D1414" s="151"/>
      <c r="E1414" s="118"/>
      <c r="F1414" s="97">
        <f t="shared" si="68"/>
        <v>0</v>
      </c>
      <c r="G1414" s="161"/>
      <c r="H1414" s="146"/>
      <c r="I1414" s="130" t="e">
        <f>VLOOKUP(H1414,Presupuesto!$B$11:$C$565,2,0)</f>
        <v>#N/A</v>
      </c>
      <c r="J1414" s="98" t="str">
        <f t="shared" si="69"/>
        <v>Vinculación Universidad-Sociedad</v>
      </c>
      <c r="K1414" s="98" t="s">
        <v>411</v>
      </c>
    </row>
    <row r="1415" spans="2:11" x14ac:dyDescent="0.25">
      <c r="B1415" s="459"/>
      <c r="C1415" s="145"/>
      <c r="D1415" s="151"/>
      <c r="E1415" s="118"/>
      <c r="F1415" s="97">
        <f t="shared" si="68"/>
        <v>0</v>
      </c>
      <c r="G1415" s="161"/>
      <c r="H1415" s="146"/>
      <c r="I1415" s="130" t="e">
        <f>VLOOKUP(H1415,Presupuesto!$B$11:$C$565,2,0)</f>
        <v>#N/A</v>
      </c>
      <c r="J1415" s="98" t="str">
        <f t="shared" si="69"/>
        <v>Vinculación Universidad-Sociedad</v>
      </c>
      <c r="K1415" s="98" t="s">
        <v>411</v>
      </c>
    </row>
    <row r="1416" spans="2:11" ht="15.75" thickBot="1" x14ac:dyDescent="0.3">
      <c r="B1416" s="459"/>
      <c r="C1416" s="147"/>
      <c r="D1416" s="159"/>
      <c r="E1416" s="103"/>
      <c r="F1416" s="105">
        <f t="shared" si="68"/>
        <v>0</v>
      </c>
      <c r="G1416" s="162"/>
      <c r="H1416" s="148"/>
      <c r="I1416" s="132" t="e">
        <f>VLOOKUP(H1416,Presupuesto!$B$11:$C$565,2,0)</f>
        <v>#N/A</v>
      </c>
      <c r="J1416" s="106" t="str">
        <f t="shared" si="69"/>
        <v>Vinculación Universidad-Sociedad</v>
      </c>
      <c r="K1416" s="124" t="s">
        <v>393</v>
      </c>
    </row>
    <row r="1418" spans="2:11" ht="15.75" thickBot="1" x14ac:dyDescent="0.3"/>
    <row r="1419" spans="2:11" ht="15.75" thickBot="1" x14ac:dyDescent="0.3">
      <c r="B1419" s="459"/>
      <c r="C1419" s="157" t="s">
        <v>53</v>
      </c>
      <c r="D1419" s="369">
        <f>SUM(F1426:F1460)</f>
        <v>0</v>
      </c>
      <c r="E1419" s="459"/>
      <c r="F1419" s="70"/>
      <c r="G1419" s="79"/>
      <c r="H1419" s="70"/>
      <c r="I1419" s="70"/>
      <c r="J1419" s="459"/>
      <c r="K1419" s="459"/>
    </row>
    <row r="1420" spans="2:11" x14ac:dyDescent="0.25">
      <c r="B1420" s="459"/>
      <c r="C1420" s="70"/>
      <c r="D1420" s="31"/>
      <c r="E1420" s="93"/>
      <c r="F1420" s="93"/>
      <c r="G1420" s="93"/>
      <c r="H1420" s="76"/>
      <c r="I1420" s="76"/>
      <c r="J1420" s="76"/>
      <c r="K1420" s="112"/>
    </row>
    <row r="1421" spans="2:11" x14ac:dyDescent="0.25">
      <c r="B1421" s="459"/>
      <c r="C1421" s="70"/>
      <c r="D1421" s="31"/>
      <c r="E1421" s="93"/>
      <c r="F1421" s="93"/>
      <c r="G1421" s="93"/>
      <c r="H1421" s="76"/>
      <c r="I1421" s="76"/>
      <c r="J1421" s="76"/>
      <c r="K1421" s="112"/>
    </row>
    <row r="1422" spans="2:11" ht="15.75" x14ac:dyDescent="0.25">
      <c r="B1422" s="459"/>
      <c r="C1422" s="202" t="s">
        <v>391</v>
      </c>
      <c r="D1422" s="365"/>
      <c r="E1422" s="93"/>
      <c r="F1422" s="93"/>
      <c r="G1422" s="93"/>
      <c r="H1422" s="76"/>
      <c r="I1422" s="76"/>
      <c r="J1422" s="76"/>
      <c r="K1422" s="112"/>
    </row>
    <row r="1423" spans="2:11" ht="18.75" x14ac:dyDescent="0.25">
      <c r="B1423" s="459"/>
      <c r="C1423" s="210" t="e">
        <f>IFERROR(VLOOKUP(D1422,'1. Desarrollo e Innov. Curricu.'!$F:$G,2,FALSE),IFERROR(VLOOKUP(D1422,'2. Investigación Científica'!$F:$G,2,FALSE),IFERROR(VLOOKUP(D1422,'3. Vinculación Univ. Sociedad'!$F:$G,2,FALSE),IFERROR(VLOOKUP(D1422,'4. Docencia y Profesorado Univ.'!$F:$G,2,FALSE),IFERROR(VLOOKUP(D1422,'5. Estudiantes y Graduados'!$F:$G,2,FALSE),IFERROR(VLOOKUP(D1422,'11. Gestion Administrativa'!$F:$G,2,FALSE),IFERROR(VLOOKUP(D1422,'13. Gestión Académica'!$F:$G,2,FALSE),IFERROR(VLOOKUP(D1422,'9. Asegura. de la Calid. y M'!$F:$G,2,FALSE),IFERROR(VLOOKUP(D1422,'6. Gestión del Conocimiento'!$F:$G,2,FALSE),IFERROR(VLOOKUP(D1422,'15. Gobernabilidad y Proceso...'!$F:$G,2,FALSE),IFERROR(VLOOKUP(D1422,'12. Gestión del Talento Humano'!$F:$G,2,FALSE),IFERROR(VLOOKUP(D1422,'14. Internacional... de la E.S.'!$F:$G,2,FALSE),IFERROR(VLOOKUP(D1422,'10. Posgrado'!$F:$G,2,FALSE),IFERROR(VLOOKUP(D1422,'17. Gestión TIC'!$F:$G,2,FALSE),IFERROR(VLOOKUP(D1422,'16. Desa. del Sistema Educ.Sup.'!$F:$G,2,FALSE),IFERROR(VLOOKUP(D1422,'8. Cultura de Inno. Insti...'!$F:$G,2,FALSE),VLOOKUP(D1422,'7. Lo Esencial de la Reforma U.'!$F:$G,2,0)))))))))))))))))</f>
        <v>#N/A</v>
      </c>
      <c r="D1423" s="31"/>
      <c r="E1423" s="93"/>
      <c r="F1423" s="93"/>
      <c r="G1423" s="93"/>
      <c r="H1423" s="76"/>
      <c r="I1423" s="76"/>
      <c r="J1423" s="76"/>
      <c r="K1423" s="112"/>
    </row>
    <row r="1424" spans="2:11" ht="15.75" thickBot="1" x14ac:dyDescent="0.3">
      <c r="B1424" s="459"/>
      <c r="C1424" s="459"/>
      <c r="D1424" s="459"/>
      <c r="E1424" s="459"/>
      <c r="F1424" s="93"/>
      <c r="G1424" s="76"/>
      <c r="H1424" s="76"/>
      <c r="I1424" s="76"/>
      <c r="J1424" s="459"/>
      <c r="K1424" s="459"/>
    </row>
    <row r="1425" spans="2:11" ht="30.75" thickBot="1" x14ac:dyDescent="0.3">
      <c r="B1425" s="459"/>
      <c r="C1425" s="129" t="s">
        <v>44</v>
      </c>
      <c r="D1425" s="129" t="s">
        <v>55</v>
      </c>
      <c r="E1425" s="136" t="s">
        <v>57</v>
      </c>
      <c r="F1425" s="135" t="s">
        <v>27</v>
      </c>
      <c r="G1425" s="133" t="s">
        <v>130</v>
      </c>
      <c r="H1425" s="136" t="s">
        <v>46</v>
      </c>
      <c r="I1425" s="133" t="s">
        <v>131</v>
      </c>
      <c r="J1425" s="133" t="s">
        <v>409</v>
      </c>
      <c r="K1425" s="133" t="s">
        <v>410</v>
      </c>
    </row>
    <row r="1426" spans="2:11" x14ac:dyDescent="0.25">
      <c r="B1426" s="459"/>
      <c r="C1426" s="220" t="s">
        <v>438</v>
      </c>
      <c r="D1426" s="221"/>
      <c r="E1426" s="219">
        <f>HLOOKUP(C1426,$AH$2:$BU$3,2,0)</f>
        <v>620</v>
      </c>
      <c r="F1426" s="97">
        <f t="shared" ref="F1426:F1460" si="70">D1426*E1426</f>
        <v>0</v>
      </c>
      <c r="G1426" s="161"/>
      <c r="H1426" s="142"/>
      <c r="I1426" s="130" t="e">
        <f>VLOOKUP(H1426,Presupuesto!$B$11:$C$565,2,0)</f>
        <v>#N/A</v>
      </c>
      <c r="J1426" s="218" t="s">
        <v>1475</v>
      </c>
      <c r="K1426" s="98" t="s">
        <v>393</v>
      </c>
    </row>
    <row r="1427" spans="2:11" x14ac:dyDescent="0.25">
      <c r="B1427" s="459"/>
      <c r="C1427" s="141"/>
      <c r="D1427" s="158"/>
      <c r="E1427" s="123"/>
      <c r="F1427" s="97">
        <f t="shared" si="70"/>
        <v>0</v>
      </c>
      <c r="G1427" s="161"/>
      <c r="H1427" s="142"/>
      <c r="I1427" s="130" t="e">
        <f>VLOOKUP(H1427,Presupuesto!$B$11:$C$565,2,0)</f>
        <v>#N/A</v>
      </c>
      <c r="J1427" s="98" t="str">
        <f>$J$722</f>
        <v>Vinculación Universidad-Sociedad</v>
      </c>
      <c r="K1427" s="98" t="s">
        <v>411</v>
      </c>
    </row>
    <row r="1428" spans="2:11" x14ac:dyDescent="0.25">
      <c r="B1428" s="459"/>
      <c r="C1428" s="141"/>
      <c r="D1428" s="158"/>
      <c r="E1428" s="123"/>
      <c r="F1428" s="97">
        <f t="shared" si="70"/>
        <v>0</v>
      </c>
      <c r="G1428" s="161"/>
      <c r="H1428" s="142"/>
      <c r="I1428" s="130" t="e">
        <f>VLOOKUP(H1428,Presupuesto!$B$11:$C$565,2,0)</f>
        <v>#N/A</v>
      </c>
      <c r="J1428" s="98" t="str">
        <f t="shared" ref="J1428:J1460" si="71">$J$722</f>
        <v>Vinculación Universidad-Sociedad</v>
      </c>
      <c r="K1428" s="98" t="s">
        <v>411</v>
      </c>
    </row>
    <row r="1429" spans="2:11" x14ac:dyDescent="0.25">
      <c r="B1429" s="459"/>
      <c r="C1429" s="141"/>
      <c r="D1429" s="158"/>
      <c r="E1429" s="123"/>
      <c r="F1429" s="97">
        <f t="shared" si="70"/>
        <v>0</v>
      </c>
      <c r="G1429" s="161"/>
      <c r="H1429" s="142"/>
      <c r="I1429" s="130" t="e">
        <f>VLOOKUP(H1429,Presupuesto!$B$11:$C$565,2,0)</f>
        <v>#N/A</v>
      </c>
      <c r="J1429" s="98" t="str">
        <f t="shared" si="71"/>
        <v>Vinculación Universidad-Sociedad</v>
      </c>
      <c r="K1429" s="98" t="s">
        <v>411</v>
      </c>
    </row>
    <row r="1430" spans="2:11" x14ac:dyDescent="0.25">
      <c r="B1430" s="459"/>
      <c r="C1430" s="141"/>
      <c r="D1430" s="158"/>
      <c r="E1430" s="123"/>
      <c r="F1430" s="97">
        <f t="shared" si="70"/>
        <v>0</v>
      </c>
      <c r="G1430" s="161"/>
      <c r="H1430" s="142"/>
      <c r="I1430" s="130" t="e">
        <f>VLOOKUP(H1430,Presupuesto!$B$11:$C$565,2,0)</f>
        <v>#N/A</v>
      </c>
      <c r="J1430" s="98" t="str">
        <f t="shared" si="71"/>
        <v>Vinculación Universidad-Sociedad</v>
      </c>
      <c r="K1430" s="98" t="s">
        <v>411</v>
      </c>
    </row>
    <row r="1431" spans="2:11" x14ac:dyDescent="0.25">
      <c r="B1431" s="459"/>
      <c r="C1431" s="141"/>
      <c r="D1431" s="158"/>
      <c r="E1431" s="123"/>
      <c r="F1431" s="97">
        <f t="shared" si="70"/>
        <v>0</v>
      </c>
      <c r="G1431" s="161"/>
      <c r="H1431" s="142"/>
      <c r="I1431" s="130" t="e">
        <f>VLOOKUP(H1431,Presupuesto!$B$11:$C$565,2,0)</f>
        <v>#N/A</v>
      </c>
      <c r="J1431" s="98" t="str">
        <f t="shared" si="71"/>
        <v>Vinculación Universidad-Sociedad</v>
      </c>
      <c r="K1431" s="98" t="s">
        <v>400</v>
      </c>
    </row>
    <row r="1432" spans="2:11" x14ac:dyDescent="0.25">
      <c r="B1432" s="459"/>
      <c r="C1432" s="141"/>
      <c r="D1432" s="158"/>
      <c r="E1432" s="123"/>
      <c r="F1432" s="97">
        <f t="shared" si="70"/>
        <v>0</v>
      </c>
      <c r="G1432" s="161"/>
      <c r="H1432" s="142"/>
      <c r="I1432" s="130" t="e">
        <f>VLOOKUP(H1432,Presupuesto!$B$11:$C$565,2,0)</f>
        <v>#N/A</v>
      </c>
      <c r="J1432" s="98" t="str">
        <f t="shared" si="71"/>
        <v>Vinculación Universidad-Sociedad</v>
      </c>
      <c r="K1432" s="98" t="s">
        <v>411</v>
      </c>
    </row>
    <row r="1433" spans="2:11" x14ac:dyDescent="0.25">
      <c r="B1433" s="459"/>
      <c r="C1433" s="141"/>
      <c r="D1433" s="158"/>
      <c r="E1433" s="123"/>
      <c r="F1433" s="97">
        <f t="shared" si="70"/>
        <v>0</v>
      </c>
      <c r="G1433" s="161"/>
      <c r="H1433" s="142"/>
      <c r="I1433" s="130" t="e">
        <f>VLOOKUP(H1433,Presupuesto!$B$11:$C$565,2,0)</f>
        <v>#N/A</v>
      </c>
      <c r="J1433" s="98" t="str">
        <f t="shared" si="71"/>
        <v>Vinculación Universidad-Sociedad</v>
      </c>
      <c r="K1433" s="98" t="s">
        <v>411</v>
      </c>
    </row>
    <row r="1434" spans="2:11" x14ac:dyDescent="0.25">
      <c r="B1434" s="459"/>
      <c r="C1434" s="141"/>
      <c r="D1434" s="158"/>
      <c r="E1434" s="123"/>
      <c r="F1434" s="97">
        <f t="shared" si="70"/>
        <v>0</v>
      </c>
      <c r="G1434" s="161"/>
      <c r="H1434" s="142"/>
      <c r="I1434" s="130" t="e">
        <f>VLOOKUP(H1434,Presupuesto!$B$11:$C$565,2,0)</f>
        <v>#N/A</v>
      </c>
      <c r="J1434" s="98" t="str">
        <f t="shared" si="71"/>
        <v>Vinculación Universidad-Sociedad</v>
      </c>
      <c r="K1434" s="98" t="s">
        <v>411</v>
      </c>
    </row>
    <row r="1435" spans="2:11" x14ac:dyDescent="0.25">
      <c r="B1435" s="459"/>
      <c r="C1435" s="141"/>
      <c r="D1435" s="158"/>
      <c r="E1435" s="123"/>
      <c r="F1435" s="97">
        <f t="shared" si="70"/>
        <v>0</v>
      </c>
      <c r="G1435" s="161"/>
      <c r="H1435" s="142"/>
      <c r="I1435" s="130" t="e">
        <f>VLOOKUP(H1435,Presupuesto!$B$11:$C$565,2,0)</f>
        <v>#N/A</v>
      </c>
      <c r="J1435" s="98" t="str">
        <f t="shared" si="71"/>
        <v>Vinculación Universidad-Sociedad</v>
      </c>
      <c r="K1435" s="98" t="s">
        <v>411</v>
      </c>
    </row>
    <row r="1436" spans="2:11" x14ac:dyDescent="0.25">
      <c r="B1436" s="459"/>
      <c r="C1436" s="141"/>
      <c r="D1436" s="158"/>
      <c r="E1436" s="123"/>
      <c r="F1436" s="97">
        <f t="shared" si="70"/>
        <v>0</v>
      </c>
      <c r="G1436" s="161"/>
      <c r="H1436" s="142"/>
      <c r="I1436" s="130" t="e">
        <f>VLOOKUP(H1436,Presupuesto!$B$11:$C$565,2,0)</f>
        <v>#N/A</v>
      </c>
      <c r="J1436" s="98" t="str">
        <f t="shared" si="71"/>
        <v>Vinculación Universidad-Sociedad</v>
      </c>
      <c r="K1436" s="98" t="s">
        <v>411</v>
      </c>
    </row>
    <row r="1437" spans="2:11" x14ac:dyDescent="0.25">
      <c r="B1437" s="459"/>
      <c r="C1437" s="141"/>
      <c r="D1437" s="158"/>
      <c r="E1437" s="123"/>
      <c r="F1437" s="97">
        <f t="shared" si="70"/>
        <v>0</v>
      </c>
      <c r="G1437" s="161"/>
      <c r="H1437" s="142"/>
      <c r="I1437" s="130" t="e">
        <f>VLOOKUP(H1437,Presupuesto!$B$11:$C$565,2,0)</f>
        <v>#N/A</v>
      </c>
      <c r="J1437" s="98" t="str">
        <f t="shared" si="71"/>
        <v>Vinculación Universidad-Sociedad</v>
      </c>
      <c r="K1437" s="98" t="s">
        <v>411</v>
      </c>
    </row>
    <row r="1438" spans="2:11" x14ac:dyDescent="0.25">
      <c r="B1438" s="459"/>
      <c r="C1438" s="141"/>
      <c r="D1438" s="158"/>
      <c r="E1438" s="123"/>
      <c r="F1438" s="97">
        <f t="shared" si="70"/>
        <v>0</v>
      </c>
      <c r="G1438" s="161"/>
      <c r="H1438" s="142"/>
      <c r="I1438" s="130" t="e">
        <f>VLOOKUP(H1438,Presupuesto!$B$11:$C$565,2,0)</f>
        <v>#N/A</v>
      </c>
      <c r="J1438" s="98" t="str">
        <f t="shared" si="71"/>
        <v>Vinculación Universidad-Sociedad</v>
      </c>
      <c r="K1438" s="98" t="s">
        <v>411</v>
      </c>
    </row>
    <row r="1439" spans="2:11" x14ac:dyDescent="0.25">
      <c r="B1439" s="459"/>
      <c r="C1439" s="141"/>
      <c r="D1439" s="158"/>
      <c r="E1439" s="123"/>
      <c r="F1439" s="97">
        <f t="shared" si="70"/>
        <v>0</v>
      </c>
      <c r="G1439" s="161"/>
      <c r="H1439" s="142"/>
      <c r="I1439" s="130" t="e">
        <f>VLOOKUP(H1439,Presupuesto!$B$11:$C$565,2,0)</f>
        <v>#N/A</v>
      </c>
      <c r="J1439" s="98" t="str">
        <f t="shared" si="71"/>
        <v>Vinculación Universidad-Sociedad</v>
      </c>
      <c r="K1439" s="98" t="s">
        <v>411</v>
      </c>
    </row>
    <row r="1440" spans="2:11" x14ac:dyDescent="0.25">
      <c r="B1440" s="459"/>
      <c r="C1440" s="141"/>
      <c r="D1440" s="158"/>
      <c r="E1440" s="123"/>
      <c r="F1440" s="97">
        <f t="shared" si="70"/>
        <v>0</v>
      </c>
      <c r="G1440" s="161"/>
      <c r="H1440" s="142"/>
      <c r="I1440" s="130" t="e">
        <f>VLOOKUP(H1440,Presupuesto!$B$11:$C$565,2,0)</f>
        <v>#N/A</v>
      </c>
      <c r="J1440" s="98" t="str">
        <f t="shared" si="71"/>
        <v>Vinculación Universidad-Sociedad</v>
      </c>
      <c r="K1440" s="98" t="s">
        <v>411</v>
      </c>
    </row>
    <row r="1441" spans="2:11" x14ac:dyDescent="0.25">
      <c r="B1441" s="459"/>
      <c r="C1441" s="141"/>
      <c r="D1441" s="158"/>
      <c r="E1441" s="123"/>
      <c r="F1441" s="97">
        <f t="shared" si="70"/>
        <v>0</v>
      </c>
      <c r="G1441" s="161"/>
      <c r="H1441" s="142"/>
      <c r="I1441" s="130" t="e">
        <f>VLOOKUP(H1441,Presupuesto!$B$11:$C$565,2,0)</f>
        <v>#N/A</v>
      </c>
      <c r="J1441" s="98" t="str">
        <f t="shared" si="71"/>
        <v>Vinculación Universidad-Sociedad</v>
      </c>
      <c r="K1441" s="98" t="s">
        <v>411</v>
      </c>
    </row>
    <row r="1442" spans="2:11" x14ac:dyDescent="0.25">
      <c r="B1442" s="459"/>
      <c r="C1442" s="141"/>
      <c r="D1442" s="158"/>
      <c r="E1442" s="123"/>
      <c r="F1442" s="97">
        <f t="shared" si="70"/>
        <v>0</v>
      </c>
      <c r="G1442" s="161"/>
      <c r="H1442" s="142"/>
      <c r="I1442" s="130" t="e">
        <f>VLOOKUP(H1442,Presupuesto!$B$11:$C$565,2,0)</f>
        <v>#N/A</v>
      </c>
      <c r="J1442" s="98" t="str">
        <f t="shared" si="71"/>
        <v>Vinculación Universidad-Sociedad</v>
      </c>
      <c r="K1442" s="98" t="s">
        <v>411</v>
      </c>
    </row>
    <row r="1443" spans="2:11" x14ac:dyDescent="0.25">
      <c r="B1443" s="459"/>
      <c r="C1443" s="141"/>
      <c r="D1443" s="158"/>
      <c r="E1443" s="123"/>
      <c r="F1443" s="97">
        <f t="shared" si="70"/>
        <v>0</v>
      </c>
      <c r="G1443" s="161"/>
      <c r="H1443" s="142"/>
      <c r="I1443" s="130" t="e">
        <f>VLOOKUP(H1443,Presupuesto!$B$11:$C$565,2,0)</f>
        <v>#N/A</v>
      </c>
      <c r="J1443" s="98" t="str">
        <f t="shared" si="71"/>
        <v>Vinculación Universidad-Sociedad</v>
      </c>
      <c r="K1443" s="98" t="s">
        <v>411</v>
      </c>
    </row>
    <row r="1444" spans="2:11" x14ac:dyDescent="0.25">
      <c r="B1444" s="459"/>
      <c r="C1444" s="141"/>
      <c r="D1444" s="158"/>
      <c r="E1444" s="123"/>
      <c r="F1444" s="97">
        <f t="shared" si="70"/>
        <v>0</v>
      </c>
      <c r="G1444" s="161"/>
      <c r="H1444" s="142"/>
      <c r="I1444" s="130" t="e">
        <f>VLOOKUP(H1444,Presupuesto!$B$11:$C$565,2,0)</f>
        <v>#N/A</v>
      </c>
      <c r="J1444" s="98" t="str">
        <f t="shared" si="71"/>
        <v>Vinculación Universidad-Sociedad</v>
      </c>
      <c r="K1444" s="98" t="s">
        <v>411</v>
      </c>
    </row>
    <row r="1445" spans="2:11" x14ac:dyDescent="0.25">
      <c r="B1445" s="459"/>
      <c r="C1445" s="141"/>
      <c r="D1445" s="158"/>
      <c r="E1445" s="123"/>
      <c r="F1445" s="97">
        <f t="shared" si="70"/>
        <v>0</v>
      </c>
      <c r="G1445" s="161"/>
      <c r="H1445" s="142"/>
      <c r="I1445" s="130" t="e">
        <f>VLOOKUP(H1445,Presupuesto!$B$11:$C$565,2,0)</f>
        <v>#N/A</v>
      </c>
      <c r="J1445" s="98" t="str">
        <f t="shared" si="71"/>
        <v>Vinculación Universidad-Sociedad</v>
      </c>
      <c r="K1445" s="98" t="s">
        <v>411</v>
      </c>
    </row>
    <row r="1446" spans="2:11" x14ac:dyDescent="0.25">
      <c r="B1446" s="459"/>
      <c r="C1446" s="141"/>
      <c r="D1446" s="158"/>
      <c r="E1446" s="123"/>
      <c r="F1446" s="97">
        <f t="shared" si="70"/>
        <v>0</v>
      </c>
      <c r="G1446" s="161"/>
      <c r="H1446" s="142"/>
      <c r="I1446" s="130" t="e">
        <f>VLOOKUP(H1446,Presupuesto!$B$11:$C$565,2,0)</f>
        <v>#N/A</v>
      </c>
      <c r="J1446" s="98" t="str">
        <f t="shared" si="71"/>
        <v>Vinculación Universidad-Sociedad</v>
      </c>
      <c r="K1446" s="98" t="s">
        <v>411</v>
      </c>
    </row>
    <row r="1447" spans="2:11" x14ac:dyDescent="0.25">
      <c r="B1447" s="459"/>
      <c r="C1447" s="141"/>
      <c r="D1447" s="158"/>
      <c r="E1447" s="123"/>
      <c r="F1447" s="97">
        <f t="shared" si="70"/>
        <v>0</v>
      </c>
      <c r="G1447" s="161"/>
      <c r="H1447" s="142"/>
      <c r="I1447" s="130" t="e">
        <f>VLOOKUP(H1447,Presupuesto!$B$11:$C$565,2,0)</f>
        <v>#N/A</v>
      </c>
      <c r="J1447" s="98" t="str">
        <f t="shared" si="71"/>
        <v>Vinculación Universidad-Sociedad</v>
      </c>
      <c r="K1447" s="98" t="s">
        <v>411</v>
      </c>
    </row>
    <row r="1448" spans="2:11" x14ac:dyDescent="0.25">
      <c r="B1448" s="459"/>
      <c r="C1448" s="143"/>
      <c r="D1448" s="151"/>
      <c r="E1448" s="118"/>
      <c r="F1448" s="97">
        <f t="shared" si="70"/>
        <v>0</v>
      </c>
      <c r="G1448" s="161"/>
      <c r="H1448" s="144"/>
      <c r="I1448" s="130" t="e">
        <f>VLOOKUP(H1448,Presupuesto!$B$11:$C$565,2,0)</f>
        <v>#N/A</v>
      </c>
      <c r="J1448" s="98" t="str">
        <f t="shared" si="71"/>
        <v>Vinculación Universidad-Sociedad</v>
      </c>
      <c r="K1448" s="98" t="s">
        <v>411</v>
      </c>
    </row>
    <row r="1449" spans="2:11" x14ac:dyDescent="0.25">
      <c r="B1449" s="459"/>
      <c r="C1449" s="143"/>
      <c r="D1449" s="151"/>
      <c r="E1449" s="118"/>
      <c r="F1449" s="97">
        <f t="shared" si="70"/>
        <v>0</v>
      </c>
      <c r="G1449" s="161"/>
      <c r="H1449" s="144"/>
      <c r="I1449" s="130" t="e">
        <f>VLOOKUP(H1449,Presupuesto!$B$11:$C$565,2,0)</f>
        <v>#N/A</v>
      </c>
      <c r="J1449" s="98" t="str">
        <f t="shared" si="71"/>
        <v>Vinculación Universidad-Sociedad</v>
      </c>
      <c r="K1449" s="98" t="s">
        <v>411</v>
      </c>
    </row>
    <row r="1450" spans="2:11" x14ac:dyDescent="0.25">
      <c r="B1450" s="459"/>
      <c r="C1450" s="143"/>
      <c r="D1450" s="151"/>
      <c r="E1450" s="118"/>
      <c r="F1450" s="97">
        <f t="shared" si="70"/>
        <v>0</v>
      </c>
      <c r="G1450" s="161"/>
      <c r="H1450" s="144"/>
      <c r="I1450" s="130" t="e">
        <f>VLOOKUP(H1450,Presupuesto!$B$11:$C$565,2,0)</f>
        <v>#N/A</v>
      </c>
      <c r="J1450" s="98" t="str">
        <f t="shared" si="71"/>
        <v>Vinculación Universidad-Sociedad</v>
      </c>
      <c r="K1450" s="98" t="s">
        <v>411</v>
      </c>
    </row>
    <row r="1451" spans="2:11" x14ac:dyDescent="0.25">
      <c r="B1451" s="459"/>
      <c r="C1451" s="143"/>
      <c r="D1451" s="151"/>
      <c r="E1451" s="118"/>
      <c r="F1451" s="97">
        <f t="shared" si="70"/>
        <v>0</v>
      </c>
      <c r="G1451" s="161"/>
      <c r="H1451" s="144"/>
      <c r="I1451" s="130" t="e">
        <f>VLOOKUP(H1451,Presupuesto!$B$11:$C$565,2,0)</f>
        <v>#N/A</v>
      </c>
      <c r="J1451" s="98" t="str">
        <f t="shared" si="71"/>
        <v>Vinculación Universidad-Sociedad</v>
      </c>
      <c r="K1451" s="98" t="s">
        <v>411</v>
      </c>
    </row>
    <row r="1452" spans="2:11" x14ac:dyDescent="0.25">
      <c r="B1452" s="459"/>
      <c r="C1452" s="143"/>
      <c r="D1452" s="151"/>
      <c r="E1452" s="118"/>
      <c r="F1452" s="97">
        <f t="shared" si="70"/>
        <v>0</v>
      </c>
      <c r="G1452" s="161"/>
      <c r="H1452" s="144"/>
      <c r="I1452" s="130" t="e">
        <f>VLOOKUP(H1452,Presupuesto!$B$11:$C$565,2,0)</f>
        <v>#N/A</v>
      </c>
      <c r="J1452" s="98" t="str">
        <f t="shared" si="71"/>
        <v>Vinculación Universidad-Sociedad</v>
      </c>
      <c r="K1452" s="98" t="s">
        <v>411</v>
      </c>
    </row>
    <row r="1453" spans="2:11" x14ac:dyDescent="0.25">
      <c r="B1453" s="459"/>
      <c r="C1453" s="143"/>
      <c r="D1453" s="151"/>
      <c r="E1453" s="118"/>
      <c r="F1453" s="97">
        <f t="shared" si="70"/>
        <v>0</v>
      </c>
      <c r="G1453" s="161"/>
      <c r="H1453" s="144"/>
      <c r="I1453" s="130" t="e">
        <f>VLOOKUP(H1453,Presupuesto!$B$11:$C$565,2,0)</f>
        <v>#N/A</v>
      </c>
      <c r="J1453" s="98" t="str">
        <f t="shared" si="71"/>
        <v>Vinculación Universidad-Sociedad</v>
      </c>
      <c r="K1453" s="98" t="s">
        <v>411</v>
      </c>
    </row>
    <row r="1454" spans="2:11" x14ac:dyDescent="0.25">
      <c r="B1454" s="459"/>
      <c r="C1454" s="143"/>
      <c r="D1454" s="151"/>
      <c r="E1454" s="118"/>
      <c r="F1454" s="97">
        <f t="shared" si="70"/>
        <v>0</v>
      </c>
      <c r="G1454" s="161"/>
      <c r="H1454" s="144"/>
      <c r="I1454" s="130" t="e">
        <f>VLOOKUP(H1454,Presupuesto!$B$11:$C$565,2,0)</f>
        <v>#N/A</v>
      </c>
      <c r="J1454" s="98" t="str">
        <f t="shared" si="71"/>
        <v>Vinculación Universidad-Sociedad</v>
      </c>
      <c r="K1454" s="98" t="s">
        <v>411</v>
      </c>
    </row>
    <row r="1455" spans="2:11" x14ac:dyDescent="0.25">
      <c r="B1455" s="459"/>
      <c r="C1455" s="143"/>
      <c r="D1455" s="151"/>
      <c r="E1455" s="118"/>
      <c r="F1455" s="97">
        <f t="shared" si="70"/>
        <v>0</v>
      </c>
      <c r="G1455" s="161"/>
      <c r="H1455" s="144"/>
      <c r="I1455" s="130" t="e">
        <f>VLOOKUP(H1455,Presupuesto!$B$11:$C$565,2,0)</f>
        <v>#N/A</v>
      </c>
      <c r="J1455" s="98" t="str">
        <f t="shared" si="71"/>
        <v>Vinculación Universidad-Sociedad</v>
      </c>
      <c r="K1455" s="98" t="s">
        <v>411</v>
      </c>
    </row>
    <row r="1456" spans="2:11" x14ac:dyDescent="0.25">
      <c r="B1456" s="459"/>
      <c r="C1456" s="145"/>
      <c r="D1456" s="151"/>
      <c r="E1456" s="118"/>
      <c r="F1456" s="97">
        <f t="shared" si="70"/>
        <v>0</v>
      </c>
      <c r="G1456" s="161"/>
      <c r="H1456" s="146"/>
      <c r="I1456" s="130" t="e">
        <f>VLOOKUP(H1456,Presupuesto!$B$11:$C$565,2,0)</f>
        <v>#N/A</v>
      </c>
      <c r="J1456" s="98" t="str">
        <f t="shared" si="71"/>
        <v>Vinculación Universidad-Sociedad</v>
      </c>
      <c r="K1456" s="98" t="s">
        <v>402</v>
      </c>
    </row>
    <row r="1457" spans="2:11" x14ac:dyDescent="0.25">
      <c r="B1457" s="459"/>
      <c r="C1457" s="145"/>
      <c r="D1457" s="151"/>
      <c r="E1457" s="118"/>
      <c r="F1457" s="97">
        <f t="shared" si="70"/>
        <v>0</v>
      </c>
      <c r="G1457" s="161"/>
      <c r="H1457" s="146"/>
      <c r="I1457" s="130" t="e">
        <f>VLOOKUP(H1457,Presupuesto!$B$11:$C$565,2,0)</f>
        <v>#N/A</v>
      </c>
      <c r="J1457" s="98" t="str">
        <f t="shared" si="71"/>
        <v>Vinculación Universidad-Sociedad</v>
      </c>
      <c r="K1457" s="98" t="s">
        <v>411</v>
      </c>
    </row>
    <row r="1458" spans="2:11" x14ac:dyDescent="0.25">
      <c r="B1458" s="459"/>
      <c r="C1458" s="145"/>
      <c r="D1458" s="151"/>
      <c r="E1458" s="118"/>
      <c r="F1458" s="97">
        <f t="shared" si="70"/>
        <v>0</v>
      </c>
      <c r="G1458" s="161"/>
      <c r="H1458" s="146"/>
      <c r="I1458" s="130" t="e">
        <f>VLOOKUP(H1458,Presupuesto!$B$11:$C$565,2,0)</f>
        <v>#N/A</v>
      </c>
      <c r="J1458" s="98" t="str">
        <f t="shared" si="71"/>
        <v>Vinculación Universidad-Sociedad</v>
      </c>
      <c r="K1458" s="98" t="s">
        <v>411</v>
      </c>
    </row>
    <row r="1459" spans="2:11" x14ac:dyDescent="0.25">
      <c r="B1459" s="459"/>
      <c r="C1459" s="145"/>
      <c r="D1459" s="151"/>
      <c r="E1459" s="118"/>
      <c r="F1459" s="97">
        <f t="shared" si="70"/>
        <v>0</v>
      </c>
      <c r="G1459" s="161"/>
      <c r="H1459" s="146"/>
      <c r="I1459" s="130" t="e">
        <f>VLOOKUP(H1459,Presupuesto!$B$11:$C$565,2,0)</f>
        <v>#N/A</v>
      </c>
      <c r="J1459" s="98" t="str">
        <f t="shared" si="71"/>
        <v>Vinculación Universidad-Sociedad</v>
      </c>
      <c r="K1459" s="98" t="s">
        <v>411</v>
      </c>
    </row>
    <row r="1460" spans="2:11" ht="15.75" thickBot="1" x14ac:dyDescent="0.3">
      <c r="B1460" s="459"/>
      <c r="C1460" s="147"/>
      <c r="D1460" s="159"/>
      <c r="E1460" s="103"/>
      <c r="F1460" s="105">
        <f t="shared" si="70"/>
        <v>0</v>
      </c>
      <c r="G1460" s="162"/>
      <c r="H1460" s="148"/>
      <c r="I1460" s="132" t="e">
        <f>VLOOKUP(H1460,Presupuesto!$B$11:$C$565,2,0)</f>
        <v>#N/A</v>
      </c>
      <c r="J1460" s="106" t="str">
        <f t="shared" si="71"/>
        <v>Vinculación Universidad-Sociedad</v>
      </c>
      <c r="K1460" s="124" t="s">
        <v>393</v>
      </c>
    </row>
    <row r="1461" spans="2:11" x14ac:dyDescent="0.25">
      <c r="B1461" s="459"/>
      <c r="C1461" s="459"/>
      <c r="D1461" s="459"/>
      <c r="E1461" s="459"/>
      <c r="F1461" s="459"/>
      <c r="G1461" s="446"/>
      <c r="H1461" s="459"/>
      <c r="I1461" s="459"/>
      <c r="J1461" s="459"/>
      <c r="K1461" s="459"/>
    </row>
    <row r="1462" spans="2:11" ht="15.75" thickBot="1" x14ac:dyDescent="0.3">
      <c r="B1462" s="459"/>
      <c r="C1462" s="459"/>
      <c r="D1462" s="459"/>
      <c r="E1462" s="459"/>
      <c r="F1462" s="90"/>
      <c r="G1462" s="89"/>
      <c r="H1462" s="90"/>
      <c r="I1462" s="90"/>
      <c r="J1462" s="459"/>
      <c r="K1462" s="459"/>
    </row>
    <row r="1463" spans="2:11" ht="15.75" thickBot="1" x14ac:dyDescent="0.3">
      <c r="B1463" s="459"/>
      <c r="C1463" s="157" t="s">
        <v>53</v>
      </c>
      <c r="D1463" s="369">
        <f>SUM(F1470:F1504)</f>
        <v>0</v>
      </c>
      <c r="E1463" s="459"/>
      <c r="F1463" s="70"/>
      <c r="G1463" s="79"/>
      <c r="H1463" s="70"/>
      <c r="I1463" s="70"/>
      <c r="J1463" s="459"/>
      <c r="K1463" s="459"/>
    </row>
    <row r="1464" spans="2:11" x14ac:dyDescent="0.25">
      <c r="B1464" s="459"/>
      <c r="C1464" s="70"/>
      <c r="D1464" s="31"/>
      <c r="E1464" s="93"/>
      <c r="F1464" s="93"/>
      <c r="G1464" s="93"/>
      <c r="H1464" s="76"/>
      <c r="I1464" s="76"/>
      <c r="J1464" s="76"/>
      <c r="K1464" s="112"/>
    </row>
    <row r="1465" spans="2:11" x14ac:dyDescent="0.25">
      <c r="B1465" s="459"/>
      <c r="C1465" s="70"/>
      <c r="D1465" s="31"/>
      <c r="E1465" s="93"/>
      <c r="F1465" s="93"/>
      <c r="G1465" s="93"/>
      <c r="H1465" s="76"/>
      <c r="I1465" s="76"/>
      <c r="J1465" s="76"/>
      <c r="K1465" s="112"/>
    </row>
    <row r="1466" spans="2:11" ht="15.75" x14ac:dyDescent="0.25">
      <c r="B1466" s="459"/>
      <c r="C1466" s="202" t="s">
        <v>391</v>
      </c>
      <c r="D1466" s="365"/>
      <c r="E1466" s="93"/>
      <c r="F1466" s="93"/>
      <c r="G1466" s="93"/>
      <c r="H1466" s="76"/>
      <c r="I1466" s="76"/>
      <c r="J1466" s="76"/>
      <c r="K1466" s="112"/>
    </row>
    <row r="1467" spans="2:11" ht="18.75" x14ac:dyDescent="0.25">
      <c r="B1467" s="459"/>
      <c r="C1467" s="210" t="e">
        <f>IFERROR(VLOOKUP(D1466,'1. Desarrollo e Innov. Curricu.'!$F:$G,2,FALSE),IFERROR(VLOOKUP(D1466,'2. Investigación Científica'!$F:$G,2,FALSE),IFERROR(VLOOKUP(D1466,'3. Vinculación Univ. Sociedad'!$F:$G,2,FALSE),IFERROR(VLOOKUP(D1466,'4. Docencia y Profesorado Univ.'!$F:$G,2,FALSE),IFERROR(VLOOKUP(D1466,'5. Estudiantes y Graduados'!$F:$G,2,FALSE),IFERROR(VLOOKUP(D1466,'11. Gestion Administrativa'!$F:$G,2,FALSE),IFERROR(VLOOKUP(D1466,'13. Gestión Académica'!$F:$G,2,FALSE),IFERROR(VLOOKUP(D1466,'9. Asegura. de la Calid. y M'!$F:$G,2,FALSE),IFERROR(VLOOKUP(D1466,'6. Gestión del Conocimiento'!$F:$G,2,FALSE),IFERROR(VLOOKUP(D1466,'15. Gobernabilidad y Proceso...'!$F:$G,2,FALSE),IFERROR(VLOOKUP(D1466,'12. Gestión del Talento Humano'!$F:$G,2,FALSE),IFERROR(VLOOKUP(D1466,'14. Internacional... de la E.S.'!$F:$G,2,FALSE),IFERROR(VLOOKUP(D1466,'10. Posgrado'!$F:$G,2,FALSE),IFERROR(VLOOKUP(D1466,'17. Gestión TIC'!$F:$G,2,FALSE),IFERROR(VLOOKUP(D1466,'16. Desa. del Sistema Educ.Sup.'!$F:$G,2,FALSE),IFERROR(VLOOKUP(D1466,'8. Cultura de Inno. Insti...'!$F:$G,2,FALSE),VLOOKUP(D1466,'7. Lo Esencial de la Reforma U.'!$F:$G,2,0)))))))))))))))))</f>
        <v>#N/A</v>
      </c>
      <c r="D1467" s="31"/>
      <c r="E1467" s="93"/>
      <c r="F1467" s="93"/>
      <c r="G1467" s="93"/>
      <c r="H1467" s="76"/>
      <c r="I1467" s="76"/>
      <c r="J1467" s="76"/>
      <c r="K1467" s="112"/>
    </row>
    <row r="1468" spans="2:11" ht="15.75" thickBot="1" x14ac:dyDescent="0.3">
      <c r="B1468" s="459"/>
      <c r="C1468" s="459"/>
      <c r="D1468" s="459"/>
      <c r="E1468" s="459"/>
      <c r="F1468" s="93"/>
      <c r="G1468" s="76"/>
      <c r="H1468" s="76"/>
      <c r="I1468" s="76"/>
      <c r="J1468" s="459"/>
      <c r="K1468" s="459"/>
    </row>
    <row r="1469" spans="2:11" ht="30.75" thickBot="1" x14ac:dyDescent="0.3">
      <c r="B1469" s="459"/>
      <c r="C1469" s="129" t="s">
        <v>44</v>
      </c>
      <c r="D1469" s="129" t="s">
        <v>55</v>
      </c>
      <c r="E1469" s="136" t="s">
        <v>57</v>
      </c>
      <c r="F1469" s="135" t="s">
        <v>27</v>
      </c>
      <c r="G1469" s="133" t="s">
        <v>130</v>
      </c>
      <c r="H1469" s="136" t="s">
        <v>46</v>
      </c>
      <c r="I1469" s="133" t="s">
        <v>131</v>
      </c>
      <c r="J1469" s="133" t="s">
        <v>409</v>
      </c>
      <c r="K1469" s="133" t="s">
        <v>410</v>
      </c>
    </row>
    <row r="1470" spans="2:11" x14ac:dyDescent="0.25">
      <c r="B1470" s="459"/>
      <c r="C1470" s="220" t="s">
        <v>438</v>
      </c>
      <c r="D1470" s="221"/>
      <c r="E1470" s="219">
        <f>HLOOKUP(C1470,$AH$2:$BU$3,2,0)</f>
        <v>620</v>
      </c>
      <c r="F1470" s="97">
        <f t="shared" ref="F1470:F1504" si="72">D1470*E1470</f>
        <v>0</v>
      </c>
      <c r="G1470" s="161"/>
      <c r="H1470" s="142"/>
      <c r="I1470" s="130" t="e">
        <f>VLOOKUP(H1470,Presupuesto!$B$11:$C$565,2,0)</f>
        <v>#N/A</v>
      </c>
      <c r="J1470" s="218" t="s">
        <v>1475</v>
      </c>
      <c r="K1470" s="98" t="s">
        <v>393</v>
      </c>
    </row>
    <row r="1471" spans="2:11" x14ac:dyDescent="0.25">
      <c r="B1471" s="459"/>
      <c r="C1471" s="141"/>
      <c r="D1471" s="158"/>
      <c r="E1471" s="123"/>
      <c r="F1471" s="97">
        <f t="shared" si="72"/>
        <v>0</v>
      </c>
      <c r="G1471" s="161"/>
      <c r="H1471" s="142"/>
      <c r="I1471" s="130" t="e">
        <f>VLOOKUP(H1471,Presupuesto!$B$11:$C$565,2,0)</f>
        <v>#N/A</v>
      </c>
      <c r="J1471" s="98" t="str">
        <f>$J$766</f>
        <v>Vinculación Universidad-Sociedad</v>
      </c>
      <c r="K1471" s="98" t="s">
        <v>411</v>
      </c>
    </row>
    <row r="1472" spans="2:11" x14ac:dyDescent="0.25">
      <c r="B1472" s="459"/>
      <c r="C1472" s="141"/>
      <c r="D1472" s="158"/>
      <c r="E1472" s="123"/>
      <c r="F1472" s="97">
        <f t="shared" si="72"/>
        <v>0</v>
      </c>
      <c r="G1472" s="161"/>
      <c r="H1472" s="142"/>
      <c r="I1472" s="130" t="e">
        <f>VLOOKUP(H1472,Presupuesto!$B$11:$C$565,2,0)</f>
        <v>#N/A</v>
      </c>
      <c r="J1472" s="98" t="str">
        <f t="shared" ref="J1472:J1504" si="73">$J$766</f>
        <v>Vinculación Universidad-Sociedad</v>
      </c>
      <c r="K1472" s="98" t="s">
        <v>411</v>
      </c>
    </row>
    <row r="1473" spans="2:11" x14ac:dyDescent="0.25">
      <c r="B1473" s="459"/>
      <c r="C1473" s="141"/>
      <c r="D1473" s="158"/>
      <c r="E1473" s="123"/>
      <c r="F1473" s="97">
        <f t="shared" si="72"/>
        <v>0</v>
      </c>
      <c r="G1473" s="161"/>
      <c r="H1473" s="142"/>
      <c r="I1473" s="130" t="e">
        <f>VLOOKUP(H1473,Presupuesto!$B$11:$C$565,2,0)</f>
        <v>#N/A</v>
      </c>
      <c r="J1473" s="98" t="str">
        <f t="shared" si="73"/>
        <v>Vinculación Universidad-Sociedad</v>
      </c>
      <c r="K1473" s="98" t="s">
        <v>411</v>
      </c>
    </row>
    <row r="1474" spans="2:11" x14ac:dyDescent="0.25">
      <c r="B1474" s="459"/>
      <c r="C1474" s="141"/>
      <c r="D1474" s="158"/>
      <c r="E1474" s="123"/>
      <c r="F1474" s="97">
        <f t="shared" si="72"/>
        <v>0</v>
      </c>
      <c r="G1474" s="161"/>
      <c r="H1474" s="142"/>
      <c r="I1474" s="130" t="e">
        <f>VLOOKUP(H1474,Presupuesto!$B$11:$C$565,2,0)</f>
        <v>#N/A</v>
      </c>
      <c r="J1474" s="98" t="str">
        <f t="shared" si="73"/>
        <v>Vinculación Universidad-Sociedad</v>
      </c>
      <c r="K1474" s="98" t="s">
        <v>411</v>
      </c>
    </row>
    <row r="1475" spans="2:11" x14ac:dyDescent="0.25">
      <c r="B1475" s="459"/>
      <c r="C1475" s="141"/>
      <c r="D1475" s="158"/>
      <c r="E1475" s="123"/>
      <c r="F1475" s="97">
        <f t="shared" si="72"/>
        <v>0</v>
      </c>
      <c r="G1475" s="161"/>
      <c r="H1475" s="142"/>
      <c r="I1475" s="130" t="e">
        <f>VLOOKUP(H1475,Presupuesto!$B$11:$C$565,2,0)</f>
        <v>#N/A</v>
      </c>
      <c r="J1475" s="98" t="str">
        <f t="shared" si="73"/>
        <v>Vinculación Universidad-Sociedad</v>
      </c>
      <c r="K1475" s="98" t="s">
        <v>400</v>
      </c>
    </row>
    <row r="1476" spans="2:11" x14ac:dyDescent="0.25">
      <c r="B1476" s="459"/>
      <c r="C1476" s="141"/>
      <c r="D1476" s="158"/>
      <c r="E1476" s="123"/>
      <c r="F1476" s="97">
        <f t="shared" si="72"/>
        <v>0</v>
      </c>
      <c r="G1476" s="161"/>
      <c r="H1476" s="142"/>
      <c r="I1476" s="130" t="e">
        <f>VLOOKUP(H1476,Presupuesto!$B$11:$C$565,2,0)</f>
        <v>#N/A</v>
      </c>
      <c r="J1476" s="98" t="str">
        <f t="shared" si="73"/>
        <v>Vinculación Universidad-Sociedad</v>
      </c>
      <c r="K1476" s="98" t="s">
        <v>411</v>
      </c>
    </row>
    <row r="1477" spans="2:11" x14ac:dyDescent="0.25">
      <c r="B1477" s="459"/>
      <c r="C1477" s="141"/>
      <c r="D1477" s="158"/>
      <c r="E1477" s="123"/>
      <c r="F1477" s="97">
        <f t="shared" si="72"/>
        <v>0</v>
      </c>
      <c r="G1477" s="161"/>
      <c r="H1477" s="142"/>
      <c r="I1477" s="130" t="e">
        <f>VLOOKUP(H1477,Presupuesto!$B$11:$C$565,2,0)</f>
        <v>#N/A</v>
      </c>
      <c r="J1477" s="98" t="str">
        <f t="shared" si="73"/>
        <v>Vinculación Universidad-Sociedad</v>
      </c>
      <c r="K1477" s="98" t="s">
        <v>411</v>
      </c>
    </row>
    <row r="1478" spans="2:11" x14ac:dyDescent="0.25">
      <c r="B1478" s="459"/>
      <c r="C1478" s="141"/>
      <c r="D1478" s="158"/>
      <c r="E1478" s="123"/>
      <c r="F1478" s="97">
        <f t="shared" si="72"/>
        <v>0</v>
      </c>
      <c r="G1478" s="161"/>
      <c r="H1478" s="142"/>
      <c r="I1478" s="130" t="e">
        <f>VLOOKUP(H1478,Presupuesto!$B$11:$C$565,2,0)</f>
        <v>#N/A</v>
      </c>
      <c r="J1478" s="98" t="str">
        <f t="shared" si="73"/>
        <v>Vinculación Universidad-Sociedad</v>
      </c>
      <c r="K1478" s="98" t="s">
        <v>411</v>
      </c>
    </row>
    <row r="1479" spans="2:11" x14ac:dyDescent="0.25">
      <c r="B1479" s="459"/>
      <c r="C1479" s="141"/>
      <c r="D1479" s="158"/>
      <c r="E1479" s="123"/>
      <c r="F1479" s="97">
        <f t="shared" si="72"/>
        <v>0</v>
      </c>
      <c r="G1479" s="161"/>
      <c r="H1479" s="142"/>
      <c r="I1479" s="130" t="e">
        <f>VLOOKUP(H1479,Presupuesto!$B$11:$C$565,2,0)</f>
        <v>#N/A</v>
      </c>
      <c r="J1479" s="98" t="str">
        <f t="shared" si="73"/>
        <v>Vinculación Universidad-Sociedad</v>
      </c>
      <c r="K1479" s="98" t="s">
        <v>411</v>
      </c>
    </row>
    <row r="1480" spans="2:11" x14ac:dyDescent="0.25">
      <c r="B1480" s="459"/>
      <c r="C1480" s="141"/>
      <c r="D1480" s="158"/>
      <c r="E1480" s="123"/>
      <c r="F1480" s="97">
        <f t="shared" si="72"/>
        <v>0</v>
      </c>
      <c r="G1480" s="161"/>
      <c r="H1480" s="142"/>
      <c r="I1480" s="130" t="e">
        <f>VLOOKUP(H1480,Presupuesto!$B$11:$C$565,2,0)</f>
        <v>#N/A</v>
      </c>
      <c r="J1480" s="98" t="str">
        <f t="shared" si="73"/>
        <v>Vinculación Universidad-Sociedad</v>
      </c>
      <c r="K1480" s="98" t="s">
        <v>411</v>
      </c>
    </row>
    <row r="1481" spans="2:11" x14ac:dyDescent="0.25">
      <c r="B1481" s="459"/>
      <c r="C1481" s="141"/>
      <c r="D1481" s="158"/>
      <c r="E1481" s="123"/>
      <c r="F1481" s="97">
        <f t="shared" si="72"/>
        <v>0</v>
      </c>
      <c r="G1481" s="161"/>
      <c r="H1481" s="142"/>
      <c r="I1481" s="130" t="e">
        <f>VLOOKUP(H1481,Presupuesto!$B$11:$C$565,2,0)</f>
        <v>#N/A</v>
      </c>
      <c r="J1481" s="98" t="str">
        <f t="shared" si="73"/>
        <v>Vinculación Universidad-Sociedad</v>
      </c>
      <c r="K1481" s="98" t="s">
        <v>411</v>
      </c>
    </row>
    <row r="1482" spans="2:11" x14ac:dyDescent="0.25">
      <c r="B1482" s="459"/>
      <c r="C1482" s="141"/>
      <c r="D1482" s="158"/>
      <c r="E1482" s="123"/>
      <c r="F1482" s="97">
        <f t="shared" si="72"/>
        <v>0</v>
      </c>
      <c r="G1482" s="161"/>
      <c r="H1482" s="142"/>
      <c r="I1482" s="130" t="e">
        <f>VLOOKUP(H1482,Presupuesto!$B$11:$C$565,2,0)</f>
        <v>#N/A</v>
      </c>
      <c r="J1482" s="98" t="str">
        <f t="shared" si="73"/>
        <v>Vinculación Universidad-Sociedad</v>
      </c>
      <c r="K1482" s="98" t="s">
        <v>411</v>
      </c>
    </row>
    <row r="1483" spans="2:11" x14ac:dyDescent="0.25">
      <c r="B1483" s="459"/>
      <c r="C1483" s="141"/>
      <c r="D1483" s="158"/>
      <c r="E1483" s="123"/>
      <c r="F1483" s="97">
        <f t="shared" si="72"/>
        <v>0</v>
      </c>
      <c r="G1483" s="161"/>
      <c r="H1483" s="142"/>
      <c r="I1483" s="130" t="e">
        <f>VLOOKUP(H1483,Presupuesto!$B$11:$C$565,2,0)</f>
        <v>#N/A</v>
      </c>
      <c r="J1483" s="98" t="str">
        <f t="shared" si="73"/>
        <v>Vinculación Universidad-Sociedad</v>
      </c>
      <c r="K1483" s="98" t="s">
        <v>411</v>
      </c>
    </row>
    <row r="1484" spans="2:11" x14ac:dyDescent="0.25">
      <c r="B1484" s="459"/>
      <c r="C1484" s="141"/>
      <c r="D1484" s="158"/>
      <c r="E1484" s="123"/>
      <c r="F1484" s="97">
        <f t="shared" si="72"/>
        <v>0</v>
      </c>
      <c r="G1484" s="161"/>
      <c r="H1484" s="142"/>
      <c r="I1484" s="130" t="e">
        <f>VLOOKUP(H1484,Presupuesto!$B$11:$C$565,2,0)</f>
        <v>#N/A</v>
      </c>
      <c r="J1484" s="98" t="str">
        <f t="shared" si="73"/>
        <v>Vinculación Universidad-Sociedad</v>
      </c>
      <c r="K1484" s="98" t="s">
        <v>411</v>
      </c>
    </row>
    <row r="1485" spans="2:11" x14ac:dyDescent="0.25">
      <c r="B1485" s="459"/>
      <c r="C1485" s="141"/>
      <c r="D1485" s="158"/>
      <c r="E1485" s="123"/>
      <c r="F1485" s="97">
        <f t="shared" si="72"/>
        <v>0</v>
      </c>
      <c r="G1485" s="161"/>
      <c r="H1485" s="142"/>
      <c r="I1485" s="130" t="e">
        <f>VLOOKUP(H1485,Presupuesto!$B$11:$C$565,2,0)</f>
        <v>#N/A</v>
      </c>
      <c r="J1485" s="98" t="str">
        <f t="shared" si="73"/>
        <v>Vinculación Universidad-Sociedad</v>
      </c>
      <c r="K1485" s="98" t="s">
        <v>411</v>
      </c>
    </row>
    <row r="1486" spans="2:11" x14ac:dyDescent="0.25">
      <c r="B1486" s="459"/>
      <c r="C1486" s="141"/>
      <c r="D1486" s="158"/>
      <c r="E1486" s="123"/>
      <c r="F1486" s="97">
        <f t="shared" si="72"/>
        <v>0</v>
      </c>
      <c r="G1486" s="161"/>
      <c r="H1486" s="142"/>
      <c r="I1486" s="130" t="e">
        <f>VLOOKUP(H1486,Presupuesto!$B$11:$C$565,2,0)</f>
        <v>#N/A</v>
      </c>
      <c r="J1486" s="98" t="str">
        <f t="shared" si="73"/>
        <v>Vinculación Universidad-Sociedad</v>
      </c>
      <c r="K1486" s="98" t="s">
        <v>411</v>
      </c>
    </row>
    <row r="1487" spans="2:11" x14ac:dyDescent="0.25">
      <c r="B1487" s="459"/>
      <c r="C1487" s="141"/>
      <c r="D1487" s="158"/>
      <c r="E1487" s="123"/>
      <c r="F1487" s="97">
        <f t="shared" si="72"/>
        <v>0</v>
      </c>
      <c r="G1487" s="161"/>
      <c r="H1487" s="142"/>
      <c r="I1487" s="130" t="e">
        <f>VLOOKUP(H1487,Presupuesto!$B$11:$C$565,2,0)</f>
        <v>#N/A</v>
      </c>
      <c r="J1487" s="98" t="str">
        <f t="shared" si="73"/>
        <v>Vinculación Universidad-Sociedad</v>
      </c>
      <c r="K1487" s="98" t="s">
        <v>411</v>
      </c>
    </row>
    <row r="1488" spans="2:11" x14ac:dyDescent="0.25">
      <c r="B1488" s="459"/>
      <c r="C1488" s="141"/>
      <c r="D1488" s="158"/>
      <c r="E1488" s="123"/>
      <c r="F1488" s="97">
        <f t="shared" si="72"/>
        <v>0</v>
      </c>
      <c r="G1488" s="161"/>
      <c r="H1488" s="142"/>
      <c r="I1488" s="130" t="e">
        <f>VLOOKUP(H1488,Presupuesto!$B$11:$C$565,2,0)</f>
        <v>#N/A</v>
      </c>
      <c r="J1488" s="98" t="str">
        <f t="shared" si="73"/>
        <v>Vinculación Universidad-Sociedad</v>
      </c>
      <c r="K1488" s="98" t="s">
        <v>411</v>
      </c>
    </row>
    <row r="1489" spans="2:11" x14ac:dyDescent="0.25">
      <c r="B1489" s="459"/>
      <c r="C1489" s="141"/>
      <c r="D1489" s="158"/>
      <c r="E1489" s="123"/>
      <c r="F1489" s="97">
        <f t="shared" si="72"/>
        <v>0</v>
      </c>
      <c r="G1489" s="161"/>
      <c r="H1489" s="142"/>
      <c r="I1489" s="130" t="e">
        <f>VLOOKUP(H1489,Presupuesto!$B$11:$C$565,2,0)</f>
        <v>#N/A</v>
      </c>
      <c r="J1489" s="98" t="str">
        <f t="shared" si="73"/>
        <v>Vinculación Universidad-Sociedad</v>
      </c>
      <c r="K1489" s="98" t="s">
        <v>411</v>
      </c>
    </row>
    <row r="1490" spans="2:11" x14ac:dyDescent="0.25">
      <c r="B1490" s="459"/>
      <c r="C1490" s="141"/>
      <c r="D1490" s="158"/>
      <c r="E1490" s="123"/>
      <c r="F1490" s="97">
        <f t="shared" si="72"/>
        <v>0</v>
      </c>
      <c r="G1490" s="161"/>
      <c r="H1490" s="142"/>
      <c r="I1490" s="130" t="e">
        <f>VLOOKUP(H1490,Presupuesto!$B$11:$C$565,2,0)</f>
        <v>#N/A</v>
      </c>
      <c r="J1490" s="98" t="str">
        <f t="shared" si="73"/>
        <v>Vinculación Universidad-Sociedad</v>
      </c>
      <c r="K1490" s="98" t="s">
        <v>411</v>
      </c>
    </row>
    <row r="1491" spans="2:11" x14ac:dyDescent="0.25">
      <c r="B1491" s="459"/>
      <c r="C1491" s="141"/>
      <c r="D1491" s="158"/>
      <c r="E1491" s="123"/>
      <c r="F1491" s="97">
        <f t="shared" si="72"/>
        <v>0</v>
      </c>
      <c r="G1491" s="161"/>
      <c r="H1491" s="142"/>
      <c r="I1491" s="130" t="e">
        <f>VLOOKUP(H1491,Presupuesto!$B$11:$C$565,2,0)</f>
        <v>#N/A</v>
      </c>
      <c r="J1491" s="98" t="str">
        <f t="shared" si="73"/>
        <v>Vinculación Universidad-Sociedad</v>
      </c>
      <c r="K1491" s="98" t="s">
        <v>411</v>
      </c>
    </row>
    <row r="1492" spans="2:11" x14ac:dyDescent="0.25">
      <c r="B1492" s="459"/>
      <c r="C1492" s="143"/>
      <c r="D1492" s="151"/>
      <c r="E1492" s="118"/>
      <c r="F1492" s="97">
        <f t="shared" si="72"/>
        <v>0</v>
      </c>
      <c r="G1492" s="161"/>
      <c r="H1492" s="144"/>
      <c r="I1492" s="130" t="e">
        <f>VLOOKUP(H1492,Presupuesto!$B$11:$C$565,2,0)</f>
        <v>#N/A</v>
      </c>
      <c r="J1492" s="98" t="str">
        <f t="shared" si="73"/>
        <v>Vinculación Universidad-Sociedad</v>
      </c>
      <c r="K1492" s="98" t="s">
        <v>411</v>
      </c>
    </row>
    <row r="1493" spans="2:11" x14ac:dyDescent="0.25">
      <c r="B1493" s="459"/>
      <c r="C1493" s="143"/>
      <c r="D1493" s="151"/>
      <c r="E1493" s="118"/>
      <c r="F1493" s="97">
        <f t="shared" si="72"/>
        <v>0</v>
      </c>
      <c r="G1493" s="161"/>
      <c r="H1493" s="144"/>
      <c r="I1493" s="130" t="e">
        <f>VLOOKUP(H1493,Presupuesto!$B$11:$C$565,2,0)</f>
        <v>#N/A</v>
      </c>
      <c r="J1493" s="98" t="str">
        <f t="shared" si="73"/>
        <v>Vinculación Universidad-Sociedad</v>
      </c>
      <c r="K1493" s="98" t="s">
        <v>411</v>
      </c>
    </row>
    <row r="1494" spans="2:11" x14ac:dyDescent="0.25">
      <c r="B1494" s="459"/>
      <c r="C1494" s="143"/>
      <c r="D1494" s="151"/>
      <c r="E1494" s="118"/>
      <c r="F1494" s="97">
        <f t="shared" si="72"/>
        <v>0</v>
      </c>
      <c r="G1494" s="161"/>
      <c r="H1494" s="144"/>
      <c r="I1494" s="130" t="e">
        <f>VLOOKUP(H1494,Presupuesto!$B$11:$C$565,2,0)</f>
        <v>#N/A</v>
      </c>
      <c r="J1494" s="98" t="str">
        <f t="shared" si="73"/>
        <v>Vinculación Universidad-Sociedad</v>
      </c>
      <c r="K1494" s="98" t="s">
        <v>411</v>
      </c>
    </row>
    <row r="1495" spans="2:11" x14ac:dyDescent="0.25">
      <c r="B1495" s="459"/>
      <c r="C1495" s="143"/>
      <c r="D1495" s="151"/>
      <c r="E1495" s="118"/>
      <c r="F1495" s="97">
        <f t="shared" si="72"/>
        <v>0</v>
      </c>
      <c r="G1495" s="161"/>
      <c r="H1495" s="144"/>
      <c r="I1495" s="130" t="e">
        <f>VLOOKUP(H1495,Presupuesto!$B$11:$C$565,2,0)</f>
        <v>#N/A</v>
      </c>
      <c r="J1495" s="98" t="str">
        <f t="shared" si="73"/>
        <v>Vinculación Universidad-Sociedad</v>
      </c>
      <c r="K1495" s="98" t="s">
        <v>411</v>
      </c>
    </row>
    <row r="1496" spans="2:11" x14ac:dyDescent="0.25">
      <c r="B1496" s="459"/>
      <c r="C1496" s="143"/>
      <c r="D1496" s="151"/>
      <c r="E1496" s="118"/>
      <c r="F1496" s="97">
        <f t="shared" si="72"/>
        <v>0</v>
      </c>
      <c r="G1496" s="161"/>
      <c r="H1496" s="144"/>
      <c r="I1496" s="130" t="e">
        <f>VLOOKUP(H1496,Presupuesto!$B$11:$C$565,2,0)</f>
        <v>#N/A</v>
      </c>
      <c r="J1496" s="98" t="str">
        <f t="shared" si="73"/>
        <v>Vinculación Universidad-Sociedad</v>
      </c>
      <c r="K1496" s="98" t="s">
        <v>411</v>
      </c>
    </row>
    <row r="1497" spans="2:11" x14ac:dyDescent="0.25">
      <c r="B1497" s="459"/>
      <c r="C1497" s="143"/>
      <c r="D1497" s="151"/>
      <c r="E1497" s="118"/>
      <c r="F1497" s="97">
        <f t="shared" si="72"/>
        <v>0</v>
      </c>
      <c r="G1497" s="161"/>
      <c r="H1497" s="144"/>
      <c r="I1497" s="130" t="e">
        <f>VLOOKUP(H1497,Presupuesto!$B$11:$C$565,2,0)</f>
        <v>#N/A</v>
      </c>
      <c r="J1497" s="98" t="str">
        <f t="shared" si="73"/>
        <v>Vinculación Universidad-Sociedad</v>
      </c>
      <c r="K1497" s="98" t="s">
        <v>411</v>
      </c>
    </row>
    <row r="1498" spans="2:11" x14ac:dyDescent="0.25">
      <c r="B1498" s="459"/>
      <c r="C1498" s="143"/>
      <c r="D1498" s="151"/>
      <c r="E1498" s="118"/>
      <c r="F1498" s="97">
        <f t="shared" si="72"/>
        <v>0</v>
      </c>
      <c r="G1498" s="161"/>
      <c r="H1498" s="144"/>
      <c r="I1498" s="130" t="e">
        <f>VLOOKUP(H1498,Presupuesto!$B$11:$C$565,2,0)</f>
        <v>#N/A</v>
      </c>
      <c r="J1498" s="98" t="str">
        <f t="shared" si="73"/>
        <v>Vinculación Universidad-Sociedad</v>
      </c>
      <c r="K1498" s="98" t="s">
        <v>411</v>
      </c>
    </row>
    <row r="1499" spans="2:11" x14ac:dyDescent="0.25">
      <c r="B1499" s="459"/>
      <c r="C1499" s="143"/>
      <c r="D1499" s="151"/>
      <c r="E1499" s="118"/>
      <c r="F1499" s="97">
        <f t="shared" si="72"/>
        <v>0</v>
      </c>
      <c r="G1499" s="161"/>
      <c r="H1499" s="144"/>
      <c r="I1499" s="130" t="e">
        <f>VLOOKUP(H1499,Presupuesto!$B$11:$C$565,2,0)</f>
        <v>#N/A</v>
      </c>
      <c r="J1499" s="98" t="str">
        <f t="shared" si="73"/>
        <v>Vinculación Universidad-Sociedad</v>
      </c>
      <c r="K1499" s="98" t="s">
        <v>411</v>
      </c>
    </row>
    <row r="1500" spans="2:11" x14ac:dyDescent="0.25">
      <c r="B1500" s="459"/>
      <c r="C1500" s="145"/>
      <c r="D1500" s="151"/>
      <c r="E1500" s="118"/>
      <c r="F1500" s="97">
        <f t="shared" si="72"/>
        <v>0</v>
      </c>
      <c r="G1500" s="161"/>
      <c r="H1500" s="146"/>
      <c r="I1500" s="130" t="e">
        <f>VLOOKUP(H1500,Presupuesto!$B$11:$C$565,2,0)</f>
        <v>#N/A</v>
      </c>
      <c r="J1500" s="98" t="str">
        <f t="shared" si="73"/>
        <v>Vinculación Universidad-Sociedad</v>
      </c>
      <c r="K1500" s="98" t="s">
        <v>402</v>
      </c>
    </row>
    <row r="1501" spans="2:11" x14ac:dyDescent="0.25">
      <c r="B1501" s="459"/>
      <c r="C1501" s="145"/>
      <c r="D1501" s="151"/>
      <c r="E1501" s="118"/>
      <c r="F1501" s="97">
        <f t="shared" si="72"/>
        <v>0</v>
      </c>
      <c r="G1501" s="161"/>
      <c r="H1501" s="146"/>
      <c r="I1501" s="130" t="e">
        <f>VLOOKUP(H1501,Presupuesto!$B$11:$C$565,2,0)</f>
        <v>#N/A</v>
      </c>
      <c r="J1501" s="98" t="str">
        <f t="shared" si="73"/>
        <v>Vinculación Universidad-Sociedad</v>
      </c>
      <c r="K1501" s="98" t="s">
        <v>411</v>
      </c>
    </row>
    <row r="1502" spans="2:11" x14ac:dyDescent="0.25">
      <c r="B1502" s="459"/>
      <c r="C1502" s="145"/>
      <c r="D1502" s="151"/>
      <c r="E1502" s="118"/>
      <c r="F1502" s="97">
        <f t="shared" si="72"/>
        <v>0</v>
      </c>
      <c r="G1502" s="161"/>
      <c r="H1502" s="146"/>
      <c r="I1502" s="130" t="e">
        <f>VLOOKUP(H1502,Presupuesto!$B$11:$C$565,2,0)</f>
        <v>#N/A</v>
      </c>
      <c r="J1502" s="98" t="str">
        <f t="shared" si="73"/>
        <v>Vinculación Universidad-Sociedad</v>
      </c>
      <c r="K1502" s="98" t="s">
        <v>411</v>
      </c>
    </row>
    <row r="1503" spans="2:11" x14ac:dyDescent="0.25">
      <c r="B1503" s="459"/>
      <c r="C1503" s="145"/>
      <c r="D1503" s="151"/>
      <c r="E1503" s="118"/>
      <c r="F1503" s="97">
        <f t="shared" si="72"/>
        <v>0</v>
      </c>
      <c r="G1503" s="161"/>
      <c r="H1503" s="146"/>
      <c r="I1503" s="130" t="e">
        <f>VLOOKUP(H1503,Presupuesto!$B$11:$C$565,2,0)</f>
        <v>#N/A</v>
      </c>
      <c r="J1503" s="98" t="str">
        <f t="shared" si="73"/>
        <v>Vinculación Universidad-Sociedad</v>
      </c>
      <c r="K1503" s="98" t="s">
        <v>411</v>
      </c>
    </row>
    <row r="1504" spans="2:11" ht="15.75" thickBot="1" x14ac:dyDescent="0.3">
      <c r="B1504" s="459"/>
      <c r="C1504" s="147"/>
      <c r="D1504" s="159"/>
      <c r="E1504" s="103"/>
      <c r="F1504" s="105">
        <f t="shared" si="72"/>
        <v>0</v>
      </c>
      <c r="G1504" s="162"/>
      <c r="H1504" s="148"/>
      <c r="I1504" s="132" t="e">
        <f>VLOOKUP(H1504,Presupuesto!$B$11:$C$565,2,0)</f>
        <v>#N/A</v>
      </c>
      <c r="J1504" s="106" t="str">
        <f t="shared" si="73"/>
        <v>Vinculación Universidad-Sociedad</v>
      </c>
      <c r="K1504" s="124" t="s">
        <v>393</v>
      </c>
    </row>
    <row r="1505" spans="2:11" x14ac:dyDescent="0.25">
      <c r="B1505" s="459"/>
      <c r="C1505" s="459"/>
      <c r="D1505" s="459"/>
      <c r="E1505" s="459"/>
      <c r="F1505" s="459"/>
      <c r="G1505" s="446"/>
      <c r="H1505" s="459"/>
      <c r="I1505" s="459"/>
      <c r="J1505" s="459"/>
      <c r="K1505" s="459"/>
    </row>
    <row r="1506" spans="2:11" ht="15.75" thickBot="1" x14ac:dyDescent="0.3">
      <c r="B1506" s="459"/>
      <c r="C1506" s="459"/>
      <c r="D1506" s="459"/>
      <c r="E1506" s="459"/>
      <c r="F1506" s="459"/>
      <c r="G1506" s="446"/>
      <c r="H1506" s="459"/>
      <c r="I1506" s="459"/>
      <c r="J1506" s="459"/>
      <c r="K1506" s="459"/>
    </row>
    <row r="1507" spans="2:11" ht="15.75" thickBot="1" x14ac:dyDescent="0.3">
      <c r="B1507" s="459"/>
      <c r="C1507" s="157" t="s">
        <v>53</v>
      </c>
      <c r="D1507" s="369">
        <f>SUM(F1514:F1548)</f>
        <v>0</v>
      </c>
      <c r="E1507" s="459"/>
      <c r="F1507" s="70"/>
      <c r="G1507" s="79"/>
      <c r="H1507" s="70"/>
      <c r="I1507" s="70"/>
      <c r="J1507" s="459"/>
      <c r="K1507" s="459"/>
    </row>
    <row r="1508" spans="2:11" x14ac:dyDescent="0.25">
      <c r="B1508" s="459"/>
      <c r="C1508" s="70"/>
      <c r="D1508" s="31"/>
      <c r="E1508" s="93"/>
      <c r="F1508" s="93"/>
      <c r="G1508" s="93"/>
      <c r="H1508" s="76"/>
      <c r="I1508" s="76"/>
      <c r="J1508" s="76"/>
      <c r="K1508" s="112"/>
    </row>
    <row r="1509" spans="2:11" x14ac:dyDescent="0.25">
      <c r="B1509" s="459"/>
      <c r="C1509" s="70"/>
      <c r="D1509" s="31"/>
      <c r="E1509" s="93"/>
      <c r="F1509" s="93"/>
      <c r="G1509" s="93"/>
      <c r="H1509" s="76"/>
      <c r="I1509" s="76"/>
      <c r="J1509" s="76"/>
      <c r="K1509" s="112"/>
    </row>
    <row r="1510" spans="2:11" ht="15.75" x14ac:dyDescent="0.25">
      <c r="B1510" s="459"/>
      <c r="C1510" s="202" t="s">
        <v>391</v>
      </c>
      <c r="D1510" s="365"/>
      <c r="E1510" s="93"/>
      <c r="F1510" s="93"/>
      <c r="G1510" s="93"/>
      <c r="H1510" s="76"/>
      <c r="I1510" s="76"/>
      <c r="J1510" s="76"/>
      <c r="K1510" s="112"/>
    </row>
    <row r="1511" spans="2:11" ht="18.75" x14ac:dyDescent="0.25">
      <c r="B1511" s="459"/>
      <c r="C1511" s="210" t="e">
        <f>IFERROR(VLOOKUP(D1510,'1. Desarrollo e Innov. Curricu.'!$F:$G,2,FALSE),IFERROR(VLOOKUP(D1510,'2. Investigación Científica'!$F:$G,2,FALSE),IFERROR(VLOOKUP(D1510,'3. Vinculación Univ. Sociedad'!$F:$G,2,FALSE),IFERROR(VLOOKUP(D1510,'4. Docencia y Profesorado Univ.'!$F:$G,2,FALSE),IFERROR(VLOOKUP(D1510,'5. Estudiantes y Graduados'!$F:$G,2,FALSE),IFERROR(VLOOKUP(D1510,'11. Gestion Administrativa'!$F:$G,2,FALSE),IFERROR(VLOOKUP(D1510,'13. Gestión Académica'!$F:$G,2,FALSE),IFERROR(VLOOKUP(D1510,'9. Asegura. de la Calid. y M'!$F:$G,2,FALSE),IFERROR(VLOOKUP(D1510,'6. Gestión del Conocimiento'!$F:$G,2,FALSE),IFERROR(VLOOKUP(D1510,'15. Gobernabilidad y Proceso...'!$F:$G,2,FALSE),IFERROR(VLOOKUP(D1510,'12. Gestión del Talento Humano'!$F:$G,2,FALSE),IFERROR(VLOOKUP(D1510,'14. Internacional... de la E.S.'!$F:$G,2,FALSE),IFERROR(VLOOKUP(D1510,'10. Posgrado'!$F:$G,2,FALSE),IFERROR(VLOOKUP(D1510,'17. Gestión TIC'!$F:$G,2,FALSE),IFERROR(VLOOKUP(D1510,'16. Desa. del Sistema Educ.Sup.'!$F:$G,2,FALSE),IFERROR(VLOOKUP(D1510,'8. Cultura de Inno. Insti...'!$F:$G,2,FALSE),VLOOKUP(D1510,'7. Lo Esencial de la Reforma U.'!$F:$G,2,0)))))))))))))))))</f>
        <v>#N/A</v>
      </c>
      <c r="D1511" s="31"/>
      <c r="E1511" s="93"/>
      <c r="F1511" s="93"/>
      <c r="G1511" s="93"/>
      <c r="H1511" s="76"/>
      <c r="I1511" s="76"/>
      <c r="J1511" s="76"/>
      <c r="K1511" s="112"/>
    </row>
    <row r="1512" spans="2:11" ht="15.75" thickBot="1" x14ac:dyDescent="0.3">
      <c r="B1512" s="459"/>
      <c r="C1512" s="459"/>
      <c r="D1512" s="459"/>
      <c r="E1512" s="459"/>
      <c r="F1512" s="93"/>
      <c r="G1512" s="76"/>
      <c r="H1512" s="76"/>
      <c r="I1512" s="76"/>
      <c r="J1512" s="459"/>
      <c r="K1512" s="459"/>
    </row>
    <row r="1513" spans="2:11" ht="30.75" thickBot="1" x14ac:dyDescent="0.3">
      <c r="B1513" s="459"/>
      <c r="C1513" s="129" t="s">
        <v>44</v>
      </c>
      <c r="D1513" s="129" t="s">
        <v>55</v>
      </c>
      <c r="E1513" s="136" t="s">
        <v>57</v>
      </c>
      <c r="F1513" s="135" t="s">
        <v>27</v>
      </c>
      <c r="G1513" s="133" t="s">
        <v>130</v>
      </c>
      <c r="H1513" s="136" t="s">
        <v>46</v>
      </c>
      <c r="I1513" s="133" t="s">
        <v>131</v>
      </c>
      <c r="J1513" s="133" t="s">
        <v>409</v>
      </c>
      <c r="K1513" s="133" t="s">
        <v>410</v>
      </c>
    </row>
    <row r="1514" spans="2:11" x14ac:dyDescent="0.25">
      <c r="B1514" s="459"/>
      <c r="C1514" s="220" t="s">
        <v>438</v>
      </c>
      <c r="D1514" s="221"/>
      <c r="E1514" s="219">
        <f>HLOOKUP(C1514,$AH$2:$BU$3,2,0)</f>
        <v>620</v>
      </c>
      <c r="F1514" s="97">
        <f t="shared" ref="F1514:F1548" si="74">D1514*E1514</f>
        <v>0</v>
      </c>
      <c r="G1514" s="161"/>
      <c r="H1514" s="142"/>
      <c r="I1514" s="130" t="e">
        <f>VLOOKUP(H1514,Presupuesto!$B$11:$C$565,2,0)</f>
        <v>#N/A</v>
      </c>
      <c r="J1514" s="218" t="s">
        <v>1475</v>
      </c>
      <c r="K1514" s="98" t="s">
        <v>393</v>
      </c>
    </row>
    <row r="1515" spans="2:11" x14ac:dyDescent="0.25">
      <c r="B1515" s="459"/>
      <c r="C1515" s="141"/>
      <c r="D1515" s="158"/>
      <c r="E1515" s="123"/>
      <c r="F1515" s="97">
        <f t="shared" si="74"/>
        <v>0</v>
      </c>
      <c r="G1515" s="161"/>
      <c r="H1515" s="142"/>
      <c r="I1515" s="130" t="e">
        <f>VLOOKUP(H1515,Presupuesto!$B$11:$C$565,2,0)</f>
        <v>#N/A</v>
      </c>
      <c r="J1515" s="98" t="str">
        <f>$J$810</f>
        <v>Vinculación Universidad-Sociedad</v>
      </c>
      <c r="K1515" s="98" t="s">
        <v>411</v>
      </c>
    </row>
    <row r="1516" spans="2:11" x14ac:dyDescent="0.25">
      <c r="B1516" s="459"/>
      <c r="C1516" s="141"/>
      <c r="D1516" s="158"/>
      <c r="E1516" s="123"/>
      <c r="F1516" s="97">
        <f t="shared" si="74"/>
        <v>0</v>
      </c>
      <c r="G1516" s="161"/>
      <c r="H1516" s="142"/>
      <c r="I1516" s="130" t="e">
        <f>VLOOKUP(H1516,Presupuesto!$B$11:$C$565,2,0)</f>
        <v>#N/A</v>
      </c>
      <c r="J1516" s="98" t="str">
        <f t="shared" ref="J1516:J1548" si="75">$J$810</f>
        <v>Vinculación Universidad-Sociedad</v>
      </c>
      <c r="K1516" s="98" t="s">
        <v>411</v>
      </c>
    </row>
    <row r="1517" spans="2:11" x14ac:dyDescent="0.25">
      <c r="B1517" s="459"/>
      <c r="C1517" s="141"/>
      <c r="D1517" s="158"/>
      <c r="E1517" s="123"/>
      <c r="F1517" s="97">
        <f t="shared" si="74"/>
        <v>0</v>
      </c>
      <c r="G1517" s="161"/>
      <c r="H1517" s="142"/>
      <c r="I1517" s="130" t="e">
        <f>VLOOKUP(H1517,Presupuesto!$B$11:$C$565,2,0)</f>
        <v>#N/A</v>
      </c>
      <c r="J1517" s="98" t="str">
        <f t="shared" si="75"/>
        <v>Vinculación Universidad-Sociedad</v>
      </c>
      <c r="K1517" s="98" t="s">
        <v>411</v>
      </c>
    </row>
    <row r="1518" spans="2:11" x14ac:dyDescent="0.25">
      <c r="B1518" s="459"/>
      <c r="C1518" s="141"/>
      <c r="D1518" s="158"/>
      <c r="E1518" s="123"/>
      <c r="F1518" s="97">
        <f t="shared" si="74"/>
        <v>0</v>
      </c>
      <c r="G1518" s="161"/>
      <c r="H1518" s="142"/>
      <c r="I1518" s="130" t="e">
        <f>VLOOKUP(H1518,Presupuesto!$B$11:$C$565,2,0)</f>
        <v>#N/A</v>
      </c>
      <c r="J1518" s="98" t="str">
        <f t="shared" si="75"/>
        <v>Vinculación Universidad-Sociedad</v>
      </c>
      <c r="K1518" s="98" t="s">
        <v>411</v>
      </c>
    </row>
    <row r="1519" spans="2:11" x14ac:dyDescent="0.25">
      <c r="B1519" s="459"/>
      <c r="C1519" s="141"/>
      <c r="D1519" s="158"/>
      <c r="E1519" s="123"/>
      <c r="F1519" s="97">
        <f t="shared" si="74"/>
        <v>0</v>
      </c>
      <c r="G1519" s="161"/>
      <c r="H1519" s="142"/>
      <c r="I1519" s="130" t="e">
        <f>VLOOKUP(H1519,Presupuesto!$B$11:$C$565,2,0)</f>
        <v>#N/A</v>
      </c>
      <c r="J1519" s="98" t="str">
        <f t="shared" si="75"/>
        <v>Vinculación Universidad-Sociedad</v>
      </c>
      <c r="K1519" s="98" t="s">
        <v>400</v>
      </c>
    </row>
    <row r="1520" spans="2:11" x14ac:dyDescent="0.25">
      <c r="B1520" s="459"/>
      <c r="C1520" s="141"/>
      <c r="D1520" s="158"/>
      <c r="E1520" s="123"/>
      <c r="F1520" s="97">
        <f t="shared" si="74"/>
        <v>0</v>
      </c>
      <c r="G1520" s="161"/>
      <c r="H1520" s="142"/>
      <c r="I1520" s="130" t="e">
        <f>VLOOKUP(H1520,Presupuesto!$B$11:$C$565,2,0)</f>
        <v>#N/A</v>
      </c>
      <c r="J1520" s="98" t="str">
        <f t="shared" si="75"/>
        <v>Vinculación Universidad-Sociedad</v>
      </c>
      <c r="K1520" s="98" t="s">
        <v>411</v>
      </c>
    </row>
    <row r="1521" spans="2:11" x14ac:dyDescent="0.25">
      <c r="B1521" s="459"/>
      <c r="C1521" s="141"/>
      <c r="D1521" s="158"/>
      <c r="E1521" s="123"/>
      <c r="F1521" s="97">
        <f t="shared" si="74"/>
        <v>0</v>
      </c>
      <c r="G1521" s="161"/>
      <c r="H1521" s="142"/>
      <c r="I1521" s="130" t="e">
        <f>VLOOKUP(H1521,Presupuesto!$B$11:$C$565,2,0)</f>
        <v>#N/A</v>
      </c>
      <c r="J1521" s="98" t="str">
        <f t="shared" si="75"/>
        <v>Vinculación Universidad-Sociedad</v>
      </c>
      <c r="K1521" s="98" t="s">
        <v>411</v>
      </c>
    </row>
    <row r="1522" spans="2:11" x14ac:dyDescent="0.25">
      <c r="B1522" s="459"/>
      <c r="C1522" s="141"/>
      <c r="D1522" s="158"/>
      <c r="E1522" s="123"/>
      <c r="F1522" s="97">
        <f t="shared" si="74"/>
        <v>0</v>
      </c>
      <c r="G1522" s="161"/>
      <c r="H1522" s="142"/>
      <c r="I1522" s="130" t="e">
        <f>VLOOKUP(H1522,Presupuesto!$B$11:$C$565,2,0)</f>
        <v>#N/A</v>
      </c>
      <c r="J1522" s="98" t="str">
        <f t="shared" si="75"/>
        <v>Vinculación Universidad-Sociedad</v>
      </c>
      <c r="K1522" s="98" t="s">
        <v>411</v>
      </c>
    </row>
    <row r="1523" spans="2:11" x14ac:dyDescent="0.25">
      <c r="B1523" s="459"/>
      <c r="C1523" s="141"/>
      <c r="D1523" s="158"/>
      <c r="E1523" s="123"/>
      <c r="F1523" s="97">
        <f t="shared" si="74"/>
        <v>0</v>
      </c>
      <c r="G1523" s="161"/>
      <c r="H1523" s="142"/>
      <c r="I1523" s="130" t="e">
        <f>VLOOKUP(H1523,Presupuesto!$B$11:$C$565,2,0)</f>
        <v>#N/A</v>
      </c>
      <c r="J1523" s="98" t="str">
        <f t="shared" si="75"/>
        <v>Vinculación Universidad-Sociedad</v>
      </c>
      <c r="K1523" s="98" t="s">
        <v>411</v>
      </c>
    </row>
    <row r="1524" spans="2:11" x14ac:dyDescent="0.25">
      <c r="B1524" s="459"/>
      <c r="C1524" s="141"/>
      <c r="D1524" s="158"/>
      <c r="E1524" s="123"/>
      <c r="F1524" s="97">
        <f t="shared" si="74"/>
        <v>0</v>
      </c>
      <c r="G1524" s="161"/>
      <c r="H1524" s="142"/>
      <c r="I1524" s="130" t="e">
        <f>VLOOKUP(H1524,Presupuesto!$B$11:$C$565,2,0)</f>
        <v>#N/A</v>
      </c>
      <c r="J1524" s="98" t="str">
        <f t="shared" si="75"/>
        <v>Vinculación Universidad-Sociedad</v>
      </c>
      <c r="K1524" s="98" t="s">
        <v>411</v>
      </c>
    </row>
    <row r="1525" spans="2:11" x14ac:dyDescent="0.25">
      <c r="B1525" s="459"/>
      <c r="C1525" s="141"/>
      <c r="D1525" s="158"/>
      <c r="E1525" s="123"/>
      <c r="F1525" s="97">
        <f t="shared" si="74"/>
        <v>0</v>
      </c>
      <c r="G1525" s="161"/>
      <c r="H1525" s="142"/>
      <c r="I1525" s="130" t="e">
        <f>VLOOKUP(H1525,Presupuesto!$B$11:$C$565,2,0)</f>
        <v>#N/A</v>
      </c>
      <c r="J1525" s="98" t="str">
        <f t="shared" si="75"/>
        <v>Vinculación Universidad-Sociedad</v>
      </c>
      <c r="K1525" s="98" t="s">
        <v>411</v>
      </c>
    </row>
    <row r="1526" spans="2:11" x14ac:dyDescent="0.25">
      <c r="B1526" s="459"/>
      <c r="C1526" s="141"/>
      <c r="D1526" s="158"/>
      <c r="E1526" s="123"/>
      <c r="F1526" s="97">
        <f t="shared" si="74"/>
        <v>0</v>
      </c>
      <c r="G1526" s="161"/>
      <c r="H1526" s="142"/>
      <c r="I1526" s="130" t="e">
        <f>VLOOKUP(H1526,Presupuesto!$B$11:$C$565,2,0)</f>
        <v>#N/A</v>
      </c>
      <c r="J1526" s="98" t="str">
        <f t="shared" si="75"/>
        <v>Vinculación Universidad-Sociedad</v>
      </c>
      <c r="K1526" s="98" t="s">
        <v>411</v>
      </c>
    </row>
    <row r="1527" spans="2:11" x14ac:dyDescent="0.25">
      <c r="B1527" s="459"/>
      <c r="C1527" s="141"/>
      <c r="D1527" s="158"/>
      <c r="E1527" s="123"/>
      <c r="F1527" s="97">
        <f t="shared" si="74"/>
        <v>0</v>
      </c>
      <c r="G1527" s="161"/>
      <c r="H1527" s="142"/>
      <c r="I1527" s="130" t="e">
        <f>VLOOKUP(H1527,Presupuesto!$B$11:$C$565,2,0)</f>
        <v>#N/A</v>
      </c>
      <c r="J1527" s="98" t="str">
        <f t="shared" si="75"/>
        <v>Vinculación Universidad-Sociedad</v>
      </c>
      <c r="K1527" s="98" t="s">
        <v>411</v>
      </c>
    </row>
    <row r="1528" spans="2:11" x14ac:dyDescent="0.25">
      <c r="B1528" s="459"/>
      <c r="C1528" s="141"/>
      <c r="D1528" s="158"/>
      <c r="E1528" s="123"/>
      <c r="F1528" s="97">
        <f t="shared" si="74"/>
        <v>0</v>
      </c>
      <c r="G1528" s="161"/>
      <c r="H1528" s="142"/>
      <c r="I1528" s="130" t="e">
        <f>VLOOKUP(H1528,Presupuesto!$B$11:$C$565,2,0)</f>
        <v>#N/A</v>
      </c>
      <c r="J1528" s="98" t="str">
        <f t="shared" si="75"/>
        <v>Vinculación Universidad-Sociedad</v>
      </c>
      <c r="K1528" s="98" t="s">
        <v>411</v>
      </c>
    </row>
    <row r="1529" spans="2:11" x14ac:dyDescent="0.25">
      <c r="B1529" s="459"/>
      <c r="C1529" s="141"/>
      <c r="D1529" s="158"/>
      <c r="E1529" s="123"/>
      <c r="F1529" s="97">
        <f t="shared" si="74"/>
        <v>0</v>
      </c>
      <c r="G1529" s="161"/>
      <c r="H1529" s="142"/>
      <c r="I1529" s="130" t="e">
        <f>VLOOKUP(H1529,Presupuesto!$B$11:$C$565,2,0)</f>
        <v>#N/A</v>
      </c>
      <c r="J1529" s="98" t="str">
        <f t="shared" si="75"/>
        <v>Vinculación Universidad-Sociedad</v>
      </c>
      <c r="K1529" s="98" t="s">
        <v>411</v>
      </c>
    </row>
    <row r="1530" spans="2:11" x14ac:dyDescent="0.25">
      <c r="B1530" s="459"/>
      <c r="C1530" s="141"/>
      <c r="D1530" s="158"/>
      <c r="E1530" s="123"/>
      <c r="F1530" s="97">
        <f t="shared" si="74"/>
        <v>0</v>
      </c>
      <c r="G1530" s="161"/>
      <c r="H1530" s="142"/>
      <c r="I1530" s="130" t="e">
        <f>VLOOKUP(H1530,Presupuesto!$B$11:$C$565,2,0)</f>
        <v>#N/A</v>
      </c>
      <c r="J1530" s="98" t="str">
        <f t="shared" si="75"/>
        <v>Vinculación Universidad-Sociedad</v>
      </c>
      <c r="K1530" s="98" t="s">
        <v>411</v>
      </c>
    </row>
    <row r="1531" spans="2:11" x14ac:dyDescent="0.25">
      <c r="B1531" s="459"/>
      <c r="C1531" s="141"/>
      <c r="D1531" s="158"/>
      <c r="E1531" s="123"/>
      <c r="F1531" s="97">
        <f t="shared" si="74"/>
        <v>0</v>
      </c>
      <c r="G1531" s="161"/>
      <c r="H1531" s="142"/>
      <c r="I1531" s="130" t="e">
        <f>VLOOKUP(H1531,Presupuesto!$B$11:$C$565,2,0)</f>
        <v>#N/A</v>
      </c>
      <c r="J1531" s="98" t="str">
        <f t="shared" si="75"/>
        <v>Vinculación Universidad-Sociedad</v>
      </c>
      <c r="K1531" s="98" t="s">
        <v>411</v>
      </c>
    </row>
    <row r="1532" spans="2:11" x14ac:dyDescent="0.25">
      <c r="B1532" s="459"/>
      <c r="C1532" s="141"/>
      <c r="D1532" s="158"/>
      <c r="E1532" s="123"/>
      <c r="F1532" s="97">
        <f t="shared" si="74"/>
        <v>0</v>
      </c>
      <c r="G1532" s="161"/>
      <c r="H1532" s="142"/>
      <c r="I1532" s="130" t="e">
        <f>VLOOKUP(H1532,Presupuesto!$B$11:$C$565,2,0)</f>
        <v>#N/A</v>
      </c>
      <c r="J1532" s="98" t="str">
        <f t="shared" si="75"/>
        <v>Vinculación Universidad-Sociedad</v>
      </c>
      <c r="K1532" s="98" t="s">
        <v>411</v>
      </c>
    </row>
    <row r="1533" spans="2:11" x14ac:dyDescent="0.25">
      <c r="B1533" s="459"/>
      <c r="C1533" s="141"/>
      <c r="D1533" s="158"/>
      <c r="E1533" s="123"/>
      <c r="F1533" s="97">
        <f t="shared" si="74"/>
        <v>0</v>
      </c>
      <c r="G1533" s="161"/>
      <c r="H1533" s="142"/>
      <c r="I1533" s="130" t="e">
        <f>VLOOKUP(H1533,Presupuesto!$B$11:$C$565,2,0)</f>
        <v>#N/A</v>
      </c>
      <c r="J1533" s="98" t="str">
        <f t="shared" si="75"/>
        <v>Vinculación Universidad-Sociedad</v>
      </c>
      <c r="K1533" s="98" t="s">
        <v>411</v>
      </c>
    </row>
    <row r="1534" spans="2:11" x14ac:dyDescent="0.25">
      <c r="B1534" s="459"/>
      <c r="C1534" s="141"/>
      <c r="D1534" s="158"/>
      <c r="E1534" s="123"/>
      <c r="F1534" s="97">
        <f t="shared" si="74"/>
        <v>0</v>
      </c>
      <c r="G1534" s="161"/>
      <c r="H1534" s="142"/>
      <c r="I1534" s="130" t="e">
        <f>VLOOKUP(H1534,Presupuesto!$B$11:$C$565,2,0)</f>
        <v>#N/A</v>
      </c>
      <c r="J1534" s="98" t="str">
        <f t="shared" si="75"/>
        <v>Vinculación Universidad-Sociedad</v>
      </c>
      <c r="K1534" s="98" t="s">
        <v>411</v>
      </c>
    </row>
    <row r="1535" spans="2:11" x14ac:dyDescent="0.25">
      <c r="B1535" s="459"/>
      <c r="C1535" s="141"/>
      <c r="D1535" s="158"/>
      <c r="E1535" s="123"/>
      <c r="F1535" s="97">
        <f t="shared" si="74"/>
        <v>0</v>
      </c>
      <c r="G1535" s="161"/>
      <c r="H1535" s="142"/>
      <c r="I1535" s="130" t="e">
        <f>VLOOKUP(H1535,Presupuesto!$B$11:$C$565,2,0)</f>
        <v>#N/A</v>
      </c>
      <c r="J1535" s="98" t="str">
        <f t="shared" si="75"/>
        <v>Vinculación Universidad-Sociedad</v>
      </c>
      <c r="K1535" s="98" t="s">
        <v>411</v>
      </c>
    </row>
    <row r="1536" spans="2:11" x14ac:dyDescent="0.25">
      <c r="B1536" s="459"/>
      <c r="C1536" s="143"/>
      <c r="D1536" s="151"/>
      <c r="E1536" s="118"/>
      <c r="F1536" s="97">
        <f t="shared" si="74"/>
        <v>0</v>
      </c>
      <c r="G1536" s="161"/>
      <c r="H1536" s="144"/>
      <c r="I1536" s="130" t="e">
        <f>VLOOKUP(H1536,Presupuesto!$B$11:$C$565,2,0)</f>
        <v>#N/A</v>
      </c>
      <c r="J1536" s="98" t="str">
        <f t="shared" si="75"/>
        <v>Vinculación Universidad-Sociedad</v>
      </c>
      <c r="K1536" s="98" t="s">
        <v>411</v>
      </c>
    </row>
    <row r="1537" spans="2:11" x14ac:dyDescent="0.25">
      <c r="B1537" s="459"/>
      <c r="C1537" s="143"/>
      <c r="D1537" s="151"/>
      <c r="E1537" s="118"/>
      <c r="F1537" s="97">
        <f t="shared" si="74"/>
        <v>0</v>
      </c>
      <c r="G1537" s="161"/>
      <c r="H1537" s="144"/>
      <c r="I1537" s="130" t="e">
        <f>VLOOKUP(H1537,Presupuesto!$B$11:$C$565,2,0)</f>
        <v>#N/A</v>
      </c>
      <c r="J1537" s="98" t="str">
        <f t="shared" si="75"/>
        <v>Vinculación Universidad-Sociedad</v>
      </c>
      <c r="K1537" s="98" t="s">
        <v>411</v>
      </c>
    </row>
    <row r="1538" spans="2:11" x14ac:dyDescent="0.25">
      <c r="B1538" s="459"/>
      <c r="C1538" s="143"/>
      <c r="D1538" s="151"/>
      <c r="E1538" s="118"/>
      <c r="F1538" s="97">
        <f t="shared" si="74"/>
        <v>0</v>
      </c>
      <c r="G1538" s="161"/>
      <c r="H1538" s="144"/>
      <c r="I1538" s="130" t="e">
        <f>VLOOKUP(H1538,Presupuesto!$B$11:$C$565,2,0)</f>
        <v>#N/A</v>
      </c>
      <c r="J1538" s="98" t="str">
        <f t="shared" si="75"/>
        <v>Vinculación Universidad-Sociedad</v>
      </c>
      <c r="K1538" s="98" t="s">
        <v>411</v>
      </c>
    </row>
    <row r="1539" spans="2:11" x14ac:dyDescent="0.25">
      <c r="B1539" s="459"/>
      <c r="C1539" s="143"/>
      <c r="D1539" s="151"/>
      <c r="E1539" s="118"/>
      <c r="F1539" s="97">
        <f t="shared" si="74"/>
        <v>0</v>
      </c>
      <c r="G1539" s="161"/>
      <c r="H1539" s="144"/>
      <c r="I1539" s="130" t="e">
        <f>VLOOKUP(H1539,Presupuesto!$B$11:$C$565,2,0)</f>
        <v>#N/A</v>
      </c>
      <c r="J1539" s="98" t="str">
        <f t="shared" si="75"/>
        <v>Vinculación Universidad-Sociedad</v>
      </c>
      <c r="K1539" s="98" t="s">
        <v>411</v>
      </c>
    </row>
    <row r="1540" spans="2:11" x14ac:dyDescent="0.25">
      <c r="B1540" s="459"/>
      <c r="C1540" s="143"/>
      <c r="D1540" s="151"/>
      <c r="E1540" s="118"/>
      <c r="F1540" s="97">
        <f t="shared" si="74"/>
        <v>0</v>
      </c>
      <c r="G1540" s="161"/>
      <c r="H1540" s="144"/>
      <c r="I1540" s="130" t="e">
        <f>VLOOKUP(H1540,Presupuesto!$B$11:$C$565,2,0)</f>
        <v>#N/A</v>
      </c>
      <c r="J1540" s="98" t="str">
        <f t="shared" si="75"/>
        <v>Vinculación Universidad-Sociedad</v>
      </c>
      <c r="K1540" s="98" t="s">
        <v>411</v>
      </c>
    </row>
    <row r="1541" spans="2:11" x14ac:dyDescent="0.25">
      <c r="B1541" s="459"/>
      <c r="C1541" s="143"/>
      <c r="D1541" s="151"/>
      <c r="E1541" s="118"/>
      <c r="F1541" s="97">
        <f t="shared" si="74"/>
        <v>0</v>
      </c>
      <c r="G1541" s="161"/>
      <c r="H1541" s="144"/>
      <c r="I1541" s="130" t="e">
        <f>VLOOKUP(H1541,Presupuesto!$B$11:$C$565,2,0)</f>
        <v>#N/A</v>
      </c>
      <c r="J1541" s="98" t="str">
        <f t="shared" si="75"/>
        <v>Vinculación Universidad-Sociedad</v>
      </c>
      <c r="K1541" s="98" t="s">
        <v>411</v>
      </c>
    </row>
    <row r="1542" spans="2:11" x14ac:dyDescent="0.25">
      <c r="B1542" s="459"/>
      <c r="C1542" s="143"/>
      <c r="D1542" s="151"/>
      <c r="E1542" s="118"/>
      <c r="F1542" s="97">
        <f t="shared" si="74"/>
        <v>0</v>
      </c>
      <c r="G1542" s="161"/>
      <c r="H1542" s="144"/>
      <c r="I1542" s="130" t="e">
        <f>VLOOKUP(H1542,Presupuesto!$B$11:$C$565,2,0)</f>
        <v>#N/A</v>
      </c>
      <c r="J1542" s="98" t="str">
        <f t="shared" si="75"/>
        <v>Vinculación Universidad-Sociedad</v>
      </c>
      <c r="K1542" s="98" t="s">
        <v>411</v>
      </c>
    </row>
    <row r="1543" spans="2:11" x14ac:dyDescent="0.25">
      <c r="B1543" s="459"/>
      <c r="C1543" s="143"/>
      <c r="D1543" s="151"/>
      <c r="E1543" s="118"/>
      <c r="F1543" s="97">
        <f t="shared" si="74"/>
        <v>0</v>
      </c>
      <c r="G1543" s="161"/>
      <c r="H1543" s="144"/>
      <c r="I1543" s="130" t="e">
        <f>VLOOKUP(H1543,Presupuesto!$B$11:$C$565,2,0)</f>
        <v>#N/A</v>
      </c>
      <c r="J1543" s="98" t="str">
        <f t="shared" si="75"/>
        <v>Vinculación Universidad-Sociedad</v>
      </c>
      <c r="K1543" s="98" t="s">
        <v>411</v>
      </c>
    </row>
    <row r="1544" spans="2:11" x14ac:dyDescent="0.25">
      <c r="B1544" s="459"/>
      <c r="C1544" s="145"/>
      <c r="D1544" s="151"/>
      <c r="E1544" s="118"/>
      <c r="F1544" s="97">
        <f t="shared" si="74"/>
        <v>0</v>
      </c>
      <c r="G1544" s="161"/>
      <c r="H1544" s="146"/>
      <c r="I1544" s="130" t="e">
        <f>VLOOKUP(H1544,Presupuesto!$B$11:$C$565,2,0)</f>
        <v>#N/A</v>
      </c>
      <c r="J1544" s="98" t="str">
        <f t="shared" si="75"/>
        <v>Vinculación Universidad-Sociedad</v>
      </c>
      <c r="K1544" s="98" t="s">
        <v>402</v>
      </c>
    </row>
    <row r="1545" spans="2:11" x14ac:dyDescent="0.25">
      <c r="B1545" s="459"/>
      <c r="C1545" s="145"/>
      <c r="D1545" s="151"/>
      <c r="E1545" s="118"/>
      <c r="F1545" s="97">
        <f t="shared" si="74"/>
        <v>0</v>
      </c>
      <c r="G1545" s="161"/>
      <c r="H1545" s="146"/>
      <c r="I1545" s="130" t="e">
        <f>VLOOKUP(H1545,Presupuesto!$B$11:$C$565,2,0)</f>
        <v>#N/A</v>
      </c>
      <c r="J1545" s="98" t="str">
        <f t="shared" si="75"/>
        <v>Vinculación Universidad-Sociedad</v>
      </c>
      <c r="K1545" s="98" t="s">
        <v>411</v>
      </c>
    </row>
    <row r="1546" spans="2:11" x14ac:dyDescent="0.25">
      <c r="B1546" s="459"/>
      <c r="C1546" s="145"/>
      <c r="D1546" s="151"/>
      <c r="E1546" s="118"/>
      <c r="F1546" s="97">
        <f t="shared" si="74"/>
        <v>0</v>
      </c>
      <c r="G1546" s="161"/>
      <c r="H1546" s="146"/>
      <c r="I1546" s="130" t="e">
        <f>VLOOKUP(H1546,Presupuesto!$B$11:$C$565,2,0)</f>
        <v>#N/A</v>
      </c>
      <c r="J1546" s="98" t="str">
        <f t="shared" si="75"/>
        <v>Vinculación Universidad-Sociedad</v>
      </c>
      <c r="K1546" s="98" t="s">
        <v>411</v>
      </c>
    </row>
    <row r="1547" spans="2:11" x14ac:dyDescent="0.25">
      <c r="B1547" s="459"/>
      <c r="C1547" s="145"/>
      <c r="D1547" s="151"/>
      <c r="E1547" s="118"/>
      <c r="F1547" s="97">
        <f t="shared" si="74"/>
        <v>0</v>
      </c>
      <c r="G1547" s="161"/>
      <c r="H1547" s="146"/>
      <c r="I1547" s="130" t="e">
        <f>VLOOKUP(H1547,Presupuesto!$B$11:$C$565,2,0)</f>
        <v>#N/A</v>
      </c>
      <c r="J1547" s="98" t="str">
        <f t="shared" si="75"/>
        <v>Vinculación Universidad-Sociedad</v>
      </c>
      <c r="K1547" s="98" t="s">
        <v>411</v>
      </c>
    </row>
    <row r="1548" spans="2:11" ht="15.75" thickBot="1" x14ac:dyDescent="0.3">
      <c r="B1548" s="459"/>
      <c r="C1548" s="147"/>
      <c r="D1548" s="159"/>
      <c r="E1548" s="103"/>
      <c r="F1548" s="105">
        <f t="shared" si="74"/>
        <v>0</v>
      </c>
      <c r="G1548" s="162"/>
      <c r="H1548" s="148"/>
      <c r="I1548" s="132" t="e">
        <f>VLOOKUP(H1548,Presupuesto!$B$11:$C$565,2,0)</f>
        <v>#N/A</v>
      </c>
      <c r="J1548" s="106" t="str">
        <f t="shared" si="75"/>
        <v>Vinculación Universidad-Sociedad</v>
      </c>
      <c r="K1548" s="124" t="s">
        <v>393</v>
      </c>
    </row>
    <row r="1549" spans="2:11" x14ac:dyDescent="0.25">
      <c r="B1549" s="459"/>
      <c r="C1549" s="459"/>
      <c r="D1549" s="459"/>
      <c r="E1549" s="459"/>
      <c r="F1549" s="459"/>
      <c r="G1549" s="446"/>
      <c r="H1549" s="459"/>
      <c r="I1549" s="459"/>
      <c r="J1549" s="459"/>
      <c r="K1549" s="459"/>
    </row>
    <row r="1550" spans="2:11" ht="15.75" thickBot="1" x14ac:dyDescent="0.3">
      <c r="B1550" s="459"/>
      <c r="C1550" s="459"/>
      <c r="D1550" s="459"/>
      <c r="E1550" s="459"/>
      <c r="F1550" s="90"/>
      <c r="G1550" s="89"/>
      <c r="H1550" s="90"/>
      <c r="I1550" s="90"/>
      <c r="J1550" s="459"/>
      <c r="K1550" s="459"/>
    </row>
    <row r="1551" spans="2:11" ht="15.75" thickBot="1" x14ac:dyDescent="0.3">
      <c r="B1551" s="459"/>
      <c r="C1551" s="157" t="s">
        <v>53</v>
      </c>
      <c r="D1551" s="369">
        <f>SUM(F1558:F1592)</f>
        <v>0</v>
      </c>
      <c r="E1551" s="459"/>
      <c r="F1551" s="70"/>
      <c r="G1551" s="79"/>
      <c r="H1551" s="70"/>
      <c r="I1551" s="70"/>
      <c r="J1551" s="459"/>
      <c r="K1551" s="459"/>
    </row>
    <row r="1552" spans="2:11" x14ac:dyDescent="0.25">
      <c r="B1552" s="459"/>
      <c r="C1552" s="70"/>
      <c r="D1552" s="31"/>
      <c r="E1552" s="93"/>
      <c r="F1552" s="93"/>
      <c r="G1552" s="93"/>
      <c r="H1552" s="76"/>
      <c r="I1552" s="76"/>
      <c r="J1552" s="76"/>
      <c r="K1552" s="112"/>
    </row>
    <row r="1553" spans="2:11" x14ac:dyDescent="0.25">
      <c r="B1553" s="459"/>
      <c r="C1553" s="70"/>
      <c r="D1553" s="31"/>
      <c r="E1553" s="93"/>
      <c r="F1553" s="93"/>
      <c r="G1553" s="93"/>
      <c r="H1553" s="76"/>
      <c r="I1553" s="76"/>
      <c r="J1553" s="76"/>
      <c r="K1553" s="112"/>
    </row>
    <row r="1554" spans="2:11" ht="15.75" x14ac:dyDescent="0.25">
      <c r="B1554" s="459"/>
      <c r="C1554" s="202" t="s">
        <v>391</v>
      </c>
      <c r="D1554" s="365"/>
      <c r="E1554" s="93"/>
      <c r="F1554" s="93"/>
      <c r="G1554" s="93"/>
      <c r="H1554" s="76"/>
      <c r="I1554" s="76"/>
      <c r="J1554" s="76"/>
      <c r="K1554" s="112"/>
    </row>
    <row r="1555" spans="2:11" ht="18.75" x14ac:dyDescent="0.25">
      <c r="B1555" s="459"/>
      <c r="C1555" s="210" t="e">
        <f>IFERROR(VLOOKUP(D1554,'1. Desarrollo e Innov. Curricu.'!$F:$G,2,FALSE),IFERROR(VLOOKUP(D1554,'2. Investigación Científica'!$F:$G,2,FALSE),IFERROR(VLOOKUP(D1554,'3. Vinculación Univ. Sociedad'!$F:$G,2,FALSE),IFERROR(VLOOKUP(D1554,'4. Docencia y Profesorado Univ.'!$F:$G,2,FALSE),IFERROR(VLOOKUP(D1554,'5. Estudiantes y Graduados'!$F:$G,2,FALSE),IFERROR(VLOOKUP(D1554,'11. Gestion Administrativa'!$F:$G,2,FALSE),IFERROR(VLOOKUP(D1554,'13. Gestión Académica'!$F:$G,2,FALSE),IFERROR(VLOOKUP(D1554,'9. Asegura. de la Calid. y M'!$F:$G,2,FALSE),IFERROR(VLOOKUP(D1554,'6. Gestión del Conocimiento'!$F:$G,2,FALSE),IFERROR(VLOOKUP(D1554,'15. Gobernabilidad y Proceso...'!$F:$G,2,FALSE),IFERROR(VLOOKUP(D1554,'12. Gestión del Talento Humano'!$F:$G,2,FALSE),IFERROR(VLOOKUP(D1554,'14. Internacional... de la E.S.'!$F:$G,2,FALSE),IFERROR(VLOOKUP(D1554,'10. Posgrado'!$F:$G,2,FALSE),IFERROR(VLOOKUP(D1554,'17. Gestión TIC'!$F:$G,2,FALSE),IFERROR(VLOOKUP(D1554,'16. Desa. del Sistema Educ.Sup.'!$F:$G,2,FALSE),IFERROR(VLOOKUP(D1554,'8. Cultura de Inno. Insti...'!$F:$G,2,FALSE),VLOOKUP(D1554,'7. Lo Esencial de la Reforma U.'!$F:$G,2,0)))))))))))))))))</f>
        <v>#N/A</v>
      </c>
      <c r="D1555" s="31"/>
      <c r="E1555" s="93"/>
      <c r="F1555" s="93"/>
      <c r="G1555" s="93"/>
      <c r="H1555" s="76"/>
      <c r="I1555" s="76"/>
      <c r="J1555" s="76"/>
      <c r="K1555" s="112"/>
    </row>
    <row r="1556" spans="2:11" ht="15.75" thickBot="1" x14ac:dyDescent="0.3">
      <c r="B1556" s="459"/>
      <c r="C1556" s="459"/>
      <c r="D1556" s="459"/>
      <c r="E1556" s="459"/>
      <c r="F1556" s="93"/>
      <c r="G1556" s="76"/>
      <c r="H1556" s="76"/>
      <c r="I1556" s="76"/>
      <c r="J1556" s="459"/>
      <c r="K1556" s="459"/>
    </row>
    <row r="1557" spans="2:11" ht="30.75" thickBot="1" x14ac:dyDescent="0.3">
      <c r="B1557" s="459"/>
      <c r="C1557" s="129" t="s">
        <v>44</v>
      </c>
      <c r="D1557" s="129" t="s">
        <v>55</v>
      </c>
      <c r="E1557" s="136" t="s">
        <v>57</v>
      </c>
      <c r="F1557" s="135" t="s">
        <v>27</v>
      </c>
      <c r="G1557" s="133" t="s">
        <v>130</v>
      </c>
      <c r="H1557" s="136" t="s">
        <v>46</v>
      </c>
      <c r="I1557" s="133" t="s">
        <v>131</v>
      </c>
      <c r="J1557" s="133" t="s">
        <v>409</v>
      </c>
      <c r="K1557" s="133" t="s">
        <v>410</v>
      </c>
    </row>
    <row r="1558" spans="2:11" x14ac:dyDescent="0.25">
      <c r="B1558" s="459"/>
      <c r="C1558" s="220" t="s">
        <v>438</v>
      </c>
      <c r="D1558" s="221"/>
      <c r="E1558" s="219">
        <f>HLOOKUP(C1558,$AH$2:$BU$3,2,0)</f>
        <v>620</v>
      </c>
      <c r="F1558" s="97">
        <f t="shared" ref="F1558:F1592" si="76">D1558*E1558</f>
        <v>0</v>
      </c>
      <c r="G1558" s="161"/>
      <c r="H1558" s="142"/>
      <c r="I1558" s="130" t="e">
        <f>VLOOKUP(H1558,Presupuesto!$B$11:$C$565,2,0)</f>
        <v>#N/A</v>
      </c>
      <c r="J1558" s="218" t="s">
        <v>1475</v>
      </c>
      <c r="K1558" s="98" t="s">
        <v>393</v>
      </c>
    </row>
    <row r="1559" spans="2:11" x14ac:dyDescent="0.25">
      <c r="B1559" s="459"/>
      <c r="C1559" s="141"/>
      <c r="D1559" s="158"/>
      <c r="E1559" s="123"/>
      <c r="F1559" s="97">
        <f t="shared" si="76"/>
        <v>0</v>
      </c>
      <c r="G1559" s="161"/>
      <c r="H1559" s="142"/>
      <c r="I1559" s="130" t="e">
        <f>VLOOKUP(H1559,Presupuesto!$B$11:$C$565,2,0)</f>
        <v>#N/A</v>
      </c>
      <c r="J1559" s="98" t="str">
        <f>$J$854</f>
        <v>Vinculación Universidad-Sociedad</v>
      </c>
      <c r="K1559" s="98" t="s">
        <v>411</v>
      </c>
    </row>
    <row r="1560" spans="2:11" x14ac:dyDescent="0.25">
      <c r="B1560" s="459"/>
      <c r="C1560" s="141"/>
      <c r="D1560" s="158"/>
      <c r="E1560" s="123"/>
      <c r="F1560" s="97">
        <f t="shared" si="76"/>
        <v>0</v>
      </c>
      <c r="G1560" s="161"/>
      <c r="H1560" s="142"/>
      <c r="I1560" s="130" t="e">
        <f>VLOOKUP(H1560,Presupuesto!$B$11:$C$565,2,0)</f>
        <v>#N/A</v>
      </c>
      <c r="J1560" s="98" t="str">
        <f t="shared" ref="J1560:J1592" si="77">$J$854</f>
        <v>Vinculación Universidad-Sociedad</v>
      </c>
      <c r="K1560" s="98" t="s">
        <v>411</v>
      </c>
    </row>
    <row r="1561" spans="2:11" x14ac:dyDescent="0.25">
      <c r="B1561" s="459"/>
      <c r="C1561" s="141"/>
      <c r="D1561" s="158"/>
      <c r="E1561" s="123"/>
      <c r="F1561" s="97">
        <f t="shared" si="76"/>
        <v>0</v>
      </c>
      <c r="G1561" s="161"/>
      <c r="H1561" s="142"/>
      <c r="I1561" s="130" t="e">
        <f>VLOOKUP(H1561,Presupuesto!$B$11:$C$565,2,0)</f>
        <v>#N/A</v>
      </c>
      <c r="J1561" s="98" t="str">
        <f t="shared" si="77"/>
        <v>Vinculación Universidad-Sociedad</v>
      </c>
      <c r="K1561" s="98" t="s">
        <v>411</v>
      </c>
    </row>
    <row r="1562" spans="2:11" x14ac:dyDescent="0.25">
      <c r="B1562" s="459"/>
      <c r="C1562" s="141"/>
      <c r="D1562" s="158"/>
      <c r="E1562" s="123"/>
      <c r="F1562" s="97">
        <f t="shared" si="76"/>
        <v>0</v>
      </c>
      <c r="G1562" s="161"/>
      <c r="H1562" s="142"/>
      <c r="I1562" s="130" t="e">
        <f>VLOOKUP(H1562,Presupuesto!$B$11:$C$565,2,0)</f>
        <v>#N/A</v>
      </c>
      <c r="J1562" s="98" t="str">
        <f t="shared" si="77"/>
        <v>Vinculación Universidad-Sociedad</v>
      </c>
      <c r="K1562" s="98" t="s">
        <v>411</v>
      </c>
    </row>
    <row r="1563" spans="2:11" x14ac:dyDescent="0.25">
      <c r="B1563" s="459"/>
      <c r="C1563" s="141"/>
      <c r="D1563" s="158"/>
      <c r="E1563" s="123"/>
      <c r="F1563" s="97">
        <f t="shared" si="76"/>
        <v>0</v>
      </c>
      <c r="G1563" s="161"/>
      <c r="H1563" s="142"/>
      <c r="I1563" s="130" t="e">
        <f>VLOOKUP(H1563,Presupuesto!$B$11:$C$565,2,0)</f>
        <v>#N/A</v>
      </c>
      <c r="J1563" s="98" t="str">
        <f t="shared" si="77"/>
        <v>Vinculación Universidad-Sociedad</v>
      </c>
      <c r="K1563" s="98" t="s">
        <v>400</v>
      </c>
    </row>
    <row r="1564" spans="2:11" x14ac:dyDescent="0.25">
      <c r="B1564" s="459"/>
      <c r="C1564" s="141"/>
      <c r="D1564" s="158"/>
      <c r="E1564" s="123"/>
      <c r="F1564" s="97">
        <f t="shared" si="76"/>
        <v>0</v>
      </c>
      <c r="G1564" s="161"/>
      <c r="H1564" s="142"/>
      <c r="I1564" s="130" t="e">
        <f>VLOOKUP(H1564,Presupuesto!$B$11:$C$565,2,0)</f>
        <v>#N/A</v>
      </c>
      <c r="J1564" s="98" t="str">
        <f t="shared" si="77"/>
        <v>Vinculación Universidad-Sociedad</v>
      </c>
      <c r="K1564" s="98" t="s">
        <v>411</v>
      </c>
    </row>
    <row r="1565" spans="2:11" x14ac:dyDescent="0.25">
      <c r="B1565" s="459"/>
      <c r="C1565" s="141"/>
      <c r="D1565" s="158"/>
      <c r="E1565" s="123"/>
      <c r="F1565" s="97">
        <f t="shared" si="76"/>
        <v>0</v>
      </c>
      <c r="G1565" s="161"/>
      <c r="H1565" s="142"/>
      <c r="I1565" s="130" t="e">
        <f>VLOOKUP(H1565,Presupuesto!$B$11:$C$565,2,0)</f>
        <v>#N/A</v>
      </c>
      <c r="J1565" s="98" t="str">
        <f t="shared" si="77"/>
        <v>Vinculación Universidad-Sociedad</v>
      </c>
      <c r="K1565" s="98" t="s">
        <v>411</v>
      </c>
    </row>
    <row r="1566" spans="2:11" x14ac:dyDescent="0.25">
      <c r="B1566" s="459"/>
      <c r="C1566" s="141"/>
      <c r="D1566" s="158"/>
      <c r="E1566" s="123"/>
      <c r="F1566" s="97">
        <f t="shared" si="76"/>
        <v>0</v>
      </c>
      <c r="G1566" s="161"/>
      <c r="H1566" s="142"/>
      <c r="I1566" s="130" t="e">
        <f>VLOOKUP(H1566,Presupuesto!$B$11:$C$565,2,0)</f>
        <v>#N/A</v>
      </c>
      <c r="J1566" s="98" t="str">
        <f t="shared" si="77"/>
        <v>Vinculación Universidad-Sociedad</v>
      </c>
      <c r="K1566" s="98" t="s">
        <v>411</v>
      </c>
    </row>
    <row r="1567" spans="2:11" x14ac:dyDescent="0.25">
      <c r="B1567" s="459"/>
      <c r="C1567" s="141"/>
      <c r="D1567" s="158"/>
      <c r="E1567" s="123"/>
      <c r="F1567" s="97">
        <f t="shared" si="76"/>
        <v>0</v>
      </c>
      <c r="G1567" s="161"/>
      <c r="H1567" s="142"/>
      <c r="I1567" s="130" t="e">
        <f>VLOOKUP(H1567,Presupuesto!$B$11:$C$565,2,0)</f>
        <v>#N/A</v>
      </c>
      <c r="J1567" s="98" t="str">
        <f t="shared" si="77"/>
        <v>Vinculación Universidad-Sociedad</v>
      </c>
      <c r="K1567" s="98" t="s">
        <v>411</v>
      </c>
    </row>
    <row r="1568" spans="2:11" x14ac:dyDescent="0.25">
      <c r="B1568" s="459"/>
      <c r="C1568" s="141"/>
      <c r="D1568" s="158"/>
      <c r="E1568" s="123"/>
      <c r="F1568" s="97">
        <f t="shared" si="76"/>
        <v>0</v>
      </c>
      <c r="G1568" s="161"/>
      <c r="H1568" s="142"/>
      <c r="I1568" s="130" t="e">
        <f>VLOOKUP(H1568,Presupuesto!$B$11:$C$565,2,0)</f>
        <v>#N/A</v>
      </c>
      <c r="J1568" s="98" t="str">
        <f t="shared" si="77"/>
        <v>Vinculación Universidad-Sociedad</v>
      </c>
      <c r="K1568" s="98" t="s">
        <v>411</v>
      </c>
    </row>
    <row r="1569" spans="2:11" x14ac:dyDescent="0.25">
      <c r="B1569" s="459"/>
      <c r="C1569" s="141"/>
      <c r="D1569" s="158"/>
      <c r="E1569" s="123"/>
      <c r="F1569" s="97">
        <f t="shared" si="76"/>
        <v>0</v>
      </c>
      <c r="G1569" s="161"/>
      <c r="H1569" s="142"/>
      <c r="I1569" s="130" t="e">
        <f>VLOOKUP(H1569,Presupuesto!$B$11:$C$565,2,0)</f>
        <v>#N/A</v>
      </c>
      <c r="J1569" s="98" t="str">
        <f t="shared" si="77"/>
        <v>Vinculación Universidad-Sociedad</v>
      </c>
      <c r="K1569" s="98" t="s">
        <v>411</v>
      </c>
    </row>
    <row r="1570" spans="2:11" x14ac:dyDescent="0.25">
      <c r="B1570" s="459"/>
      <c r="C1570" s="141"/>
      <c r="D1570" s="158"/>
      <c r="E1570" s="123"/>
      <c r="F1570" s="97">
        <f t="shared" si="76"/>
        <v>0</v>
      </c>
      <c r="G1570" s="161"/>
      <c r="H1570" s="142"/>
      <c r="I1570" s="130" t="e">
        <f>VLOOKUP(H1570,Presupuesto!$B$11:$C$565,2,0)</f>
        <v>#N/A</v>
      </c>
      <c r="J1570" s="98" t="str">
        <f t="shared" si="77"/>
        <v>Vinculación Universidad-Sociedad</v>
      </c>
      <c r="K1570" s="98" t="s">
        <v>411</v>
      </c>
    </row>
    <row r="1571" spans="2:11" x14ac:dyDescent="0.25">
      <c r="B1571" s="459"/>
      <c r="C1571" s="141"/>
      <c r="D1571" s="158"/>
      <c r="E1571" s="123"/>
      <c r="F1571" s="97">
        <f t="shared" si="76"/>
        <v>0</v>
      </c>
      <c r="G1571" s="161"/>
      <c r="H1571" s="142"/>
      <c r="I1571" s="130" t="e">
        <f>VLOOKUP(H1571,Presupuesto!$B$11:$C$565,2,0)</f>
        <v>#N/A</v>
      </c>
      <c r="J1571" s="98" t="str">
        <f t="shared" si="77"/>
        <v>Vinculación Universidad-Sociedad</v>
      </c>
      <c r="K1571" s="98" t="s">
        <v>411</v>
      </c>
    </row>
    <row r="1572" spans="2:11" x14ac:dyDescent="0.25">
      <c r="B1572" s="459"/>
      <c r="C1572" s="141"/>
      <c r="D1572" s="158"/>
      <c r="E1572" s="123"/>
      <c r="F1572" s="97">
        <f t="shared" si="76"/>
        <v>0</v>
      </c>
      <c r="G1572" s="161"/>
      <c r="H1572" s="142"/>
      <c r="I1572" s="130" t="e">
        <f>VLOOKUP(H1572,Presupuesto!$B$11:$C$565,2,0)</f>
        <v>#N/A</v>
      </c>
      <c r="J1572" s="98" t="str">
        <f t="shared" si="77"/>
        <v>Vinculación Universidad-Sociedad</v>
      </c>
      <c r="K1572" s="98" t="s">
        <v>411</v>
      </c>
    </row>
    <row r="1573" spans="2:11" x14ac:dyDescent="0.25">
      <c r="B1573" s="459"/>
      <c r="C1573" s="141"/>
      <c r="D1573" s="158"/>
      <c r="E1573" s="123"/>
      <c r="F1573" s="97">
        <f t="shared" si="76"/>
        <v>0</v>
      </c>
      <c r="G1573" s="161"/>
      <c r="H1573" s="142"/>
      <c r="I1573" s="130" t="e">
        <f>VLOOKUP(H1573,Presupuesto!$B$11:$C$565,2,0)</f>
        <v>#N/A</v>
      </c>
      <c r="J1573" s="98" t="str">
        <f t="shared" si="77"/>
        <v>Vinculación Universidad-Sociedad</v>
      </c>
      <c r="K1573" s="98" t="s">
        <v>411</v>
      </c>
    </row>
    <row r="1574" spans="2:11" x14ac:dyDescent="0.25">
      <c r="B1574" s="459"/>
      <c r="C1574" s="141"/>
      <c r="D1574" s="158"/>
      <c r="E1574" s="123"/>
      <c r="F1574" s="97">
        <f t="shared" si="76"/>
        <v>0</v>
      </c>
      <c r="G1574" s="161"/>
      <c r="H1574" s="142"/>
      <c r="I1574" s="130" t="e">
        <f>VLOOKUP(H1574,Presupuesto!$B$11:$C$565,2,0)</f>
        <v>#N/A</v>
      </c>
      <c r="J1574" s="98" t="str">
        <f t="shared" si="77"/>
        <v>Vinculación Universidad-Sociedad</v>
      </c>
      <c r="K1574" s="98" t="s">
        <v>411</v>
      </c>
    </row>
    <row r="1575" spans="2:11" x14ac:dyDescent="0.25">
      <c r="B1575" s="459"/>
      <c r="C1575" s="141"/>
      <c r="D1575" s="158"/>
      <c r="E1575" s="123"/>
      <c r="F1575" s="97">
        <f t="shared" si="76"/>
        <v>0</v>
      </c>
      <c r="G1575" s="161"/>
      <c r="H1575" s="142"/>
      <c r="I1575" s="130" t="e">
        <f>VLOOKUP(H1575,Presupuesto!$B$11:$C$565,2,0)</f>
        <v>#N/A</v>
      </c>
      <c r="J1575" s="98" t="str">
        <f t="shared" si="77"/>
        <v>Vinculación Universidad-Sociedad</v>
      </c>
      <c r="K1575" s="98" t="s">
        <v>411</v>
      </c>
    </row>
    <row r="1576" spans="2:11" x14ac:dyDescent="0.25">
      <c r="B1576" s="459"/>
      <c r="C1576" s="141"/>
      <c r="D1576" s="158"/>
      <c r="E1576" s="123"/>
      <c r="F1576" s="97">
        <f t="shared" si="76"/>
        <v>0</v>
      </c>
      <c r="G1576" s="161"/>
      <c r="H1576" s="142"/>
      <c r="I1576" s="130" t="e">
        <f>VLOOKUP(H1576,Presupuesto!$B$11:$C$565,2,0)</f>
        <v>#N/A</v>
      </c>
      <c r="J1576" s="98" t="str">
        <f t="shared" si="77"/>
        <v>Vinculación Universidad-Sociedad</v>
      </c>
      <c r="K1576" s="98" t="s">
        <v>411</v>
      </c>
    </row>
    <row r="1577" spans="2:11" x14ac:dyDescent="0.25">
      <c r="B1577" s="459"/>
      <c r="C1577" s="141"/>
      <c r="D1577" s="158"/>
      <c r="E1577" s="123"/>
      <c r="F1577" s="97">
        <f t="shared" si="76"/>
        <v>0</v>
      </c>
      <c r="G1577" s="161"/>
      <c r="H1577" s="142"/>
      <c r="I1577" s="130" t="e">
        <f>VLOOKUP(H1577,Presupuesto!$B$11:$C$565,2,0)</f>
        <v>#N/A</v>
      </c>
      <c r="J1577" s="98" t="str">
        <f t="shared" si="77"/>
        <v>Vinculación Universidad-Sociedad</v>
      </c>
      <c r="K1577" s="98" t="s">
        <v>411</v>
      </c>
    </row>
    <row r="1578" spans="2:11" x14ac:dyDescent="0.25">
      <c r="B1578" s="459"/>
      <c r="C1578" s="141"/>
      <c r="D1578" s="158"/>
      <c r="E1578" s="123"/>
      <c r="F1578" s="97">
        <f t="shared" si="76"/>
        <v>0</v>
      </c>
      <c r="G1578" s="161"/>
      <c r="H1578" s="142"/>
      <c r="I1578" s="130" t="e">
        <f>VLOOKUP(H1578,Presupuesto!$B$11:$C$565,2,0)</f>
        <v>#N/A</v>
      </c>
      <c r="J1578" s="98" t="str">
        <f t="shared" si="77"/>
        <v>Vinculación Universidad-Sociedad</v>
      </c>
      <c r="K1578" s="98" t="s">
        <v>411</v>
      </c>
    </row>
    <row r="1579" spans="2:11" x14ac:dyDescent="0.25">
      <c r="B1579" s="459"/>
      <c r="C1579" s="141"/>
      <c r="D1579" s="158"/>
      <c r="E1579" s="123"/>
      <c r="F1579" s="97">
        <f t="shared" si="76"/>
        <v>0</v>
      </c>
      <c r="G1579" s="161"/>
      <c r="H1579" s="142"/>
      <c r="I1579" s="130" t="e">
        <f>VLOOKUP(H1579,Presupuesto!$B$11:$C$565,2,0)</f>
        <v>#N/A</v>
      </c>
      <c r="J1579" s="98" t="str">
        <f t="shared" si="77"/>
        <v>Vinculación Universidad-Sociedad</v>
      </c>
      <c r="K1579" s="98" t="s">
        <v>411</v>
      </c>
    </row>
    <row r="1580" spans="2:11" x14ac:dyDescent="0.25">
      <c r="B1580" s="459"/>
      <c r="C1580" s="143"/>
      <c r="D1580" s="151"/>
      <c r="E1580" s="118"/>
      <c r="F1580" s="97">
        <f t="shared" si="76"/>
        <v>0</v>
      </c>
      <c r="G1580" s="161"/>
      <c r="H1580" s="144"/>
      <c r="I1580" s="130" t="e">
        <f>VLOOKUP(H1580,Presupuesto!$B$11:$C$565,2,0)</f>
        <v>#N/A</v>
      </c>
      <c r="J1580" s="98" t="str">
        <f t="shared" si="77"/>
        <v>Vinculación Universidad-Sociedad</v>
      </c>
      <c r="K1580" s="98" t="s">
        <v>411</v>
      </c>
    </row>
    <row r="1581" spans="2:11" x14ac:dyDescent="0.25">
      <c r="B1581" s="459"/>
      <c r="C1581" s="143"/>
      <c r="D1581" s="151"/>
      <c r="E1581" s="118"/>
      <c r="F1581" s="97">
        <f t="shared" si="76"/>
        <v>0</v>
      </c>
      <c r="G1581" s="161"/>
      <c r="H1581" s="144"/>
      <c r="I1581" s="130" t="e">
        <f>VLOOKUP(H1581,Presupuesto!$B$11:$C$565,2,0)</f>
        <v>#N/A</v>
      </c>
      <c r="J1581" s="98" t="str">
        <f t="shared" si="77"/>
        <v>Vinculación Universidad-Sociedad</v>
      </c>
      <c r="K1581" s="98" t="s">
        <v>411</v>
      </c>
    </row>
    <row r="1582" spans="2:11" x14ac:dyDescent="0.25">
      <c r="B1582" s="459"/>
      <c r="C1582" s="143"/>
      <c r="D1582" s="151"/>
      <c r="E1582" s="118"/>
      <c r="F1582" s="97">
        <f t="shared" si="76"/>
        <v>0</v>
      </c>
      <c r="G1582" s="161"/>
      <c r="H1582" s="144"/>
      <c r="I1582" s="130" t="e">
        <f>VLOOKUP(H1582,Presupuesto!$B$11:$C$565,2,0)</f>
        <v>#N/A</v>
      </c>
      <c r="J1582" s="98" t="str">
        <f t="shared" si="77"/>
        <v>Vinculación Universidad-Sociedad</v>
      </c>
      <c r="K1582" s="98" t="s">
        <v>411</v>
      </c>
    </row>
    <row r="1583" spans="2:11" x14ac:dyDescent="0.25">
      <c r="B1583" s="459"/>
      <c r="C1583" s="143"/>
      <c r="D1583" s="151"/>
      <c r="E1583" s="118"/>
      <c r="F1583" s="97">
        <f t="shared" si="76"/>
        <v>0</v>
      </c>
      <c r="G1583" s="161"/>
      <c r="H1583" s="144"/>
      <c r="I1583" s="130" t="e">
        <f>VLOOKUP(H1583,Presupuesto!$B$11:$C$565,2,0)</f>
        <v>#N/A</v>
      </c>
      <c r="J1583" s="98" t="str">
        <f t="shared" si="77"/>
        <v>Vinculación Universidad-Sociedad</v>
      </c>
      <c r="K1583" s="98" t="s">
        <v>411</v>
      </c>
    </row>
    <row r="1584" spans="2:11" x14ac:dyDescent="0.25">
      <c r="B1584" s="459"/>
      <c r="C1584" s="143"/>
      <c r="D1584" s="151"/>
      <c r="E1584" s="118"/>
      <c r="F1584" s="97">
        <f t="shared" si="76"/>
        <v>0</v>
      </c>
      <c r="G1584" s="161"/>
      <c r="H1584" s="144"/>
      <c r="I1584" s="130" t="e">
        <f>VLOOKUP(H1584,Presupuesto!$B$11:$C$565,2,0)</f>
        <v>#N/A</v>
      </c>
      <c r="J1584" s="98" t="str">
        <f t="shared" si="77"/>
        <v>Vinculación Universidad-Sociedad</v>
      </c>
      <c r="K1584" s="98" t="s">
        <v>411</v>
      </c>
    </row>
    <row r="1585" spans="2:11" x14ac:dyDescent="0.25">
      <c r="B1585" s="459"/>
      <c r="C1585" s="143"/>
      <c r="D1585" s="151"/>
      <c r="E1585" s="118"/>
      <c r="F1585" s="97">
        <f t="shared" si="76"/>
        <v>0</v>
      </c>
      <c r="G1585" s="161"/>
      <c r="H1585" s="144"/>
      <c r="I1585" s="130" t="e">
        <f>VLOOKUP(H1585,Presupuesto!$B$11:$C$565,2,0)</f>
        <v>#N/A</v>
      </c>
      <c r="J1585" s="98" t="str">
        <f t="shared" si="77"/>
        <v>Vinculación Universidad-Sociedad</v>
      </c>
      <c r="K1585" s="98" t="s">
        <v>411</v>
      </c>
    </row>
    <row r="1586" spans="2:11" x14ac:dyDescent="0.25">
      <c r="B1586" s="459"/>
      <c r="C1586" s="143"/>
      <c r="D1586" s="151"/>
      <c r="E1586" s="118"/>
      <c r="F1586" s="97">
        <f t="shared" si="76"/>
        <v>0</v>
      </c>
      <c r="G1586" s="161"/>
      <c r="H1586" s="144"/>
      <c r="I1586" s="130" t="e">
        <f>VLOOKUP(H1586,Presupuesto!$B$11:$C$565,2,0)</f>
        <v>#N/A</v>
      </c>
      <c r="J1586" s="98" t="str">
        <f t="shared" si="77"/>
        <v>Vinculación Universidad-Sociedad</v>
      </c>
      <c r="K1586" s="98" t="s">
        <v>411</v>
      </c>
    </row>
    <row r="1587" spans="2:11" x14ac:dyDescent="0.25">
      <c r="B1587" s="459"/>
      <c r="C1587" s="143"/>
      <c r="D1587" s="151"/>
      <c r="E1587" s="118"/>
      <c r="F1587" s="97">
        <f t="shared" si="76"/>
        <v>0</v>
      </c>
      <c r="G1587" s="161"/>
      <c r="H1587" s="144"/>
      <c r="I1587" s="130" t="e">
        <f>VLOOKUP(H1587,Presupuesto!$B$11:$C$565,2,0)</f>
        <v>#N/A</v>
      </c>
      <c r="J1587" s="98" t="str">
        <f t="shared" si="77"/>
        <v>Vinculación Universidad-Sociedad</v>
      </c>
      <c r="K1587" s="98" t="s">
        <v>411</v>
      </c>
    </row>
    <row r="1588" spans="2:11" x14ac:dyDescent="0.25">
      <c r="B1588" s="459"/>
      <c r="C1588" s="145"/>
      <c r="D1588" s="151"/>
      <c r="E1588" s="118"/>
      <c r="F1588" s="97">
        <f t="shared" si="76"/>
        <v>0</v>
      </c>
      <c r="G1588" s="161"/>
      <c r="H1588" s="146"/>
      <c r="I1588" s="130" t="e">
        <f>VLOOKUP(H1588,Presupuesto!$B$11:$C$565,2,0)</f>
        <v>#N/A</v>
      </c>
      <c r="J1588" s="98" t="str">
        <f t="shared" si="77"/>
        <v>Vinculación Universidad-Sociedad</v>
      </c>
      <c r="K1588" s="98" t="s">
        <v>402</v>
      </c>
    </row>
    <row r="1589" spans="2:11" x14ac:dyDescent="0.25">
      <c r="B1589" s="459"/>
      <c r="C1589" s="145"/>
      <c r="D1589" s="151"/>
      <c r="E1589" s="118"/>
      <c r="F1589" s="97">
        <f t="shared" si="76"/>
        <v>0</v>
      </c>
      <c r="G1589" s="161"/>
      <c r="H1589" s="146"/>
      <c r="I1589" s="130" t="e">
        <f>VLOOKUP(H1589,Presupuesto!$B$11:$C$565,2,0)</f>
        <v>#N/A</v>
      </c>
      <c r="J1589" s="98" t="str">
        <f t="shared" si="77"/>
        <v>Vinculación Universidad-Sociedad</v>
      </c>
      <c r="K1589" s="98" t="s">
        <v>411</v>
      </c>
    </row>
    <row r="1590" spans="2:11" x14ac:dyDescent="0.25">
      <c r="B1590" s="459"/>
      <c r="C1590" s="145"/>
      <c r="D1590" s="151"/>
      <c r="E1590" s="118"/>
      <c r="F1590" s="97">
        <f t="shared" si="76"/>
        <v>0</v>
      </c>
      <c r="G1590" s="161"/>
      <c r="H1590" s="146"/>
      <c r="I1590" s="130" t="e">
        <f>VLOOKUP(H1590,Presupuesto!$B$11:$C$565,2,0)</f>
        <v>#N/A</v>
      </c>
      <c r="J1590" s="98" t="str">
        <f t="shared" si="77"/>
        <v>Vinculación Universidad-Sociedad</v>
      </c>
      <c r="K1590" s="98" t="s">
        <v>411</v>
      </c>
    </row>
    <row r="1591" spans="2:11" x14ac:dyDescent="0.25">
      <c r="B1591" s="459"/>
      <c r="C1591" s="145"/>
      <c r="D1591" s="151"/>
      <c r="E1591" s="118"/>
      <c r="F1591" s="97">
        <f t="shared" si="76"/>
        <v>0</v>
      </c>
      <c r="G1591" s="161"/>
      <c r="H1591" s="146"/>
      <c r="I1591" s="130" t="e">
        <f>VLOOKUP(H1591,Presupuesto!$B$11:$C$565,2,0)</f>
        <v>#N/A</v>
      </c>
      <c r="J1591" s="98" t="str">
        <f t="shared" si="77"/>
        <v>Vinculación Universidad-Sociedad</v>
      </c>
      <c r="K1591" s="98" t="s">
        <v>411</v>
      </c>
    </row>
    <row r="1592" spans="2:11" ht="15.75" thickBot="1" x14ac:dyDescent="0.3">
      <c r="B1592" s="459"/>
      <c r="C1592" s="147"/>
      <c r="D1592" s="159"/>
      <c r="E1592" s="103"/>
      <c r="F1592" s="105">
        <f t="shared" si="76"/>
        <v>0</v>
      </c>
      <c r="G1592" s="162"/>
      <c r="H1592" s="148"/>
      <c r="I1592" s="132" t="e">
        <f>VLOOKUP(H1592,Presupuesto!$B$11:$C$565,2,0)</f>
        <v>#N/A</v>
      </c>
      <c r="J1592" s="106" t="str">
        <f t="shared" si="77"/>
        <v>Vinculación Universidad-Sociedad</v>
      </c>
      <c r="K1592" s="124" t="s">
        <v>393</v>
      </c>
    </row>
  </sheetData>
  <dataConsolidate/>
  <dataValidations count="6">
    <dataValidation type="list" allowBlank="1" showInputMessage="1" showErrorMessage="1" errorTitle="¡Ingreso Inválido!" error="Seleccione una opción de la lista." promptTitle="Tipo de Presupuesto" prompt="Seleccione una opción de la lista." sqref="G810:G844 G17:G51 G61:G95 G105:G139 G149:G183 G193:G227 G237:G271 G281:G315 G325:G359 G370:G404 G414:G448 G458:G492 G502:G536 G1514:G1548 G634:G668 G678:G712 G590:G624 G722:G756 G766:G800 G546:G580 G1030:G1064 G854:G888 G898:G932 G986:G1020 G1206:G1240 G1074:G1108 G1118:G1152 G1162:G1196 G1382:G1416 G1250:G1284 G1294:G1328 G1338:G1372 G1558:G1592 G1426:G1460 G1470:G1504 G942:G976">
      <formula1>$R$2:$S$2</formula1>
    </dataValidation>
    <dataValidation type="list" allowBlank="1" showInputMessage="1" showErrorMessage="1" errorTitle="¡Ingreso Inválido!" error="Seleccione una opción de la lista" promptTitle="Mes Requerido" prompt="Seleccione el mes en el que requiere el recurso." sqref="K810:K844 K17:K51 K61:K95 K105:K139 K149:K183 K193:K227 K237:K271 K281:K315 K325:K359 K370:K404 K414:K448 K458:K492 K502:K536 K634:K668 K678:K712 K590:K624 K1514:K1548 K722:K756 K766:K800 K942:K976 K1030:K1064 K854:K888 K898:K932 K546:K580 K1206:K1240 K1074:K1108 K1118:K1152 K1162:K1196 K1382:K1416 K1250:K1284 K1294:K1328 K1338:K1372 K1558:K1592 K1426:K1460 K1470:K1504 K986:K1020">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854 C370:C381 C414:C425 C458:C469 C502:C513 C546:C547 C590:C591 C634:C635 C722 C766 C810 C678:C679 C1030 C898 C942 C986 C1206 C1074 C1118 C1162 C1382 C1250 C1294 C1338 C1558 C1426 C1470 C1514">
      <formula1>$AH$2:$BU$2</formula1>
    </dataValidation>
    <dataValidation type="list" allowBlank="1" showInputMessage="1" showErrorMessage="1" errorTitle="¡Ingreso Inválido!" error="Verifique el valor ingresado." promptTitle="Ingrese el Objeto de Gasto" prompt="Ingrese el Objeto de Gasto" sqref="H810:H844 H17:H51 H61:H95 H105:H139 H149:H183 H193:H227 H237:H271 H281:H315 H325:H359 H370:H404 H414:H448 H458:H492 H502:H536 H1514:H1548 H634:H668 H678:H712 H590:H624 H722:H756 H766:H800 H546:H580 H1030:H1064 H854:H888 H898:H932 H986:H1020 H1206:H1240 H1074:H1108 H1118:H1152 H1162:H1196 H1382:H1416 H1250:H1284 H1294:H1328 H1338:H1372 H1558:H1592 H1426:H1460 H1470:H1504 H942:H976">
      <formula1>$A$1:$UI$1</formula1>
    </dataValidation>
    <dataValidation type="list" allowBlank="1" showInputMessage="1" showErrorMessage="1" errorTitle="¡Ingreso Inválido!" error="Seleccione una opción de la lista." promptTitle="Dimensión Estratégica" prompt="Seleccione una opción de la lista." sqref="J18:J51 J61:J95 J105:J139 J149:J183 J193:J227 J237:J271 J281:J315 J325:J359 J370:J404 J414:J448 J458:J492 J502:J536 J546:J580 J590:J624 J634:J668 J723:J756 J767:J800 J811:J844 J855:J888 J1559:J1592 J899:J932 J943:J976 J987:J1020 J1031:J1064 J1075:J1108 J1119:J1152 J1163:J1196 J1207:J1240 J1251:J1284 J1295:J1328 J1339:J1372 J1383:J1416 J1427:J1460 J1471:J1504 J1515:J1548 J678:J712">
      <formula1>$A$2:$P$2</formula1>
    </dataValidation>
    <dataValidation type="list" allowBlank="1" showInputMessage="1" showErrorMessage="1" errorTitle="¡Ingreso Inválido!" error="Seleccione una opción de la lista." promptTitle="Dimensión Estratégica" prompt="Seleccione una opción de la lista." sqref="J17 J1558 J1514 J1470 J1426 J1382 J1338 J1294 J1250 J1206 J1162 J1118 J1074 J1030 J986 J942 J722 J766 J810 J854 J898">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1475</v>
      </c>
      <c r="Q2" s="122" t="s">
        <v>1510</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0" t="s">
        <v>419</v>
      </c>
      <c r="AI2" s="450" t="s">
        <v>420</v>
      </c>
      <c r="AJ2" s="450" t="s">
        <v>421</v>
      </c>
      <c r="AK2" s="450" t="s">
        <v>422</v>
      </c>
      <c r="AL2" s="450" t="s">
        <v>423</v>
      </c>
      <c r="AM2" s="450" t="s">
        <v>426</v>
      </c>
      <c r="AN2" s="450" t="s">
        <v>424</v>
      </c>
      <c r="AO2" s="450" t="s">
        <v>425</v>
      </c>
      <c r="AP2" s="450" t="s">
        <v>427</v>
      </c>
      <c r="AQ2" s="450" t="s">
        <v>428</v>
      </c>
      <c r="AR2" s="450" t="s">
        <v>429</v>
      </c>
      <c r="AS2" s="450" t="s">
        <v>430</v>
      </c>
      <c r="AT2" s="450" t="s">
        <v>431</v>
      </c>
      <c r="AU2" s="450" t="s">
        <v>432</v>
      </c>
      <c r="AV2" s="450" t="s">
        <v>433</v>
      </c>
      <c r="AW2" s="450" t="s">
        <v>434</v>
      </c>
      <c r="AX2" s="450" t="s">
        <v>435</v>
      </c>
      <c r="AY2" s="450" t="s">
        <v>436</v>
      </c>
      <c r="AZ2" s="450" t="s">
        <v>437</v>
      </c>
      <c r="BA2" s="450" t="s">
        <v>438</v>
      </c>
      <c r="BB2" s="450" t="s">
        <v>439</v>
      </c>
      <c r="BC2" s="450" t="s">
        <v>440</v>
      </c>
      <c r="BD2" s="450" t="s">
        <v>441</v>
      </c>
      <c r="BE2" s="450" t="s">
        <v>442</v>
      </c>
      <c r="BF2" s="450" t="s">
        <v>443</v>
      </c>
      <c r="BG2" s="450" t="s">
        <v>444</v>
      </c>
      <c r="BH2" s="450" t="s">
        <v>445</v>
      </c>
      <c r="BI2" s="450" t="s">
        <v>446</v>
      </c>
      <c r="BJ2" s="450" t="s">
        <v>447</v>
      </c>
      <c r="BK2" s="450" t="s">
        <v>448</v>
      </c>
      <c r="BL2" s="450" t="s">
        <v>449</v>
      </c>
      <c r="BM2" s="450" t="s">
        <v>450</v>
      </c>
      <c r="BN2" s="450" t="s">
        <v>451</v>
      </c>
      <c r="BO2" s="450" t="s">
        <v>452</v>
      </c>
      <c r="BP2" s="450" t="s">
        <v>453</v>
      </c>
      <c r="BQ2" s="450" t="s">
        <v>454</v>
      </c>
      <c r="BR2" s="450" t="s">
        <v>455</v>
      </c>
      <c r="BS2" s="450" t="s">
        <v>456</v>
      </c>
      <c r="BT2" s="450" t="s">
        <v>457</v>
      </c>
      <c r="BU2" s="450" t="s">
        <v>458</v>
      </c>
    </row>
    <row r="3" spans="1:555" hidden="1" x14ac:dyDescent="0.25">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5759.1495000000004</v>
      </c>
      <c r="BC3" s="451">
        <f>+'Cuadro Resumen'!D213</f>
        <v>5307.4515000000001</v>
      </c>
      <c r="BD3" s="451">
        <f>+'Cuadro Resumen'!E213</f>
        <v>6775.47</v>
      </c>
      <c r="BE3" s="451">
        <f>+'Cuadro Resumen'!F213</f>
        <v>6323.7719999999999</v>
      </c>
      <c r="BF3" s="451">
        <f>+'Cuadro Resumen'!C214</f>
        <v>5081.6025</v>
      </c>
      <c r="BG3" s="451">
        <f>+'Cuadro Resumen'!D214</f>
        <v>4629.9045000000006</v>
      </c>
      <c r="BH3" s="451">
        <f>+'Cuadro Resumen'!E214</f>
        <v>6097.9230000000007</v>
      </c>
      <c r="BI3" s="451">
        <f>+'Cuadro Resumen'!F214</f>
        <v>5646.2250000000004</v>
      </c>
      <c r="BJ3" s="452">
        <f>+'Cuadro Resumen'!C215</f>
        <v>4404.0555000000004</v>
      </c>
      <c r="BK3" s="452">
        <f>+'Cuadro Resumen'!D215</f>
        <v>4065.2820000000002</v>
      </c>
      <c r="BL3" s="452">
        <f>+'Cuadro Resumen'!E215</f>
        <v>5420.3760000000002</v>
      </c>
      <c r="BM3" s="452">
        <f>+'Cuadro Resumen'!F215</f>
        <v>4968.6779999999999</v>
      </c>
      <c r="BN3" s="452">
        <f>+'Cuadro Resumen'!C216</f>
        <v>3726.5085000000004</v>
      </c>
      <c r="BO3" s="452">
        <f>+'Cuadro Resumen'!D216</f>
        <v>3387.7350000000001</v>
      </c>
      <c r="BP3" s="452">
        <f>+'Cuadro Resumen'!E216</f>
        <v>4742.8290000000006</v>
      </c>
      <c r="BQ3" s="452">
        <f>+'Cuadro Resumen'!F216</f>
        <v>4404.0555000000004</v>
      </c>
      <c r="BR3" s="452">
        <f>+'Cuadro Resumen'!C217</f>
        <v>3274.8105</v>
      </c>
      <c r="BS3" s="452">
        <f>+'Cuadro Resumen'!D217</f>
        <v>3048.9615000000003</v>
      </c>
      <c r="BT3" s="452">
        <f>+'Cuadro Resumen'!E217</f>
        <v>4178.2065000000002</v>
      </c>
      <c r="BU3" s="452">
        <f>+'Cuadro Resumen'!F217</f>
        <v>3839.433</v>
      </c>
    </row>
    <row r="4" spans="1:555" ht="15.75" thickBot="1" x14ac:dyDescent="0.3"/>
    <row r="5" spans="1:555" ht="27" thickBot="1" x14ac:dyDescent="0.3">
      <c r="C5" s="87" t="s">
        <v>387</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9">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5"/>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464</v>
      </c>
    </row>
    <row r="17" spans="3:12" x14ac:dyDescent="0.25">
      <c r="C17" s="141"/>
      <c r="D17" s="158"/>
      <c r="E17" s="115"/>
      <c r="F17" s="97">
        <f t="shared" ref="F17:F38" si="0">D17*E17</f>
        <v>0</v>
      </c>
      <c r="G17" s="161"/>
      <c r="H17" s="142" t="s">
        <v>1065</v>
      </c>
      <c r="I17" s="130" t="str">
        <f>VLOOKUP(H17,Presupuesto!$B$11:$C$565,2,0)</f>
        <v>BECAS</v>
      </c>
      <c r="J17" s="218" t="s">
        <v>1453</v>
      </c>
      <c r="K17" s="98" t="s">
        <v>393</v>
      </c>
      <c r="L17" s="98"/>
    </row>
    <row r="18" spans="3:12" x14ac:dyDescent="0.25">
      <c r="C18" s="141"/>
      <c r="D18" s="158"/>
      <c r="E18" s="123"/>
      <c r="F18" s="97">
        <f t="shared" si="0"/>
        <v>0</v>
      </c>
      <c r="G18" s="161"/>
      <c r="H18" s="142" t="s">
        <v>1067</v>
      </c>
      <c r="I18" s="130" t="str">
        <f>VLOOKUP(H18,Presupuesto!$B$11:$C$565,2,0)</f>
        <v>BECAS ESTUDIANTES DE PREGRADO (PLAN REFORMA)</v>
      </c>
      <c r="J18" s="98" t="str">
        <f>$J$17</f>
        <v>Posgrado</v>
      </c>
      <c r="K18" s="98" t="s">
        <v>411</v>
      </c>
      <c r="L18" s="98"/>
    </row>
    <row r="19" spans="3:12" x14ac:dyDescent="0.25">
      <c r="C19" s="141"/>
      <c r="D19" s="158"/>
      <c r="E19" s="123"/>
      <c r="F19" s="97">
        <f t="shared" si="0"/>
        <v>0</v>
      </c>
      <c r="G19" s="161"/>
      <c r="H19" s="142" t="s">
        <v>1069</v>
      </c>
      <c r="I19" s="130" t="str">
        <f>VLOOKUP(H19,Presupuesto!$B$11:$C$565,2,0)</f>
        <v>BECAS CONVENIO MINISTERIO SALUD -IHSS-UNAH</v>
      </c>
      <c r="J19" s="98" t="str">
        <f t="shared" ref="J19:J37" si="1">$J$17</f>
        <v>Posgrado</v>
      </c>
      <c r="K19" s="98" t="s">
        <v>411</v>
      </c>
      <c r="L19" s="98"/>
    </row>
    <row r="20" spans="3:12" x14ac:dyDescent="0.25">
      <c r="C20" s="141"/>
      <c r="D20" s="158"/>
      <c r="E20" s="123"/>
      <c r="F20" s="97">
        <f t="shared" si="0"/>
        <v>0</v>
      </c>
      <c r="G20" s="161"/>
      <c r="H20" s="142" t="s">
        <v>1071</v>
      </c>
      <c r="I20" s="130" t="str">
        <f>VLOOKUP(H20,Presupuesto!$B$11:$C$565,2,0)</f>
        <v>BECAS DE ACTUALIZACION Y CAPACITACION DOCENTE</v>
      </c>
      <c r="J20" s="98" t="str">
        <f t="shared" si="1"/>
        <v>Posgrado</v>
      </c>
      <c r="K20" s="98" t="s">
        <v>411</v>
      </c>
      <c r="L20" s="98"/>
    </row>
    <row r="21" spans="3:12" x14ac:dyDescent="0.25">
      <c r="C21" s="141"/>
      <c r="D21" s="158"/>
      <c r="E21" s="123"/>
      <c r="F21" s="97">
        <f t="shared" si="0"/>
        <v>0</v>
      </c>
      <c r="G21" s="161"/>
      <c r="H21" s="142" t="s">
        <v>1073</v>
      </c>
      <c r="I21" s="130" t="str">
        <f>VLOOKUP(H21,Presupuesto!$B$11:$C$565,2,0)</f>
        <v>BECAS EXCELENCIA ACADEMICA</v>
      </c>
      <c r="J21" s="98" t="str">
        <f t="shared" si="1"/>
        <v>Posgrado</v>
      </c>
      <c r="K21" s="98" t="s">
        <v>411</v>
      </c>
      <c r="L21" s="98"/>
    </row>
    <row r="22" spans="3:12" x14ac:dyDescent="0.25">
      <c r="C22" s="141"/>
      <c r="D22" s="158"/>
      <c r="E22" s="123"/>
      <c r="F22" s="97">
        <f t="shared" si="0"/>
        <v>0</v>
      </c>
      <c r="G22" s="161"/>
      <c r="H22" s="142" t="s">
        <v>1075</v>
      </c>
      <c r="I22" s="130" t="str">
        <f>VLOOKUP(H22,Presupuesto!$B$11:$C$565,2,0)</f>
        <v>BECAS PARA HIJOS DE LOS TRABAJADORES</v>
      </c>
      <c r="J22" s="98" t="str">
        <f t="shared" si="1"/>
        <v>Posgrado</v>
      </c>
      <c r="K22" s="98" t="s">
        <v>400</v>
      </c>
      <c r="L22" s="98"/>
    </row>
    <row r="23" spans="3:12" x14ac:dyDescent="0.25">
      <c r="C23" s="141"/>
      <c r="D23" s="158"/>
      <c r="E23" s="123"/>
      <c r="F23" s="97">
        <f t="shared" si="0"/>
        <v>0</v>
      </c>
      <c r="G23" s="161"/>
      <c r="H23" s="142" t="s">
        <v>1077</v>
      </c>
      <c r="I23" s="130" t="str">
        <f>VLOOKUP(H23,Presupuesto!$B$11:$C$565,2,0)</f>
        <v>BECAS POST GRADO ECONOMIA</v>
      </c>
      <c r="J23" s="98" t="str">
        <f t="shared" si="1"/>
        <v>Posgrado</v>
      </c>
      <c r="K23" s="98" t="s">
        <v>411</v>
      </c>
      <c r="L23" s="98"/>
    </row>
    <row r="24" spans="3:12" x14ac:dyDescent="0.25">
      <c r="C24" s="141"/>
      <c r="D24" s="158"/>
      <c r="E24" s="123"/>
      <c r="F24" s="97">
        <f t="shared" si="0"/>
        <v>0</v>
      </c>
      <c r="G24" s="161"/>
      <c r="H24" s="142" t="s">
        <v>1079</v>
      </c>
      <c r="I24" s="130" t="str">
        <f>VLOOKUP(H24,Presupuesto!$B$11:$C$565,2,0)</f>
        <v>BECAS POST-GRADO DE TRABAJO SOCIAL</v>
      </c>
      <c r="J24" s="98" t="str">
        <f t="shared" si="1"/>
        <v>Posgrado</v>
      </c>
      <c r="K24" s="98" t="s">
        <v>411</v>
      </c>
      <c r="L24" s="98"/>
    </row>
    <row r="25" spans="3:12" x14ac:dyDescent="0.25">
      <c r="C25" s="141"/>
      <c r="D25" s="158"/>
      <c r="E25" s="123"/>
      <c r="F25" s="97">
        <f t="shared" si="0"/>
        <v>0</v>
      </c>
      <c r="G25" s="161"/>
      <c r="H25" s="142" t="s">
        <v>1081</v>
      </c>
      <c r="I25" s="130" t="str">
        <f>VLOOKUP(H25,Presupuesto!$B$11:$C$565,2,0)</f>
        <v>BECAS PROFESIONALIZANTES DOCENTE (PLAN DE REFORMA)</v>
      </c>
      <c r="J25" s="98" t="str">
        <f t="shared" si="1"/>
        <v>Posgrado</v>
      </c>
      <c r="K25" s="98" t="s">
        <v>411</v>
      </c>
      <c r="L25" s="98"/>
    </row>
    <row r="26" spans="3:12" x14ac:dyDescent="0.25">
      <c r="C26" s="141"/>
      <c r="D26" s="158"/>
      <c r="E26" s="123"/>
      <c r="F26" s="97">
        <f t="shared" si="0"/>
        <v>0</v>
      </c>
      <c r="G26" s="161"/>
      <c r="H26" s="142" t="s">
        <v>1083</v>
      </c>
      <c r="I26" s="130" t="str">
        <f>VLOOKUP(H26,Presupuesto!$B$11:$C$565,2,0)</f>
        <v>PRESTAMOS A ESTUDIANTES</v>
      </c>
      <c r="J26" s="98" t="str">
        <f t="shared" si="1"/>
        <v>Posgrado</v>
      </c>
      <c r="K26" s="98" t="s">
        <v>411</v>
      </c>
      <c r="L26" s="98"/>
    </row>
    <row r="27" spans="3:12" x14ac:dyDescent="0.25">
      <c r="C27" s="141"/>
      <c r="D27" s="158"/>
      <c r="E27" s="123"/>
      <c r="F27" s="97">
        <f t="shared" si="0"/>
        <v>0</v>
      </c>
      <c r="G27" s="161"/>
      <c r="H27" s="142" t="s">
        <v>1085</v>
      </c>
      <c r="I27" s="130" t="str">
        <f>VLOOKUP(H27,Presupuesto!$B$11:$C$565,2,0)</f>
        <v>BECAS TALLERES EMPLEADOS A ESTUDIANTES</v>
      </c>
      <c r="J27" s="98" t="str">
        <f t="shared" si="1"/>
        <v>Posgrado</v>
      </c>
      <c r="K27" s="98" t="s">
        <v>411</v>
      </c>
      <c r="L27" s="98"/>
    </row>
    <row r="28" spans="3:12" x14ac:dyDescent="0.25">
      <c r="C28" s="141"/>
      <c r="D28" s="158"/>
      <c r="E28" s="123"/>
      <c r="F28" s="97">
        <f t="shared" si="0"/>
        <v>0</v>
      </c>
      <c r="G28" s="161"/>
      <c r="H28" s="142" t="s">
        <v>1087</v>
      </c>
      <c r="I28" s="130" t="str">
        <f>VLOOKUP(H28,Presupuesto!$B$11:$C$565,2,0)</f>
        <v>BECAS EXTERNAS DE INVESTIGACION</v>
      </c>
      <c r="J28" s="98" t="str">
        <f t="shared" si="1"/>
        <v>Posgrado</v>
      </c>
      <c r="K28" s="98" t="s">
        <v>411</v>
      </c>
      <c r="L28" s="98"/>
    </row>
    <row r="29" spans="3:12" x14ac:dyDescent="0.25">
      <c r="C29" s="141"/>
      <c r="D29" s="158"/>
      <c r="E29" s="123"/>
      <c r="F29" s="97">
        <f t="shared" si="0"/>
        <v>0</v>
      </c>
      <c r="G29" s="161"/>
      <c r="H29" s="142" t="s">
        <v>1089</v>
      </c>
      <c r="I29" s="130" t="str">
        <f>VLOOKUP(H29,Presupuesto!$B$11:$C$565,2,0)</f>
        <v>BECAS SUSTANTIVAS DE INVESTIGACIÓN</v>
      </c>
      <c r="J29" s="98" t="str">
        <f t="shared" si="1"/>
        <v>Posgrado</v>
      </c>
      <c r="K29" s="98" t="s">
        <v>411</v>
      </c>
      <c r="L29" s="98"/>
    </row>
    <row r="30" spans="3:12" x14ac:dyDescent="0.25">
      <c r="C30" s="141"/>
      <c r="D30" s="158"/>
      <c r="E30" s="123"/>
      <c r="F30" s="97">
        <f t="shared" si="0"/>
        <v>0</v>
      </c>
      <c r="G30" s="161"/>
      <c r="H30" s="142" t="s">
        <v>1091</v>
      </c>
      <c r="I30" s="130" t="str">
        <f>VLOOKUP(H30,Presupuesto!$B$11:$C$565,2,0)</f>
        <v>BECAS DE INVEST, PARA ESTUD. DE PREGRADO</v>
      </c>
      <c r="J30" s="98" t="str">
        <f t="shared" si="1"/>
        <v>Posgrado</v>
      </c>
      <c r="K30" s="98" t="s">
        <v>411</v>
      </c>
      <c r="L30" s="98"/>
    </row>
    <row r="31" spans="3:12" x14ac:dyDescent="0.25">
      <c r="C31" s="141"/>
      <c r="D31" s="158"/>
      <c r="E31" s="123"/>
      <c r="F31" s="97">
        <f t="shared" si="0"/>
        <v>0</v>
      </c>
      <c r="G31" s="161"/>
      <c r="H31" s="142" t="s">
        <v>1093</v>
      </c>
      <c r="I31" s="130" t="str">
        <f>VLOOKUP(H31,Presupuesto!$B$11:$C$565,2,0)</f>
        <v>BECAS DE INVEST. PARA DOC.DE POST-GRADO</v>
      </c>
      <c r="J31" s="98" t="str">
        <f t="shared" si="1"/>
        <v>Posgrado</v>
      </c>
      <c r="K31" s="98" t="s">
        <v>411</v>
      </c>
      <c r="L31" s="98"/>
    </row>
    <row r="32" spans="3:12" x14ac:dyDescent="0.25">
      <c r="C32" s="141"/>
      <c r="D32" s="158"/>
      <c r="E32" s="123"/>
      <c r="F32" s="97">
        <f t="shared" si="0"/>
        <v>0</v>
      </c>
      <c r="G32" s="161"/>
      <c r="H32" s="142" t="s">
        <v>1095</v>
      </c>
      <c r="I32" s="130" t="str">
        <f>VLOOKUP(H32,Presupuesto!$B$11:$C$565,2,0)</f>
        <v>BECAS BÁSICAS DE INVESTIGACIÓN</v>
      </c>
      <c r="J32" s="98" t="str">
        <f t="shared" si="1"/>
        <v>Posgrado</v>
      </c>
      <c r="K32" s="98" t="s">
        <v>411</v>
      </c>
      <c r="L32" s="98"/>
    </row>
    <row r="33" spans="3:12" x14ac:dyDescent="0.25">
      <c r="C33" s="141"/>
      <c r="D33" s="158"/>
      <c r="E33" s="123"/>
      <c r="F33" s="97">
        <f t="shared" si="0"/>
        <v>0</v>
      </c>
      <c r="G33" s="161"/>
      <c r="H33" s="142" t="s">
        <v>1097</v>
      </c>
      <c r="I33" s="130" t="str">
        <f>VLOOKUP(H33,Presupuesto!$B$11:$C$565,2,0)</f>
        <v>BECAS RELEVO GENERACIONAL</v>
      </c>
      <c r="J33" s="98" t="str">
        <f t="shared" si="1"/>
        <v>Posgrado</v>
      </c>
      <c r="K33" s="98" t="s">
        <v>411</v>
      </c>
      <c r="L33" s="98"/>
    </row>
    <row r="34" spans="3:12" x14ac:dyDescent="0.25">
      <c r="C34" s="141"/>
      <c r="D34" s="158"/>
      <c r="E34" s="123"/>
      <c r="F34" s="97">
        <f t="shared" si="0"/>
        <v>0</v>
      </c>
      <c r="G34" s="161"/>
      <c r="H34" s="142" t="s">
        <v>1099</v>
      </c>
      <c r="I34" s="130" t="str">
        <f>VLOOKUP(H34,Presupuesto!$B$11:$C$565,2,0)</f>
        <v>BECAS DE EQUIDAD</v>
      </c>
      <c r="J34" s="98" t="str">
        <f t="shared" si="1"/>
        <v>Posgrado</v>
      </c>
      <c r="K34" s="98" t="s">
        <v>411</v>
      </c>
      <c r="L34" s="98"/>
    </row>
    <row r="35" spans="3:12" x14ac:dyDescent="0.25">
      <c r="C35" s="141"/>
      <c r="D35" s="158"/>
      <c r="E35" s="123"/>
      <c r="F35" s="97">
        <f t="shared" si="0"/>
        <v>0</v>
      </c>
      <c r="G35" s="161"/>
      <c r="H35" s="142" t="s">
        <v>1101</v>
      </c>
      <c r="I35" s="130" t="str">
        <f>VLOOKUP(H35,Presupuesto!$B$11:$C$565,2,0)</f>
        <v>PREMIOS AL INVESTIGADOR</v>
      </c>
      <c r="J35" s="98" t="str">
        <f t="shared" si="1"/>
        <v>Posgrado</v>
      </c>
      <c r="K35" s="98" t="s">
        <v>411</v>
      </c>
      <c r="L35" s="98"/>
    </row>
    <row r="36" spans="3:12" x14ac:dyDescent="0.25">
      <c r="C36" s="141"/>
      <c r="D36" s="158"/>
      <c r="E36" s="123"/>
      <c r="F36" s="97">
        <f t="shared" si="0"/>
        <v>0</v>
      </c>
      <c r="G36" s="161"/>
      <c r="H36" s="142" t="s">
        <v>1103</v>
      </c>
      <c r="I36" s="130" t="str">
        <f>VLOOKUP(H36,Presupuesto!$B$11:$C$565,2,0)</f>
        <v>BECAS DE INV. PARA ESTUDIANTES DE POSTGRADO</v>
      </c>
      <c r="J36" s="98" t="str">
        <f t="shared" si="1"/>
        <v>Posgrado</v>
      </c>
      <c r="K36" s="98" t="s">
        <v>411</v>
      </c>
      <c r="L36" s="98"/>
    </row>
    <row r="37" spans="3:12" x14ac:dyDescent="0.25">
      <c r="C37" s="141"/>
      <c r="D37" s="158"/>
      <c r="E37" s="123"/>
      <c r="F37" s="97">
        <f t="shared" si="0"/>
        <v>0</v>
      </c>
      <c r="G37" s="161"/>
      <c r="H37" s="142" t="s">
        <v>1105</v>
      </c>
      <c r="I37" s="130" t="str">
        <f>VLOOKUP(H37,Presupuesto!$B$11:$C$565,2,0)</f>
        <v>Becas Especiales de Investigación</v>
      </c>
      <c r="J37" s="98" t="str">
        <f t="shared" si="1"/>
        <v>Posgrado</v>
      </c>
      <c r="K37" s="98" t="s">
        <v>411</v>
      </c>
      <c r="L37" s="98"/>
    </row>
    <row r="38" spans="3:12" ht="15.75" thickBot="1" x14ac:dyDescent="0.3">
      <c r="C38" s="147"/>
      <c r="D38" s="222"/>
      <c r="E38" s="103"/>
      <c r="F38" s="105">
        <f t="shared" si="0"/>
        <v>0</v>
      </c>
      <c r="G38" s="162"/>
      <c r="H38" s="148"/>
      <c r="I38" s="132" t="e">
        <f>VLOOKUP(H38,Presupuesto!$B$11:$C$565,2,0)</f>
        <v>#N/A</v>
      </c>
      <c r="J38" s="106" t="str">
        <f t="shared" ref="J38" si="2">$J$17</f>
        <v>Posgrado</v>
      </c>
      <c r="K38" s="124" t="s">
        <v>393</v>
      </c>
      <c r="L38" s="124"/>
    </row>
    <row r="39" spans="3:12" x14ac:dyDescent="0.25">
      <c r="F39" s="90"/>
      <c r="G39" s="89"/>
      <c r="H39" s="90"/>
      <c r="I39" s="90"/>
    </row>
    <row r="40" spans="3:12" ht="15.75" thickBot="1" x14ac:dyDescent="0.3"/>
    <row r="41" spans="3:12" ht="15.75" thickBot="1" x14ac:dyDescent="0.3">
      <c r="C41" s="157" t="s">
        <v>53</v>
      </c>
      <c r="D41" s="369">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391</v>
      </c>
      <c r="D44" s="365"/>
      <c r="E44" s="93"/>
      <c r="F44" s="93"/>
      <c r="G44" s="93"/>
      <c r="H44" s="76"/>
      <c r="I44" s="76"/>
      <c r="J44" s="76"/>
      <c r="K44" s="112"/>
    </row>
    <row r="45" spans="3:12" ht="18.75" x14ac:dyDescent="0.2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464</v>
      </c>
    </row>
    <row r="48" spans="3:12" x14ac:dyDescent="0.25">
      <c r="C48" s="141"/>
      <c r="D48" s="158"/>
      <c r="E48" s="115"/>
      <c r="F48" s="97">
        <f t="shared" ref="F48:F69" si="3">D48*E48</f>
        <v>0</v>
      </c>
      <c r="G48" s="161"/>
      <c r="H48" s="142" t="s">
        <v>1065</v>
      </c>
      <c r="I48" s="130" t="str">
        <f>VLOOKUP(H48,Presupuesto!$B$11:$C$565,2,0)</f>
        <v>BECAS</v>
      </c>
      <c r="J48" s="218" t="s">
        <v>1453</v>
      </c>
      <c r="K48" s="98" t="s">
        <v>393</v>
      </c>
      <c r="L48" s="98"/>
    </row>
    <row r="49" spans="3:12" x14ac:dyDescent="0.25">
      <c r="C49" s="141"/>
      <c r="D49" s="158"/>
      <c r="E49" s="123"/>
      <c r="F49" s="97">
        <f t="shared" si="3"/>
        <v>0</v>
      </c>
      <c r="G49" s="161"/>
      <c r="H49" s="142" t="s">
        <v>1067</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1069</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1071</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1073</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1075</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1077</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1079</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1081</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1083</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1085</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1087</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1089</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1091</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1093</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1095</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1097</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1099</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1101</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1103</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1105</v>
      </c>
      <c r="I68" s="130" t="str">
        <f>VLOOKUP(H68,Presupuesto!$B$11:$C$565,2,0)</f>
        <v>Becas Especiales de Investigación</v>
      </c>
      <c r="J68" s="98" t="str">
        <f t="shared" si="4"/>
        <v>Posgrado</v>
      </c>
      <c r="K68" s="98" t="s">
        <v>411</v>
      </c>
      <c r="L68" s="98"/>
    </row>
    <row r="69" spans="3:12" ht="15.75" thickBot="1" x14ac:dyDescent="0.3">
      <c r="C69" s="147"/>
      <c r="D69" s="222"/>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69">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391</v>
      </c>
      <c r="D75" s="365"/>
      <c r="E75" s="93"/>
      <c r="F75" s="93"/>
      <c r="G75" s="93"/>
      <c r="H75" s="76"/>
      <c r="I75" s="76"/>
      <c r="J75" s="76"/>
      <c r="K75" s="112"/>
    </row>
    <row r="76" spans="3:12" ht="18.75" x14ac:dyDescent="0.2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464</v>
      </c>
    </row>
    <row r="79" spans="3:12" x14ac:dyDescent="0.25">
      <c r="C79" s="141"/>
      <c r="D79" s="158"/>
      <c r="E79" s="115"/>
      <c r="F79" s="97">
        <f t="shared" ref="F79:F100" si="5">D79*E79</f>
        <v>0</v>
      </c>
      <c r="G79" s="161"/>
      <c r="H79" s="142" t="s">
        <v>1065</v>
      </c>
      <c r="I79" s="130" t="str">
        <f>VLOOKUP(H79,Presupuesto!$B$11:$C$565,2,0)</f>
        <v>BECAS</v>
      </c>
      <c r="J79" s="218" t="s">
        <v>1453</v>
      </c>
      <c r="K79" s="98" t="s">
        <v>393</v>
      </c>
      <c r="L79" s="98"/>
    </row>
    <row r="80" spans="3:12" x14ac:dyDescent="0.25">
      <c r="C80" s="141"/>
      <c r="D80" s="158"/>
      <c r="E80" s="123"/>
      <c r="F80" s="97">
        <f t="shared" si="5"/>
        <v>0</v>
      </c>
      <c r="G80" s="161"/>
      <c r="H80" s="142" t="s">
        <v>1067</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1069</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1071</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1073</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1075</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1077</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1079</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1081</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1083</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1085</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1087</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1089</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1091</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1093</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1095</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1097</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1099</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1101</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1103</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1105</v>
      </c>
      <c r="I99" s="130" t="str">
        <f>VLOOKUP(H99,Presupuesto!$B$11:$C$565,2,0)</f>
        <v>Becas Especiales de Investigación</v>
      </c>
      <c r="J99" s="98" t="str">
        <f t="shared" si="6"/>
        <v>Posgrado</v>
      </c>
      <c r="K99" s="98" t="s">
        <v>411</v>
      </c>
      <c r="L99" s="98"/>
    </row>
    <row r="100" spans="3:12" ht="15.75" thickBot="1" x14ac:dyDescent="0.3">
      <c r="C100" s="147"/>
      <c r="D100" s="222"/>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69">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391</v>
      </c>
      <c r="D106" s="365"/>
      <c r="E106" s="93"/>
      <c r="F106" s="93"/>
      <c r="G106" s="93"/>
      <c r="H106" s="76"/>
      <c r="I106" s="76"/>
      <c r="J106" s="76"/>
      <c r="K106" s="112"/>
    </row>
    <row r="107" spans="3:12" ht="18.75" x14ac:dyDescent="0.2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464</v>
      </c>
    </row>
    <row r="110" spans="3:12" x14ac:dyDescent="0.25">
      <c r="C110" s="141"/>
      <c r="D110" s="158"/>
      <c r="E110" s="115"/>
      <c r="F110" s="97">
        <f t="shared" ref="F110:F131" si="7">D110*E110</f>
        <v>0</v>
      </c>
      <c r="G110" s="161"/>
      <c r="H110" s="142" t="s">
        <v>1065</v>
      </c>
      <c r="I110" s="130" t="str">
        <f>VLOOKUP(H110,Presupuesto!$B$11:$C$565,2,0)</f>
        <v>BECAS</v>
      </c>
      <c r="J110" s="218" t="s">
        <v>1453</v>
      </c>
      <c r="K110" s="98" t="s">
        <v>393</v>
      </c>
      <c r="L110" s="98"/>
    </row>
    <row r="111" spans="3:12" x14ac:dyDescent="0.25">
      <c r="C111" s="141"/>
      <c r="D111" s="158"/>
      <c r="E111" s="123"/>
      <c r="F111" s="97">
        <f t="shared" si="7"/>
        <v>0</v>
      </c>
      <c r="G111" s="161"/>
      <c r="H111" s="142" t="s">
        <v>1067</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1069</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1071</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1073</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1075</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1077</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1079</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1081</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1083</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1085</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1087</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1089</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1091</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1093</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1095</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1097</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1099</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1101</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1103</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1105</v>
      </c>
      <c r="I130" s="130" t="str">
        <f>VLOOKUP(H130,Presupuesto!$B$11:$C$565,2,0)</f>
        <v>Becas Especiales de Investigación</v>
      </c>
      <c r="J130" s="98" t="str">
        <f t="shared" si="8"/>
        <v>Posgrado</v>
      </c>
      <c r="K130" s="98" t="s">
        <v>411</v>
      </c>
      <c r="L130" s="98"/>
    </row>
    <row r="131" spans="3:12" ht="15.75" thickBot="1" x14ac:dyDescent="0.3">
      <c r="C131" s="147"/>
      <c r="D131" s="222"/>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lastPrinted>2014-04-11T16:36:49Z</cp:lastPrinted>
  <dcterms:created xsi:type="dcterms:W3CDTF">2010-05-02T01:28:32Z</dcterms:created>
  <dcterms:modified xsi:type="dcterms:W3CDTF">2016-03-18T01:26:02Z</dcterms:modified>
</cp:coreProperties>
</file>