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730" windowHeight="973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r:id="rId13"/>
    <sheet name="3. Vinculación Univ. Sociedad" sheetId="22"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r:id="rId20"/>
    <sheet name="10. Posgrado" sheetId="48" state="hidden" r:id="rId21"/>
    <sheet name="11. Gestion Administrativa" sheetId="24" r:id="rId22"/>
    <sheet name="12. Gestión del Talento Humano" sheetId="44" r:id="rId23"/>
    <sheet name="13. Gestión Académica" sheetId="31"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ESPECIALES'!$J$13:$J$789</definedName>
    <definedName name="_xlnm._FilterDatabase" localSheetId="8" hidden="1">'6. Becas'!$J$13:$J$131</definedName>
    <definedName name="_xlnm._FilterDatabase" localSheetId="9" hidden="1">'7. Infraestructura'!$J$12:$J$139</definedName>
    <definedName name="_xlnm._FilterDatabase" localSheetId="10" hidden="1">'8. Venta de Servicios'!$J$10:$J$92</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P74" i="22"/>
  <c r="H74"/>
  <c r="J74"/>
  <c r="L74"/>
  <c r="Q41" i="24" l="1"/>
  <c r="P17"/>
  <c r="D10" i="8" l="1"/>
  <c r="Q21" i="44"/>
  <c r="Q43" i="30"/>
  <c r="Q16" i="24"/>
  <c r="O15"/>
  <c r="M15"/>
  <c r="K15"/>
  <c r="I15"/>
  <c r="I18"/>
  <c r="Q21" i="30" l="1"/>
  <c r="C13" i="42"/>
  <c r="M39" i="21" l="1"/>
  <c r="J48" i="42" l="1"/>
  <c r="I48"/>
  <c r="F48"/>
  <c r="I47"/>
  <c r="F22"/>
  <c r="F21"/>
  <c r="I23"/>
  <c r="I22"/>
  <c r="I21"/>
  <c r="I20"/>
  <c r="I19"/>
  <c r="I18"/>
  <c r="F20"/>
  <c r="F23"/>
  <c r="F17" i="40" l="1"/>
  <c r="D27" i="38" l="1"/>
  <c r="P11" i="46" l="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C56" i="43" l="1"/>
  <c r="C46"/>
  <c r="C35"/>
  <c r="C14"/>
  <c r="C115" i="42"/>
  <c r="C85"/>
  <c r="C55"/>
  <c r="C42"/>
  <c r="C29"/>
  <c r="C107" i="40"/>
  <c r="C76"/>
  <c r="C45"/>
  <c r="C14"/>
  <c r="C752" i="12"/>
  <c r="C708"/>
  <c r="C664"/>
  <c r="C620"/>
  <c r="C576"/>
  <c r="C532"/>
  <c r="C488"/>
  <c r="C444"/>
  <c r="C400"/>
  <c r="C356"/>
  <c r="C312"/>
  <c r="C268"/>
  <c r="C223"/>
  <c r="C179"/>
  <c r="C135"/>
  <c r="C91"/>
  <c r="C47"/>
  <c r="C37"/>
  <c r="C27"/>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P23" i="50"/>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O74"/>
  <c r="N74"/>
  <c r="M74"/>
  <c r="L74"/>
  <c r="K74"/>
  <c r="J74"/>
  <c r="I74"/>
  <c r="H74"/>
  <c r="Q73"/>
  <c r="P73"/>
  <c r="Q22"/>
  <c r="P22"/>
  <c r="Q21"/>
  <c r="P21"/>
  <c r="Q20"/>
  <c r="P20"/>
  <c r="Q19"/>
  <c r="P19"/>
  <c r="Q18"/>
  <c r="P18"/>
  <c r="D5" i="8" l="1"/>
  <c r="P74" i="50"/>
  <c r="Q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Q12"/>
  <c r="P15"/>
  <c r="Q15"/>
  <c r="P13" i="49"/>
  <c r="Q13"/>
  <c r="P14"/>
  <c r="Q14"/>
  <c r="P15"/>
  <c r="Q15"/>
  <c r="P16"/>
  <c r="Q16"/>
  <c r="P17"/>
  <c r="Q17"/>
  <c r="P18"/>
  <c r="Q18"/>
  <c r="P23"/>
  <c r="Q23"/>
  <c r="P24"/>
  <c r="Q24"/>
  <c r="P25"/>
  <c r="Q25"/>
  <c r="J92" i="43" l="1"/>
  <c r="J91"/>
  <c r="J90"/>
  <c r="J89"/>
  <c r="J88"/>
  <c r="J87"/>
  <c r="J86"/>
  <c r="J85"/>
  <c r="J84"/>
  <c r="J83"/>
  <c r="J82"/>
  <c r="J81"/>
  <c r="J80"/>
  <c r="J79"/>
  <c r="J78"/>
  <c r="J77"/>
  <c r="J76"/>
  <c r="J75"/>
  <c r="J74"/>
  <c r="J73"/>
  <c r="J72"/>
  <c r="J71"/>
  <c r="J70"/>
  <c r="J69"/>
  <c r="J68"/>
  <c r="J67"/>
  <c r="J66"/>
  <c r="J65"/>
  <c r="J64"/>
  <c r="J63"/>
  <c r="J62"/>
  <c r="J61"/>
  <c r="J60"/>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Q8"/>
  <c r="P8"/>
  <c r="Q20" i="31"/>
  <c r="P20"/>
  <c r="Q19"/>
  <c r="P19"/>
  <c r="Q18"/>
  <c r="P18"/>
  <c r="Q17"/>
  <c r="P17"/>
  <c r="Q16"/>
  <c r="P16"/>
  <c r="Q15"/>
  <c r="P15"/>
  <c r="Q14"/>
  <c r="P14"/>
  <c r="Q13"/>
  <c r="P13"/>
  <c r="Q12"/>
  <c r="P12"/>
  <c r="Q11"/>
  <c r="P11"/>
  <c r="Q9"/>
  <c r="P9"/>
  <c r="P9" i="44"/>
  <c r="Q9"/>
  <c r="P16"/>
  <c r="Q16"/>
  <c r="P17"/>
  <c r="Q17"/>
  <c r="P18"/>
  <c r="Q18"/>
  <c r="P19"/>
  <c r="Q19"/>
  <c r="P20"/>
  <c r="Q20"/>
  <c r="Q8"/>
  <c r="P8"/>
  <c r="P10" i="24"/>
  <c r="Q10"/>
  <c r="P11"/>
  <c r="Q11"/>
  <c r="P12"/>
  <c r="Q12"/>
  <c r="P13"/>
  <c r="Q13"/>
  <c r="P14"/>
  <c r="Q14"/>
  <c r="P15"/>
  <c r="Q15"/>
  <c r="P18"/>
  <c r="Q18"/>
  <c r="P19"/>
  <c r="Q19"/>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Q9"/>
  <c r="P9"/>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Q10"/>
  <c r="P10"/>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Q42" i="30"/>
  <c r="P42"/>
  <c r="Q41"/>
  <c r="P41"/>
  <c r="Q40"/>
  <c r="P40"/>
  <c r="Q39"/>
  <c r="P39"/>
  <c r="Q38"/>
  <c r="P38"/>
  <c r="Q37"/>
  <c r="P37"/>
  <c r="Q36"/>
  <c r="P36"/>
  <c r="Q35"/>
  <c r="P35"/>
  <c r="Q34"/>
  <c r="P34"/>
  <c r="Q33"/>
  <c r="P33"/>
  <c r="Q32"/>
  <c r="P32"/>
  <c r="Q31"/>
  <c r="P31"/>
  <c r="Q29"/>
  <c r="P29"/>
  <c r="Q28"/>
  <c r="P28"/>
  <c r="Q27"/>
  <c r="P27"/>
  <c r="Q26"/>
  <c r="P26"/>
  <c r="Q25"/>
  <c r="P25"/>
  <c r="Q24"/>
  <c r="P24"/>
  <c r="Q23"/>
  <c r="P23"/>
  <c r="Q22"/>
  <c r="P22"/>
  <c r="P21"/>
  <c r="Q20"/>
  <c r="P20"/>
  <c r="Q19"/>
  <c r="P19"/>
  <c r="Q18"/>
  <c r="P18"/>
  <c r="Q17"/>
  <c r="P17"/>
  <c r="Q16"/>
  <c r="P16"/>
  <c r="Q15"/>
  <c r="P15"/>
  <c r="Q14"/>
  <c r="P14"/>
  <c r="Q13"/>
  <c r="P13"/>
  <c r="Q12"/>
  <c r="P12"/>
  <c r="Q11"/>
  <c r="P11"/>
  <c r="Q10"/>
  <c r="P10"/>
  <c r="Q20" i="29"/>
  <c r="P20"/>
  <c r="Q19"/>
  <c r="P19"/>
  <c r="Q18"/>
  <c r="P18"/>
  <c r="Q17"/>
  <c r="P17"/>
  <c r="Q16"/>
  <c r="P16"/>
  <c r="Q15"/>
  <c r="P15"/>
  <c r="Q14"/>
  <c r="P14"/>
  <c r="Q13"/>
  <c r="P13"/>
  <c r="Q12"/>
  <c r="P12"/>
  <c r="Q11"/>
  <c r="P11"/>
  <c r="Q10"/>
  <c r="P10"/>
  <c r="Q9"/>
  <c r="P9"/>
  <c r="Q8"/>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73"/>
  <c r="P73"/>
  <c r="P9" i="21"/>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3"/>
  <c r="Q33"/>
  <c r="P34"/>
  <c r="Q34"/>
  <c r="P35"/>
  <c r="Q35"/>
  <c r="P36"/>
  <c r="Q36"/>
  <c r="P37"/>
  <c r="Q37"/>
  <c r="P38"/>
  <c r="Q38"/>
  <c r="P39"/>
  <c r="Q39"/>
  <c r="P40"/>
  <c r="Q40"/>
  <c r="P41"/>
  <c r="Q41"/>
  <c r="P42"/>
  <c r="Q42"/>
  <c r="P43"/>
  <c r="Q43"/>
  <c r="P44"/>
  <c r="Q44"/>
  <c r="P45"/>
  <c r="Q45"/>
  <c r="P46"/>
  <c r="Q46"/>
  <c r="Q8"/>
  <c r="P8"/>
  <c r="P10" i="28"/>
  <c r="P11"/>
  <c r="P12"/>
  <c r="P13"/>
  <c r="P14"/>
  <c r="P15"/>
  <c r="P16"/>
  <c r="P17"/>
  <c r="P18"/>
  <c r="P19"/>
  <c r="P20"/>
  <c r="P21"/>
  <c r="P22"/>
  <c r="P23"/>
  <c r="P24"/>
  <c r="P25"/>
  <c r="P26"/>
  <c r="P27"/>
  <c r="P9"/>
  <c r="Q9"/>
  <c r="Q10"/>
  <c r="Q11"/>
  <c r="Q12"/>
  <c r="Q13"/>
  <c r="Q14"/>
  <c r="Q15"/>
  <c r="Q16"/>
  <c r="Q17"/>
  <c r="Q18"/>
  <c r="Q19"/>
  <c r="Q20"/>
  <c r="Q21"/>
  <c r="Q22"/>
  <c r="Q23"/>
  <c r="Q24"/>
  <c r="Q25"/>
  <c r="Q26"/>
  <c r="Q27"/>
  <c r="Q74" i="22" l="1"/>
  <c r="O92" i="43"/>
  <c r="Q92" s="1"/>
  <c r="I92"/>
  <c r="F92"/>
  <c r="O91"/>
  <c r="Q91" s="1"/>
  <c r="I91"/>
  <c r="F91"/>
  <c r="O90"/>
  <c r="Q90" s="1"/>
  <c r="I90"/>
  <c r="F90"/>
  <c r="O89"/>
  <c r="Q89" s="1"/>
  <c r="I89"/>
  <c r="F89"/>
  <c r="O88"/>
  <c r="Q88" s="1"/>
  <c r="I88"/>
  <c r="F88"/>
  <c r="O87"/>
  <c r="Q87" s="1"/>
  <c r="I87"/>
  <c r="F87"/>
  <c r="O86"/>
  <c r="Q86" s="1"/>
  <c r="I86"/>
  <c r="F86"/>
  <c r="O85"/>
  <c r="Q85" s="1"/>
  <c r="I85"/>
  <c r="F85"/>
  <c r="O84"/>
  <c r="Q84" s="1"/>
  <c r="I84"/>
  <c r="F84"/>
  <c r="O83"/>
  <c r="Q83" s="1"/>
  <c r="I83"/>
  <c r="F83"/>
  <c r="O82"/>
  <c r="Q82" s="1"/>
  <c r="I82"/>
  <c r="F82"/>
  <c r="O81"/>
  <c r="Q81" s="1"/>
  <c r="I81"/>
  <c r="F81"/>
  <c r="O80"/>
  <c r="Q80" s="1"/>
  <c r="I80"/>
  <c r="F80"/>
  <c r="O79"/>
  <c r="Q79" s="1"/>
  <c r="I79"/>
  <c r="F79"/>
  <c r="O78"/>
  <c r="Q78" s="1"/>
  <c r="I78"/>
  <c r="F78"/>
  <c r="O77"/>
  <c r="Q77" s="1"/>
  <c r="I77"/>
  <c r="F77"/>
  <c r="O76"/>
  <c r="Q76" s="1"/>
  <c r="I76"/>
  <c r="F76"/>
  <c r="O75"/>
  <c r="Q75" s="1"/>
  <c r="I75"/>
  <c r="F75"/>
  <c r="O74"/>
  <c r="Q74" s="1"/>
  <c r="I74"/>
  <c r="F74"/>
  <c r="O73"/>
  <c r="Q73" s="1"/>
  <c r="I73"/>
  <c r="F73"/>
  <c r="O72"/>
  <c r="Q72" s="1"/>
  <c r="I72"/>
  <c r="F72"/>
  <c r="O71"/>
  <c r="Q71" s="1"/>
  <c r="I71"/>
  <c r="F71"/>
  <c r="O70"/>
  <c r="Q70" s="1"/>
  <c r="I70"/>
  <c r="F70"/>
  <c r="O69"/>
  <c r="Q69" s="1"/>
  <c r="I69"/>
  <c r="F69"/>
  <c r="O68"/>
  <c r="Q68" s="1"/>
  <c r="I68"/>
  <c r="F68"/>
  <c r="O67"/>
  <c r="Q67" s="1"/>
  <c r="I67"/>
  <c r="F67"/>
  <c r="O66"/>
  <c r="Q66" s="1"/>
  <c r="I66"/>
  <c r="F66"/>
  <c r="O65"/>
  <c r="Q65" s="1"/>
  <c r="I65"/>
  <c r="F65"/>
  <c r="O64"/>
  <c r="Q64" s="1"/>
  <c r="I64"/>
  <c r="F64"/>
  <c r="O63"/>
  <c r="Q63" s="1"/>
  <c r="I63"/>
  <c r="F63"/>
  <c r="O62"/>
  <c r="Q62" s="1"/>
  <c r="I62"/>
  <c r="F62"/>
  <c r="O61"/>
  <c r="Q61" s="1"/>
  <c r="I61"/>
  <c r="F61"/>
  <c r="O60"/>
  <c r="Q60" s="1"/>
  <c r="I60"/>
  <c r="F60"/>
  <c r="O59"/>
  <c r="Q59" s="1"/>
  <c r="I59"/>
  <c r="F59"/>
  <c r="O49"/>
  <c r="Q49" s="1"/>
  <c r="I49"/>
  <c r="F49"/>
  <c r="O39"/>
  <c r="P39" s="1"/>
  <c r="I39"/>
  <c r="F39"/>
  <c r="O38"/>
  <c r="Q38" s="1"/>
  <c r="I38"/>
  <c r="F38"/>
  <c r="J49" i="42"/>
  <c r="J79"/>
  <c r="J78"/>
  <c r="J77"/>
  <c r="J76"/>
  <c r="J75"/>
  <c r="J74"/>
  <c r="J73"/>
  <c r="J72"/>
  <c r="J71"/>
  <c r="J70"/>
  <c r="J69"/>
  <c r="J68"/>
  <c r="J67"/>
  <c r="J66"/>
  <c r="J65"/>
  <c r="J64"/>
  <c r="J63"/>
  <c r="J62"/>
  <c r="J61"/>
  <c r="J60"/>
  <c r="J109"/>
  <c r="J108"/>
  <c r="J107"/>
  <c r="J106"/>
  <c r="J105"/>
  <c r="J104"/>
  <c r="J103"/>
  <c r="J102"/>
  <c r="J101"/>
  <c r="J100"/>
  <c r="J99"/>
  <c r="J98"/>
  <c r="J97"/>
  <c r="J96"/>
  <c r="J95"/>
  <c r="J94"/>
  <c r="J93"/>
  <c r="J92"/>
  <c r="J91"/>
  <c r="J90"/>
  <c r="J139"/>
  <c r="J138"/>
  <c r="J137"/>
  <c r="J136"/>
  <c r="J135"/>
  <c r="J134"/>
  <c r="J133"/>
  <c r="J132"/>
  <c r="J131"/>
  <c r="J130"/>
  <c r="J129"/>
  <c r="J128"/>
  <c r="J127"/>
  <c r="J126"/>
  <c r="J125"/>
  <c r="J124"/>
  <c r="J123"/>
  <c r="J122"/>
  <c r="J121"/>
  <c r="J12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09"/>
  <c r="F109"/>
  <c r="I108"/>
  <c r="F108"/>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79"/>
  <c r="F79"/>
  <c r="I78"/>
  <c r="F78"/>
  <c r="I77"/>
  <c r="F77"/>
  <c r="I76"/>
  <c r="F76"/>
  <c r="I75"/>
  <c r="F75"/>
  <c r="I74"/>
  <c r="F74"/>
  <c r="I73"/>
  <c r="F73"/>
  <c r="I72"/>
  <c r="F72"/>
  <c r="I71"/>
  <c r="F71"/>
  <c r="I70"/>
  <c r="F70"/>
  <c r="I69"/>
  <c r="F69"/>
  <c r="I68"/>
  <c r="F68"/>
  <c r="I67"/>
  <c r="F67"/>
  <c r="I66"/>
  <c r="F66"/>
  <c r="I65"/>
  <c r="F65"/>
  <c r="I64"/>
  <c r="F64"/>
  <c r="I63"/>
  <c r="F63"/>
  <c r="I62"/>
  <c r="F62"/>
  <c r="I61"/>
  <c r="F61"/>
  <c r="I60"/>
  <c r="F60"/>
  <c r="I59"/>
  <c r="F59"/>
  <c r="I49"/>
  <c r="F49"/>
  <c r="I46"/>
  <c r="F46"/>
  <c r="I36"/>
  <c r="F36"/>
  <c r="I35"/>
  <c r="F35"/>
  <c r="I34"/>
  <c r="F34"/>
  <c r="I33"/>
  <c r="F33"/>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789" i="12"/>
  <c r="J788"/>
  <c r="J787"/>
  <c r="J786"/>
  <c r="J785"/>
  <c r="J784"/>
  <c r="J783"/>
  <c r="J782"/>
  <c r="J781"/>
  <c r="J780"/>
  <c r="J779"/>
  <c r="J778"/>
  <c r="J777"/>
  <c r="J776"/>
  <c r="J775"/>
  <c r="J774"/>
  <c r="J773"/>
  <c r="J772"/>
  <c r="J771"/>
  <c r="J770"/>
  <c r="J769"/>
  <c r="J768"/>
  <c r="J767"/>
  <c r="J766"/>
  <c r="J765"/>
  <c r="J764"/>
  <c r="J763"/>
  <c r="J762"/>
  <c r="J761"/>
  <c r="J760"/>
  <c r="J759"/>
  <c r="J758"/>
  <c r="J757"/>
  <c r="J756"/>
  <c r="J745"/>
  <c r="J744"/>
  <c r="J743"/>
  <c r="J742"/>
  <c r="J741"/>
  <c r="J740"/>
  <c r="J739"/>
  <c r="J738"/>
  <c r="J737"/>
  <c r="J736"/>
  <c r="J735"/>
  <c r="J734"/>
  <c r="J733"/>
  <c r="J732"/>
  <c r="J731"/>
  <c r="J730"/>
  <c r="J729"/>
  <c r="J728"/>
  <c r="J727"/>
  <c r="J726"/>
  <c r="J725"/>
  <c r="J724"/>
  <c r="J723"/>
  <c r="J722"/>
  <c r="J721"/>
  <c r="J720"/>
  <c r="J719"/>
  <c r="J718"/>
  <c r="J717"/>
  <c r="J716"/>
  <c r="J715"/>
  <c r="J714"/>
  <c r="J713"/>
  <c r="J712"/>
  <c r="J701"/>
  <c r="J700"/>
  <c r="J699"/>
  <c r="J698"/>
  <c r="J697"/>
  <c r="J696"/>
  <c r="J695"/>
  <c r="J694"/>
  <c r="J693"/>
  <c r="J692"/>
  <c r="J691"/>
  <c r="J690"/>
  <c r="J689"/>
  <c r="J688"/>
  <c r="J687"/>
  <c r="J686"/>
  <c r="J685"/>
  <c r="J684"/>
  <c r="J683"/>
  <c r="J682"/>
  <c r="J681"/>
  <c r="J680"/>
  <c r="J679"/>
  <c r="J678"/>
  <c r="J677"/>
  <c r="J676"/>
  <c r="J675"/>
  <c r="J674"/>
  <c r="J673"/>
  <c r="J672"/>
  <c r="J671"/>
  <c r="J670"/>
  <c r="J669"/>
  <c r="J668"/>
  <c r="J657"/>
  <c r="J656"/>
  <c r="J655"/>
  <c r="J654"/>
  <c r="J653"/>
  <c r="J652"/>
  <c r="J651"/>
  <c r="J650"/>
  <c r="J649"/>
  <c r="J648"/>
  <c r="J647"/>
  <c r="J646"/>
  <c r="J645"/>
  <c r="J644"/>
  <c r="J643"/>
  <c r="J642"/>
  <c r="J641"/>
  <c r="J640"/>
  <c r="J639"/>
  <c r="J638"/>
  <c r="J637"/>
  <c r="J636"/>
  <c r="J635"/>
  <c r="J634"/>
  <c r="J633"/>
  <c r="J632"/>
  <c r="J631"/>
  <c r="J630"/>
  <c r="J629"/>
  <c r="J628"/>
  <c r="J627"/>
  <c r="J626"/>
  <c r="J625"/>
  <c r="J624"/>
  <c r="J613"/>
  <c r="J612"/>
  <c r="J611"/>
  <c r="J610"/>
  <c r="J609"/>
  <c r="J608"/>
  <c r="J607"/>
  <c r="J606"/>
  <c r="J605"/>
  <c r="J604"/>
  <c r="J603"/>
  <c r="J602"/>
  <c r="J601"/>
  <c r="J600"/>
  <c r="J599"/>
  <c r="J598"/>
  <c r="J597"/>
  <c r="J596"/>
  <c r="J595"/>
  <c r="J594"/>
  <c r="J593"/>
  <c r="J592"/>
  <c r="J591"/>
  <c r="J590"/>
  <c r="J589"/>
  <c r="J588"/>
  <c r="J587"/>
  <c r="J586"/>
  <c r="J585"/>
  <c r="J584"/>
  <c r="J583"/>
  <c r="J582"/>
  <c r="J581"/>
  <c r="J580"/>
  <c r="J569"/>
  <c r="J568"/>
  <c r="J567"/>
  <c r="J566"/>
  <c r="J565"/>
  <c r="J564"/>
  <c r="J563"/>
  <c r="J562"/>
  <c r="J561"/>
  <c r="J560"/>
  <c r="J559"/>
  <c r="J558"/>
  <c r="J557"/>
  <c r="J556"/>
  <c r="J555"/>
  <c r="J554"/>
  <c r="J553"/>
  <c r="J552"/>
  <c r="J551"/>
  <c r="J550"/>
  <c r="J549"/>
  <c r="J548"/>
  <c r="J547"/>
  <c r="J546"/>
  <c r="J545"/>
  <c r="J544"/>
  <c r="J543"/>
  <c r="J542"/>
  <c r="J541"/>
  <c r="J540"/>
  <c r="J539"/>
  <c r="J538"/>
  <c r="J537"/>
  <c r="J536"/>
  <c r="J525"/>
  <c r="J524"/>
  <c r="J523"/>
  <c r="J522"/>
  <c r="J521"/>
  <c r="J520"/>
  <c r="J519"/>
  <c r="J518"/>
  <c r="J517"/>
  <c r="J516"/>
  <c r="J515"/>
  <c r="J514"/>
  <c r="J513"/>
  <c r="J512"/>
  <c r="J511"/>
  <c r="J510"/>
  <c r="J509"/>
  <c r="J508"/>
  <c r="J507"/>
  <c r="J506"/>
  <c r="J505"/>
  <c r="J504"/>
  <c r="J503"/>
  <c r="J502"/>
  <c r="J501"/>
  <c r="J500"/>
  <c r="J499"/>
  <c r="J498"/>
  <c r="J497"/>
  <c r="J496"/>
  <c r="J495"/>
  <c r="J494"/>
  <c r="J493"/>
  <c r="J492"/>
  <c r="J481"/>
  <c r="J480"/>
  <c r="J479"/>
  <c r="J478"/>
  <c r="J477"/>
  <c r="J476"/>
  <c r="J475"/>
  <c r="J474"/>
  <c r="J473"/>
  <c r="J472"/>
  <c r="J471"/>
  <c r="J470"/>
  <c r="J469"/>
  <c r="J468"/>
  <c r="J467"/>
  <c r="J466"/>
  <c r="J465"/>
  <c r="J464"/>
  <c r="J463"/>
  <c r="J462"/>
  <c r="J461"/>
  <c r="J460"/>
  <c r="J459"/>
  <c r="J458"/>
  <c r="J457"/>
  <c r="J456"/>
  <c r="J455"/>
  <c r="J454"/>
  <c r="J453"/>
  <c r="J452"/>
  <c r="J451"/>
  <c r="J450"/>
  <c r="J449"/>
  <c r="J448"/>
  <c r="J437"/>
  <c r="J436"/>
  <c r="J435"/>
  <c r="J434"/>
  <c r="J433"/>
  <c r="J432"/>
  <c r="J431"/>
  <c r="J430"/>
  <c r="J429"/>
  <c r="J428"/>
  <c r="J427"/>
  <c r="J426"/>
  <c r="J425"/>
  <c r="J424"/>
  <c r="J423"/>
  <c r="J422"/>
  <c r="J421"/>
  <c r="J420"/>
  <c r="J419"/>
  <c r="J418"/>
  <c r="J417"/>
  <c r="J416"/>
  <c r="J415"/>
  <c r="J414"/>
  <c r="J413"/>
  <c r="J412"/>
  <c r="J411"/>
  <c r="J410"/>
  <c r="J409"/>
  <c r="J408"/>
  <c r="J407"/>
  <c r="J406"/>
  <c r="J405"/>
  <c r="J404"/>
  <c r="J393"/>
  <c r="J392"/>
  <c r="J391"/>
  <c r="J390"/>
  <c r="J389"/>
  <c r="J388"/>
  <c r="J387"/>
  <c r="J386"/>
  <c r="J385"/>
  <c r="J384"/>
  <c r="J383"/>
  <c r="J382"/>
  <c r="J381"/>
  <c r="J380"/>
  <c r="J379"/>
  <c r="J378"/>
  <c r="J377"/>
  <c r="J376"/>
  <c r="J375"/>
  <c r="J374"/>
  <c r="J373"/>
  <c r="J372"/>
  <c r="J371"/>
  <c r="J370"/>
  <c r="J369"/>
  <c r="J368"/>
  <c r="J367"/>
  <c r="J366"/>
  <c r="J365"/>
  <c r="J364"/>
  <c r="J363"/>
  <c r="J362"/>
  <c r="J361"/>
  <c r="J360"/>
  <c r="J349"/>
  <c r="J348"/>
  <c r="J347"/>
  <c r="J346"/>
  <c r="J345"/>
  <c r="J344"/>
  <c r="J343"/>
  <c r="J342"/>
  <c r="J341"/>
  <c r="J340"/>
  <c r="J339"/>
  <c r="J338"/>
  <c r="J337"/>
  <c r="J336"/>
  <c r="J335"/>
  <c r="J334"/>
  <c r="J333"/>
  <c r="J332"/>
  <c r="J331"/>
  <c r="J330"/>
  <c r="J329"/>
  <c r="J328"/>
  <c r="J327"/>
  <c r="J326"/>
  <c r="J325"/>
  <c r="J324"/>
  <c r="J323"/>
  <c r="J322"/>
  <c r="J321"/>
  <c r="J320"/>
  <c r="J319"/>
  <c r="J318"/>
  <c r="J317"/>
  <c r="J316"/>
  <c r="J305"/>
  <c r="J304"/>
  <c r="J303"/>
  <c r="J302"/>
  <c r="J301"/>
  <c r="J300"/>
  <c r="J299"/>
  <c r="J298"/>
  <c r="J297"/>
  <c r="J296"/>
  <c r="J295"/>
  <c r="J294"/>
  <c r="J293"/>
  <c r="J292"/>
  <c r="J291"/>
  <c r="J290"/>
  <c r="J289"/>
  <c r="J288"/>
  <c r="J287"/>
  <c r="J286"/>
  <c r="J285"/>
  <c r="J284"/>
  <c r="J283"/>
  <c r="J282"/>
  <c r="J281"/>
  <c r="J280"/>
  <c r="J279"/>
  <c r="J278"/>
  <c r="J277"/>
  <c r="J276"/>
  <c r="J275"/>
  <c r="J274"/>
  <c r="J273"/>
  <c r="J272"/>
  <c r="J260"/>
  <c r="J259"/>
  <c r="J258"/>
  <c r="J257"/>
  <c r="J256"/>
  <c r="J255"/>
  <c r="J254"/>
  <c r="J253"/>
  <c r="J252"/>
  <c r="J251"/>
  <c r="J250"/>
  <c r="J249"/>
  <c r="J248"/>
  <c r="J247"/>
  <c r="J246"/>
  <c r="J245"/>
  <c r="J244"/>
  <c r="J243"/>
  <c r="J242"/>
  <c r="J241"/>
  <c r="J240"/>
  <c r="J239"/>
  <c r="J238"/>
  <c r="J237"/>
  <c r="J236"/>
  <c r="J235"/>
  <c r="J234"/>
  <c r="J233"/>
  <c r="J232"/>
  <c r="J231"/>
  <c r="J230"/>
  <c r="J229"/>
  <c r="J228"/>
  <c r="J227"/>
  <c r="J216"/>
  <c r="J215"/>
  <c r="J214"/>
  <c r="J213"/>
  <c r="J212"/>
  <c r="J211"/>
  <c r="J210"/>
  <c r="J209"/>
  <c r="J208"/>
  <c r="J207"/>
  <c r="J206"/>
  <c r="J205"/>
  <c r="J204"/>
  <c r="J203"/>
  <c r="J202"/>
  <c r="J201"/>
  <c r="J200"/>
  <c r="J199"/>
  <c r="J198"/>
  <c r="J197"/>
  <c r="J196"/>
  <c r="J195"/>
  <c r="J194"/>
  <c r="J193"/>
  <c r="J192"/>
  <c r="J191"/>
  <c r="J190"/>
  <c r="J189"/>
  <c r="J188"/>
  <c r="J187"/>
  <c r="J186"/>
  <c r="J185"/>
  <c r="J184"/>
  <c r="J183"/>
  <c r="J172"/>
  <c r="J171"/>
  <c r="J170"/>
  <c r="J169"/>
  <c r="J168"/>
  <c r="J167"/>
  <c r="J166"/>
  <c r="J165"/>
  <c r="J164"/>
  <c r="J163"/>
  <c r="J162"/>
  <c r="J161"/>
  <c r="J160"/>
  <c r="J159"/>
  <c r="J158"/>
  <c r="J157"/>
  <c r="J156"/>
  <c r="J155"/>
  <c r="J154"/>
  <c r="J153"/>
  <c r="J152"/>
  <c r="J151"/>
  <c r="J150"/>
  <c r="J149"/>
  <c r="J148"/>
  <c r="J147"/>
  <c r="J146"/>
  <c r="J145"/>
  <c r="J144"/>
  <c r="J143"/>
  <c r="J142"/>
  <c r="J141"/>
  <c r="J140"/>
  <c r="J139"/>
  <c r="J128"/>
  <c r="J127"/>
  <c r="J126"/>
  <c r="J125"/>
  <c r="J124"/>
  <c r="J123"/>
  <c r="J122"/>
  <c r="J121"/>
  <c r="J120"/>
  <c r="J119"/>
  <c r="J118"/>
  <c r="J117"/>
  <c r="J116"/>
  <c r="J115"/>
  <c r="J114"/>
  <c r="J113"/>
  <c r="J112"/>
  <c r="J111"/>
  <c r="J110"/>
  <c r="J109"/>
  <c r="J108"/>
  <c r="J107"/>
  <c r="J106"/>
  <c r="J105"/>
  <c r="J104"/>
  <c r="J103"/>
  <c r="J102"/>
  <c r="J101"/>
  <c r="J100"/>
  <c r="J99"/>
  <c r="J98"/>
  <c r="J97"/>
  <c r="J96"/>
  <c r="J95"/>
  <c r="J84"/>
  <c r="J83"/>
  <c r="J82"/>
  <c r="J81"/>
  <c r="J80"/>
  <c r="J79"/>
  <c r="J78"/>
  <c r="J77"/>
  <c r="J76"/>
  <c r="J75"/>
  <c r="J74"/>
  <c r="J73"/>
  <c r="J72"/>
  <c r="J71"/>
  <c r="J70"/>
  <c r="J69"/>
  <c r="J68"/>
  <c r="J67"/>
  <c r="J66"/>
  <c r="J65"/>
  <c r="J64"/>
  <c r="J63"/>
  <c r="J62"/>
  <c r="J61"/>
  <c r="J60"/>
  <c r="J59"/>
  <c r="J58"/>
  <c r="J57"/>
  <c r="J56"/>
  <c r="J55"/>
  <c r="J54"/>
  <c r="J53"/>
  <c r="J52"/>
  <c r="J51"/>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F766"/>
  <c r="I765"/>
  <c r="F765"/>
  <c r="I764"/>
  <c r="F764"/>
  <c r="I763"/>
  <c r="F763"/>
  <c r="I762"/>
  <c r="F762"/>
  <c r="I761"/>
  <c r="F761"/>
  <c r="I760"/>
  <c r="F760"/>
  <c r="I759"/>
  <c r="F759"/>
  <c r="I758"/>
  <c r="F758"/>
  <c r="I757"/>
  <c r="F757"/>
  <c r="I756"/>
  <c r="F756"/>
  <c r="I755"/>
  <c r="E755"/>
  <c r="F755" s="1"/>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F722"/>
  <c r="I721"/>
  <c r="F721"/>
  <c r="I720"/>
  <c r="F720"/>
  <c r="I719"/>
  <c r="F719"/>
  <c r="I718"/>
  <c r="F718"/>
  <c r="I717"/>
  <c r="F717"/>
  <c r="I716"/>
  <c r="F716"/>
  <c r="I715"/>
  <c r="F715"/>
  <c r="I714"/>
  <c r="F714"/>
  <c r="I713"/>
  <c r="F713"/>
  <c r="I712"/>
  <c r="F712"/>
  <c r="I711"/>
  <c r="E711"/>
  <c r="F711" s="1"/>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F678"/>
  <c r="I677"/>
  <c r="F677"/>
  <c r="I676"/>
  <c r="F676"/>
  <c r="I675"/>
  <c r="F675"/>
  <c r="I674"/>
  <c r="F674"/>
  <c r="I673"/>
  <c r="F673"/>
  <c r="I672"/>
  <c r="F672"/>
  <c r="I671"/>
  <c r="F671"/>
  <c r="I670"/>
  <c r="F670"/>
  <c r="I669"/>
  <c r="F669"/>
  <c r="I668"/>
  <c r="F668"/>
  <c r="I667"/>
  <c r="E667"/>
  <c r="F667" s="1"/>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F634"/>
  <c r="I633"/>
  <c r="F633"/>
  <c r="I632"/>
  <c r="F632"/>
  <c r="I631"/>
  <c r="F631"/>
  <c r="I630"/>
  <c r="F630"/>
  <c r="I629"/>
  <c r="F629"/>
  <c r="I628"/>
  <c r="F628"/>
  <c r="I627"/>
  <c r="F627"/>
  <c r="I626"/>
  <c r="F626"/>
  <c r="I625"/>
  <c r="F625"/>
  <c r="I624"/>
  <c r="F624"/>
  <c r="I623"/>
  <c r="E623"/>
  <c r="F623" s="1"/>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F590"/>
  <c r="I589"/>
  <c r="F589"/>
  <c r="I588"/>
  <c r="F588"/>
  <c r="I587"/>
  <c r="F587"/>
  <c r="I586"/>
  <c r="F586"/>
  <c r="I585"/>
  <c r="F585"/>
  <c r="I584"/>
  <c r="F584"/>
  <c r="I583"/>
  <c r="F583"/>
  <c r="I582"/>
  <c r="F582"/>
  <c r="I581"/>
  <c r="F581"/>
  <c r="I580"/>
  <c r="F580"/>
  <c r="I579"/>
  <c r="E579"/>
  <c r="F579" s="1"/>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F546"/>
  <c r="I545"/>
  <c r="F545"/>
  <c r="I544"/>
  <c r="F544"/>
  <c r="I543"/>
  <c r="F543"/>
  <c r="I542"/>
  <c r="F542"/>
  <c r="I541"/>
  <c r="F541"/>
  <c r="I540"/>
  <c r="F540"/>
  <c r="I539"/>
  <c r="F539"/>
  <c r="I538"/>
  <c r="F538"/>
  <c r="I537"/>
  <c r="F537"/>
  <c r="I536"/>
  <c r="F536"/>
  <c r="I535"/>
  <c r="E535"/>
  <c r="F535" s="1"/>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F502"/>
  <c r="I501"/>
  <c r="F501"/>
  <c r="I500"/>
  <c r="F500"/>
  <c r="I499"/>
  <c r="F499"/>
  <c r="I498"/>
  <c r="F498"/>
  <c r="I497"/>
  <c r="F497"/>
  <c r="I496"/>
  <c r="F496"/>
  <c r="I495"/>
  <c r="F495"/>
  <c r="I494"/>
  <c r="F494"/>
  <c r="I493"/>
  <c r="F493"/>
  <c r="I492"/>
  <c r="F492"/>
  <c r="I491"/>
  <c r="E491"/>
  <c r="F491" s="1"/>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F458"/>
  <c r="I457"/>
  <c r="F457"/>
  <c r="I456"/>
  <c r="F456"/>
  <c r="I455"/>
  <c r="F455"/>
  <c r="I454"/>
  <c r="F454"/>
  <c r="I453"/>
  <c r="F453"/>
  <c r="I452"/>
  <c r="F452"/>
  <c r="I451"/>
  <c r="F451"/>
  <c r="I450"/>
  <c r="F450"/>
  <c r="I449"/>
  <c r="F449"/>
  <c r="I448"/>
  <c r="F448"/>
  <c r="I447"/>
  <c r="E447"/>
  <c r="F447" s="1"/>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I413"/>
  <c r="F413"/>
  <c r="I412"/>
  <c r="F412"/>
  <c r="I411"/>
  <c r="F411"/>
  <c r="I410"/>
  <c r="F410"/>
  <c r="I409"/>
  <c r="F409"/>
  <c r="I408"/>
  <c r="F408"/>
  <c r="I407"/>
  <c r="F407"/>
  <c r="I406"/>
  <c r="F406"/>
  <c r="I405"/>
  <c r="F405"/>
  <c r="I404"/>
  <c r="F404"/>
  <c r="I403"/>
  <c r="E403"/>
  <c r="F403" s="1"/>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F370"/>
  <c r="I369"/>
  <c r="F369"/>
  <c r="I368"/>
  <c r="F368"/>
  <c r="I367"/>
  <c r="F367"/>
  <c r="I366"/>
  <c r="F366"/>
  <c r="I365"/>
  <c r="F365"/>
  <c r="I364"/>
  <c r="F364"/>
  <c r="I363"/>
  <c r="F363"/>
  <c r="I362"/>
  <c r="F362"/>
  <c r="I361"/>
  <c r="F361"/>
  <c r="I360"/>
  <c r="F360"/>
  <c r="I359"/>
  <c r="E359"/>
  <c r="F359" s="1"/>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F325"/>
  <c r="I324"/>
  <c r="F324"/>
  <c r="I323"/>
  <c r="F323"/>
  <c r="I322"/>
  <c r="F322"/>
  <c r="I321"/>
  <c r="F321"/>
  <c r="I320"/>
  <c r="F320"/>
  <c r="I319"/>
  <c r="F319"/>
  <c r="I318"/>
  <c r="F318"/>
  <c r="I317"/>
  <c r="F317"/>
  <c r="I316"/>
  <c r="F316"/>
  <c r="I315"/>
  <c r="E315"/>
  <c r="F315" s="1"/>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80"/>
  <c r="F280"/>
  <c r="I279"/>
  <c r="F279"/>
  <c r="I278"/>
  <c r="F278"/>
  <c r="I277"/>
  <c r="F277"/>
  <c r="I276"/>
  <c r="F276"/>
  <c r="I275"/>
  <c r="F275"/>
  <c r="I274"/>
  <c r="F274"/>
  <c r="I273"/>
  <c r="F273"/>
  <c r="I272"/>
  <c r="F272"/>
  <c r="I271"/>
  <c r="E271"/>
  <c r="F271" s="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F235"/>
  <c r="I234"/>
  <c r="F234"/>
  <c r="I233"/>
  <c r="F233"/>
  <c r="I232"/>
  <c r="F232"/>
  <c r="I231"/>
  <c r="F231"/>
  <c r="I230"/>
  <c r="F230"/>
  <c r="I229"/>
  <c r="F229"/>
  <c r="I228"/>
  <c r="F228"/>
  <c r="I227"/>
  <c r="F227"/>
  <c r="I226"/>
  <c r="E226"/>
  <c r="F226" s="1"/>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E182"/>
  <c r="F182" s="1"/>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E138"/>
  <c r="F138" s="1"/>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96"/>
  <c r="F96"/>
  <c r="I95"/>
  <c r="F95"/>
  <c r="I94"/>
  <c r="E94"/>
  <c r="F94" s="1"/>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I60"/>
  <c r="F60"/>
  <c r="I59"/>
  <c r="F59"/>
  <c r="I58"/>
  <c r="F58"/>
  <c r="I57"/>
  <c r="F57"/>
  <c r="I56"/>
  <c r="F56"/>
  <c r="I55"/>
  <c r="F55"/>
  <c r="I54"/>
  <c r="F54"/>
  <c r="I53"/>
  <c r="F53"/>
  <c r="I52"/>
  <c r="F52"/>
  <c r="I51"/>
  <c r="F51"/>
  <c r="I50"/>
  <c r="E50"/>
  <c r="F50" s="1"/>
  <c r="I40"/>
  <c r="I30"/>
  <c r="F30"/>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D124" s="1"/>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F420"/>
  <c r="G420" s="1"/>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39" i="42" l="1"/>
  <c r="D72" i="40"/>
  <c r="D103"/>
  <c r="P38" i="43"/>
  <c r="Q39"/>
  <c r="D67" i="9"/>
  <c r="D86"/>
  <c r="D143"/>
  <c r="D200"/>
  <c r="D219"/>
  <c r="F180" i="8"/>
  <c r="G180" s="1"/>
  <c r="D42" i="43"/>
  <c r="D26" i="42"/>
  <c r="D112"/>
  <c r="D41" i="40"/>
  <c r="D23" i="12"/>
  <c r="D43"/>
  <c r="D131"/>
  <c r="D396"/>
  <c r="D484"/>
  <c r="D572"/>
  <c r="D748"/>
  <c r="D264"/>
  <c r="D616"/>
  <c r="D704"/>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162"/>
  <c r="D86"/>
  <c r="D200"/>
  <c r="D219"/>
  <c r="P63" i="43"/>
  <c r="P64"/>
  <c r="P79"/>
  <c r="P80"/>
  <c r="P71"/>
  <c r="P72"/>
  <c r="P59"/>
  <c r="P60"/>
  <c r="P67"/>
  <c r="P68"/>
  <c r="P75"/>
  <c r="P76"/>
  <c r="P83"/>
  <c r="P84"/>
  <c r="D52"/>
  <c r="P61"/>
  <c r="P62"/>
  <c r="P69"/>
  <c r="P70"/>
  <c r="P77"/>
  <c r="P78"/>
  <c r="P85"/>
  <c r="P86"/>
  <c r="P87"/>
  <c r="P88"/>
  <c r="D31"/>
  <c r="P49"/>
  <c r="P65"/>
  <c r="P66"/>
  <c r="P73"/>
  <c r="P74"/>
  <c r="P81"/>
  <c r="P82"/>
  <c r="P89"/>
  <c r="P90"/>
  <c r="P91"/>
  <c r="P92"/>
  <c r="D82" i="42"/>
  <c r="D52"/>
  <c r="D528" i="12"/>
  <c r="D440"/>
  <c r="D33"/>
  <c r="D87"/>
  <c r="D175"/>
  <c r="D308"/>
  <c r="D219"/>
  <c r="D352"/>
  <c r="D660"/>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H36" i="46"/>
  <c r="I36"/>
  <c r="J36"/>
  <c r="K36"/>
  <c r="L36"/>
  <c r="M36"/>
  <c r="N36"/>
  <c r="O36"/>
  <c r="P36"/>
  <c r="Q36"/>
  <c r="I21" i="27" s="1"/>
  <c r="H34" i="45"/>
  <c r="I34"/>
  <c r="J34"/>
  <c r="K34"/>
  <c r="L34"/>
  <c r="M34"/>
  <c r="N34"/>
  <c r="O34"/>
  <c r="P34"/>
  <c r="Q34"/>
  <c r="I10" i="27" s="1"/>
  <c r="H47" i="21"/>
  <c r="I47"/>
  <c r="J47"/>
  <c r="K47"/>
  <c r="L47"/>
  <c r="M47"/>
  <c r="N47"/>
  <c r="O47"/>
  <c r="Q47"/>
  <c r="I5" i="27" s="1"/>
  <c r="P47" i="21"/>
  <c r="I74" i="22"/>
  <c r="K74"/>
  <c r="M74"/>
  <c r="N74"/>
  <c r="O74"/>
  <c r="I6" i="27"/>
  <c r="D70" i="8" l="1"/>
  <c r="D490"/>
  <c r="D250"/>
  <c r="D730"/>
  <c r="D130"/>
  <c r="D550"/>
  <c r="D910"/>
  <c r="D850"/>
  <c r="D790"/>
  <c r="D190"/>
  <c r="D430"/>
  <c r="D370"/>
  <c r="D670"/>
  <c r="D610"/>
  <c r="D310"/>
  <c r="J23" i="42" l="1"/>
  <c r="J22"/>
  <c r="J21"/>
  <c r="J20"/>
  <c r="J19"/>
  <c r="J37" i="40"/>
  <c r="J36"/>
  <c r="J35"/>
  <c r="J34"/>
  <c r="J33"/>
  <c r="J32"/>
  <c r="J31"/>
  <c r="J30"/>
  <c r="J29"/>
  <c r="J28"/>
  <c r="J27"/>
  <c r="J26"/>
  <c r="J25"/>
  <c r="J24"/>
  <c r="J23"/>
  <c r="J22"/>
  <c r="J21"/>
  <c r="J20"/>
  <c r="J19"/>
  <c r="J20" i="12"/>
  <c r="J19"/>
  <c r="J18"/>
  <c r="J29" i="10"/>
  <c r="J28"/>
  <c r="J27"/>
  <c r="J26"/>
  <c r="J25"/>
  <c r="J24"/>
  <c r="J23"/>
  <c r="J22"/>
  <c r="J21"/>
  <c r="J20"/>
  <c r="J19"/>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Q43" i="48"/>
  <c r="I13" i="27" s="1"/>
  <c r="P43" i="48"/>
  <c r="O43"/>
  <c r="N43"/>
  <c r="M43"/>
  <c r="L43"/>
  <c r="K43"/>
  <c r="J43"/>
  <c r="I43"/>
  <c r="H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21" i="47"/>
  <c r="I11" i="27" s="1"/>
  <c r="P21" i="47"/>
  <c r="O21"/>
  <c r="N21"/>
  <c r="M21"/>
  <c r="L21"/>
  <c r="K21"/>
  <c r="J21"/>
  <c r="I21"/>
  <c r="H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21" i="44"/>
  <c r="I19" i="27"/>
  <c r="P27" i="23"/>
  <c r="Q27"/>
  <c r="I9" i="27" s="1"/>
  <c r="P36" i="33"/>
  <c r="Q36"/>
  <c r="I12" i="27" s="1"/>
  <c r="P21" i="31"/>
  <c r="Q21"/>
  <c r="I20" i="27" s="1"/>
  <c r="P41" i="24"/>
  <c r="I18" i="27"/>
  <c r="P43" i="30"/>
  <c r="P21" i="29"/>
  <c r="Q21"/>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41" i="24"/>
  <c r="N41"/>
  <c r="M41"/>
  <c r="L41"/>
  <c r="K41"/>
  <c r="J41"/>
  <c r="I41"/>
  <c r="H41"/>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G318"/>
  <c r="AF318"/>
  <c r="AD318"/>
  <c r="AC318"/>
  <c r="AB318"/>
  <c r="E318"/>
  <c r="AP317"/>
  <c r="AO317"/>
  <c r="AN317"/>
  <c r="AL317"/>
  <c r="AK317"/>
  <c r="AJ317"/>
  <c r="AH317"/>
  <c r="AG317"/>
  <c r="AF317"/>
  <c r="AC317"/>
  <c r="AB317"/>
  <c r="E317"/>
  <c r="D317"/>
  <c r="AP316"/>
  <c r="AO316"/>
  <c r="AN316"/>
  <c r="AL316"/>
  <c r="AK316"/>
  <c r="AJ316"/>
  <c r="AH316"/>
  <c r="AG316"/>
  <c r="AF316"/>
  <c r="AD316"/>
  <c r="AB316"/>
  <c r="E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G322"/>
  <c r="AF322"/>
  <c r="AC322"/>
  <c r="E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D285"/>
  <c r="AC285"/>
  <c r="AB285"/>
  <c r="E285"/>
  <c r="AP284"/>
  <c r="AO284"/>
  <c r="AN284"/>
  <c r="AL284"/>
  <c r="AK284"/>
  <c r="AJ284"/>
  <c r="AG284"/>
  <c r="AF284"/>
  <c r="AD284"/>
  <c r="AC284"/>
  <c r="AB284"/>
  <c r="E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G275"/>
  <c r="AF275"/>
  <c r="AD275"/>
  <c r="AC275"/>
  <c r="AB275"/>
  <c r="E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G269"/>
  <c r="AF269"/>
  <c r="AD269"/>
  <c r="AC269"/>
  <c r="AB269"/>
  <c r="E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G247"/>
  <c r="AF247"/>
  <c r="AD247"/>
  <c r="AC247"/>
  <c r="AB247"/>
  <c r="E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G237"/>
  <c r="AF237"/>
  <c r="AD237"/>
  <c r="AC237"/>
  <c r="AB237"/>
  <c r="E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AI332"/>
  <c r="F333"/>
  <c r="H333" s="1"/>
  <c r="AI333"/>
  <c r="AE332"/>
  <c r="AE333"/>
  <c r="AM317"/>
  <c r="AM320"/>
  <c r="AQ321"/>
  <c r="AQ315"/>
  <c r="F317"/>
  <c r="J317" s="1"/>
  <c r="AI317"/>
  <c r="AQ319"/>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F319"/>
  <c r="J319" s="1"/>
  <c r="AI319"/>
  <c r="AE325"/>
  <c r="AI320"/>
  <c r="AM322"/>
  <c r="AI323"/>
  <c r="F326"/>
  <c r="J326" s="1"/>
  <c r="AI326"/>
  <c r="AE320"/>
  <c r="F321"/>
  <c r="J321" s="1"/>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AQ286"/>
  <c r="AI290"/>
  <c r="AE291"/>
  <c r="AE293"/>
  <c r="F294"/>
  <c r="J294" s="1"/>
  <c r="AI294"/>
  <c r="F297"/>
  <c r="H297" s="1"/>
  <c r="AI297"/>
  <c r="AQ298"/>
  <c r="AM301"/>
  <c r="AE302"/>
  <c r="AE303"/>
  <c r="AM305"/>
  <c r="AE306"/>
  <c r="AE307"/>
  <c r="AQ309"/>
  <c r="AI310"/>
  <c r="F311"/>
  <c r="J311" s="1"/>
  <c r="AI311"/>
  <c r="AI273"/>
  <c r="AI277"/>
  <c r="AI281"/>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AM269"/>
  <c r="AE272"/>
  <c r="F273"/>
  <c r="AM273"/>
  <c r="AE276"/>
  <c r="F277"/>
  <c r="AM277"/>
  <c r="AE280"/>
  <c r="F281"/>
  <c r="AM281"/>
  <c r="AE284"/>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5"/>
  <c r="J245" s="1"/>
  <c r="AE245"/>
  <c r="AI246"/>
  <c r="AQ245"/>
  <c r="AE246"/>
  <c r="AQ248"/>
  <c r="AM248"/>
  <c r="AI248"/>
  <c r="F254"/>
  <c r="J254" s="1"/>
  <c r="AI254"/>
  <c r="AM257"/>
  <c r="AM258"/>
  <c r="AE254"/>
  <c r="F255"/>
  <c r="J255" s="1"/>
  <c r="AE255"/>
  <c r="F256"/>
  <c r="H256" s="1"/>
  <c r="AI257"/>
  <c r="F258"/>
  <c r="H258" s="1"/>
  <c r="AI258"/>
  <c r="AI259"/>
  <c r="AQ254"/>
  <c r="AQ255"/>
  <c r="AE257"/>
  <c r="AE258"/>
  <c r="AE259"/>
  <c r="AF235"/>
  <c r="AK235"/>
  <c r="AP235"/>
  <c r="E235"/>
  <c r="AD235"/>
  <c r="AJ235"/>
  <c r="AO235"/>
  <c r="AC235"/>
  <c r="AN235"/>
  <c r="AB235"/>
  <c r="AG235"/>
  <c r="AL235"/>
  <c r="AM237"/>
  <c r="AI240"/>
  <c r="AE237"/>
  <c r="AI238"/>
  <c r="F239"/>
  <c r="J239" s="1"/>
  <c r="AE239"/>
  <c r="AQ241"/>
  <c r="AE236"/>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AI192"/>
  <c r="F202"/>
  <c r="J202" s="1"/>
  <c r="AM203"/>
  <c r="AE204"/>
  <c r="AQ201"/>
  <c r="AQ204"/>
  <c r="F193"/>
  <c r="J193" s="1"/>
  <c r="AM201"/>
  <c r="AM204"/>
  <c r="AI201"/>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E161"/>
  <c r="AM160"/>
  <c r="F160"/>
  <c r="H160" s="1"/>
  <c r="AE160"/>
  <c r="AI160"/>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G244"/>
  <c r="AF244"/>
  <c r="AD244"/>
  <c r="AC244"/>
  <c r="AB244"/>
  <c r="E244"/>
  <c r="AP224"/>
  <c r="AO224"/>
  <c r="AN224"/>
  <c r="AL224"/>
  <c r="AK224"/>
  <c r="AJ224"/>
  <c r="AG224"/>
  <c r="AF224"/>
  <c r="AD224"/>
  <c r="AC224"/>
  <c r="AB224"/>
  <c r="E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G165"/>
  <c r="AF165"/>
  <c r="AD165"/>
  <c r="AC165"/>
  <c r="AB165"/>
  <c r="E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78"/>
  <c r="H36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95"/>
  <c r="H286"/>
  <c r="H270"/>
  <c r="H298"/>
  <c r="H334"/>
  <c r="AR342"/>
  <c r="AR340"/>
  <c r="J296"/>
  <c r="J336"/>
  <c r="H342"/>
  <c r="H310"/>
  <c r="AR343"/>
  <c r="J274"/>
  <c r="AR337"/>
  <c r="J289"/>
  <c r="H337"/>
  <c r="AR334"/>
  <c r="AR294"/>
  <c r="J320"/>
  <c r="H332"/>
  <c r="J272"/>
  <c r="J305"/>
  <c r="AR306"/>
  <c r="J297"/>
  <c r="J325"/>
  <c r="AR336"/>
  <c r="H306"/>
  <c r="AR332"/>
  <c r="AR331"/>
  <c r="AR333"/>
  <c r="J228"/>
  <c r="H291"/>
  <c r="H276"/>
  <c r="H314"/>
  <c r="J309"/>
  <c r="H302"/>
  <c r="H321"/>
  <c r="H317"/>
  <c r="AR274"/>
  <c r="AR307"/>
  <c r="J278"/>
  <c r="H319"/>
  <c r="H304"/>
  <c r="AR271"/>
  <c r="AR279"/>
  <c r="AR282"/>
  <c r="AR324"/>
  <c r="H324"/>
  <c r="J323"/>
  <c r="AR314"/>
  <c r="AR321"/>
  <c r="AR325"/>
  <c r="AR319"/>
  <c r="AR323"/>
  <c r="AR305"/>
  <c r="AR320"/>
  <c r="AR308"/>
  <c r="AR304"/>
  <c r="H257"/>
  <c r="H307"/>
  <c r="AR301"/>
  <c r="H299"/>
  <c r="H271"/>
  <c r="AR283"/>
  <c r="AR278"/>
  <c r="AR311"/>
  <c r="AR326"/>
  <c r="H226"/>
  <c r="J261"/>
  <c r="H303"/>
  <c r="J293"/>
  <c r="AR297"/>
  <c r="AR289"/>
  <c r="AR310"/>
  <c r="AR290"/>
  <c r="J290"/>
  <c r="H290"/>
  <c r="H240"/>
  <c r="H280"/>
  <c r="AR295"/>
  <c r="AR286"/>
  <c r="H239"/>
  <c r="H292"/>
  <c r="J266"/>
  <c r="J301"/>
  <c r="AR291"/>
  <c r="AR281"/>
  <c r="H294"/>
  <c r="AR287"/>
  <c r="AR270"/>
  <c r="AR298"/>
  <c r="H225"/>
  <c r="J236"/>
  <c r="H300"/>
  <c r="AR299"/>
  <c r="AR293"/>
  <c r="H308"/>
  <c r="AR273"/>
  <c r="AR302"/>
  <c r="AR296"/>
  <c r="AR276"/>
  <c r="AR303"/>
  <c r="AR277"/>
  <c r="AR309"/>
  <c r="H273"/>
  <c r="J273"/>
  <c r="H265"/>
  <c r="AR300"/>
  <c r="AR272"/>
  <c r="H263"/>
  <c r="AR288"/>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59"/>
  <c r="AR257"/>
  <c r="J250"/>
  <c r="AR246"/>
  <c r="AR258"/>
  <c r="AR241"/>
  <c r="H241"/>
  <c r="AR242"/>
  <c r="H218"/>
  <c r="J227"/>
  <c r="AR236"/>
  <c r="H202"/>
  <c r="AR239"/>
  <c r="AR238"/>
  <c r="AR240"/>
  <c r="H242"/>
  <c r="H220"/>
  <c r="H217"/>
  <c r="AR229"/>
  <c r="AR226"/>
  <c r="AR230"/>
  <c r="AR228"/>
  <c r="AR215"/>
  <c r="AR227"/>
  <c r="H215"/>
  <c r="AR217"/>
  <c r="AR219"/>
  <c r="J219"/>
  <c r="AR218"/>
  <c r="AR216"/>
  <c r="H196"/>
  <c r="AR220"/>
  <c r="AR210"/>
  <c r="H209"/>
  <c r="H193"/>
  <c r="J205"/>
  <c r="AR209"/>
  <c r="J208"/>
  <c r="H201"/>
  <c r="H212"/>
  <c r="AR212"/>
  <c r="AR211"/>
  <c r="H194"/>
  <c r="AR208"/>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J160"/>
  <c r="AR160"/>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AK312"/>
  <c r="AM234"/>
  <c r="AI339"/>
  <c r="AK328"/>
  <c r="AM346"/>
  <c r="AE390"/>
  <c r="AP389"/>
  <c r="AE399"/>
  <c r="AG13"/>
  <c r="F90"/>
  <c r="H90" s="1"/>
  <c r="AN96"/>
  <c r="AF118"/>
  <c r="AL118"/>
  <c r="AO164"/>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200"/>
  <c r="H200" s="1"/>
  <c r="AP199"/>
  <c r="AP190" s="1"/>
  <c r="AM206"/>
  <c r="F268"/>
  <c r="H268" s="1"/>
  <c r="F313"/>
  <c r="J313" s="1"/>
  <c r="F390"/>
  <c r="H390" s="1"/>
  <c r="AI390"/>
  <c r="AE330"/>
  <c r="F335"/>
  <c r="F403"/>
  <c r="J403" s="1"/>
  <c r="F542"/>
  <c r="J542" s="1"/>
  <c r="AK89"/>
  <c r="AE107"/>
  <c r="AI54"/>
  <c r="AE62"/>
  <c r="AE85"/>
  <c r="F88"/>
  <c r="J88" s="1"/>
  <c r="AI88"/>
  <c r="AH89"/>
  <c r="AN89"/>
  <c r="AG89"/>
  <c r="AM119"/>
  <c r="AK133"/>
  <c r="AO149"/>
  <c r="AI162"/>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M198"/>
  <c r="AL199"/>
  <c r="AL190" s="1"/>
  <c r="AI206"/>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L312"/>
  <c r="AQ313"/>
  <c r="AQ260"/>
  <c r="F260"/>
  <c r="H260" s="1"/>
  <c r="AE260"/>
  <c r="AI260"/>
  <c r="AM260"/>
  <c r="AE244"/>
  <c r="AM244"/>
  <c r="AQ244"/>
  <c r="I222"/>
  <c r="AL223"/>
  <c r="AQ224"/>
  <c r="AE200"/>
  <c r="AI200"/>
  <c r="AM200"/>
  <c r="AQ200"/>
  <c r="F206"/>
  <c r="AI191"/>
  <c r="AE191"/>
  <c r="F191"/>
  <c r="J191" s="1"/>
  <c r="AM214"/>
  <c r="AE214"/>
  <c r="AM207"/>
  <c r="AI207"/>
  <c r="F213"/>
  <c r="AG164"/>
  <c r="AP149"/>
  <c r="AL149"/>
  <c r="AH149"/>
  <c r="AD149"/>
  <c r="AN149"/>
  <c r="AF149"/>
  <c r="AP133"/>
  <c r="AE134"/>
  <c r="AI134"/>
  <c r="F148"/>
  <c r="AP118"/>
  <c r="AE131"/>
  <c r="AI131"/>
  <c r="F117"/>
  <c r="AM117"/>
  <c r="AI36"/>
  <c r="AH96"/>
  <c r="AM103"/>
  <c r="AQ103"/>
  <c r="AE90"/>
  <c r="AI90"/>
  <c r="AM90"/>
  <c r="AQ90"/>
  <c r="F51"/>
  <c r="AI62"/>
  <c r="D500"/>
  <c r="E149"/>
  <c r="AE541"/>
  <c r="AJ526"/>
  <c r="AN499"/>
  <c r="AE383"/>
  <c r="AQ235"/>
  <c r="D527"/>
  <c r="D389"/>
  <c r="AE235"/>
  <c r="AL13"/>
  <c r="F467"/>
  <c r="D133"/>
  <c r="F489"/>
  <c r="AI383"/>
  <c r="G327"/>
  <c r="AF526"/>
  <c r="AJ499"/>
  <c r="AB499"/>
  <c r="F485"/>
  <c r="AQ459"/>
  <c r="AM459"/>
  <c r="AI459"/>
  <c r="AE459"/>
  <c r="G222"/>
  <c r="D118"/>
  <c r="D96"/>
  <c r="I327"/>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M190"/>
  <c r="E526"/>
  <c r="AR485"/>
  <c r="J330"/>
  <c r="J268"/>
  <c r="H150"/>
  <c r="F83"/>
  <c r="H83" s="1"/>
  <c r="AM312"/>
  <c r="H458"/>
  <c r="J103"/>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R191"/>
  <c r="AP222"/>
  <c r="AQ164"/>
  <c r="AE527"/>
  <c r="AM527"/>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H44"/>
  <c r="AR488"/>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D106"/>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E222"/>
  <c r="AM223"/>
  <c r="J206"/>
  <c r="H206"/>
  <c r="AR200"/>
  <c r="J213"/>
  <c r="H213"/>
  <c r="AP106"/>
  <c r="E106"/>
  <c r="AN106"/>
  <c r="AI149"/>
  <c r="AR134"/>
  <c r="J148"/>
  <c r="H148"/>
  <c r="AI107"/>
  <c r="AR107" s="1"/>
  <c r="J117"/>
  <c r="H117"/>
  <c r="AH12"/>
  <c r="AR90"/>
  <c r="H51"/>
  <c r="J51"/>
  <c r="J207"/>
  <c r="H207"/>
  <c r="J485"/>
  <c r="H485"/>
  <c r="J467"/>
  <c r="H467"/>
  <c r="D499"/>
  <c r="F499" s="1"/>
  <c r="F500"/>
  <c r="J489"/>
  <c r="H489"/>
  <c r="AN12"/>
  <c r="F107"/>
  <c r="AI13"/>
  <c r="AF12"/>
  <c r="AM13"/>
  <c r="AR459"/>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N566"/>
  <c r="D327"/>
  <c r="AF106"/>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I327"/>
  <c r="AR527"/>
  <c r="AR500"/>
  <c r="J133"/>
  <c r="AM222"/>
  <c r="AR89"/>
  <c r="AQ106"/>
  <c r="AR133"/>
  <c r="AR83"/>
  <c r="H389"/>
  <c r="AR389"/>
  <c r="AQ397"/>
  <c r="H118"/>
  <c r="AR96"/>
  <c r="AR526"/>
  <c r="AR499"/>
  <c r="AI12"/>
  <c r="J328"/>
  <c r="H328"/>
  <c r="H499"/>
  <c r="J499"/>
  <c r="H527"/>
  <c r="J52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21" i="44"/>
  <c r="N21"/>
  <c r="M21"/>
  <c r="L21"/>
  <c r="K21"/>
  <c r="J21"/>
  <c r="I21"/>
  <c r="H21"/>
  <c r="H27" i="23"/>
  <c r="I27"/>
  <c r="J27"/>
  <c r="K27"/>
  <c r="L27"/>
  <c r="M27"/>
  <c r="N27"/>
  <c r="O27"/>
  <c r="O36" i="33"/>
  <c r="N36"/>
  <c r="M36"/>
  <c r="L36"/>
  <c r="K36"/>
  <c r="J36"/>
  <c r="I36"/>
  <c r="H36"/>
  <c r="O43" i="30"/>
  <c r="N43"/>
  <c r="M43"/>
  <c r="L43"/>
  <c r="J43"/>
  <c r="H43"/>
  <c r="O21" i="29"/>
  <c r="N21"/>
  <c r="M21"/>
  <c r="L21"/>
  <c r="K21"/>
  <c r="J21"/>
  <c r="I21"/>
  <c r="H21"/>
  <c r="O28" i="28"/>
  <c r="N28"/>
  <c r="M28"/>
  <c r="L28"/>
  <c r="K28"/>
  <c r="J28"/>
  <c r="I28"/>
  <c r="H28"/>
  <c r="D79" i="27" l="1"/>
  <c r="G17" i="8"/>
  <c r="E15" i="38" s="1"/>
  <c r="F15" s="1"/>
  <c r="G59" i="8"/>
  <c r="G56"/>
  <c r="G65"/>
  <c r="D56" i="27" s="1"/>
  <c r="G62" i="8"/>
  <c r="J15" i="38" l="1"/>
  <c r="H15"/>
  <c r="AB15"/>
  <c r="D55" i="27"/>
  <c r="D54"/>
  <c r="AD64" i="38"/>
  <c r="AD47" s="1"/>
  <c r="D53" i="27"/>
  <c r="AD15" i="38"/>
  <c r="F60" i="8"/>
  <c r="F61"/>
  <c r="D14" i="38"/>
  <c r="AB14"/>
  <c r="K26" i="7"/>
  <c r="AE15" i="38" l="1"/>
  <c r="AR15" s="1"/>
  <c r="O28" i="43"/>
  <c r="Q28" s="1"/>
  <c r="O27"/>
  <c r="P27" s="1"/>
  <c r="O26"/>
  <c r="Q26" s="1"/>
  <c r="O25"/>
  <c r="P25" s="1"/>
  <c r="O24"/>
  <c r="Q24" s="1"/>
  <c r="O23"/>
  <c r="P23" s="1"/>
  <c r="O22"/>
  <c r="Q22" s="1"/>
  <c r="O21"/>
  <c r="P21" s="1"/>
  <c r="O20"/>
  <c r="Q20" s="1"/>
  <c r="O19"/>
  <c r="P19" s="1"/>
  <c r="O18"/>
  <c r="Q18" s="1"/>
  <c r="O17"/>
  <c r="Q17" s="1"/>
  <c r="I28"/>
  <c r="F28"/>
  <c r="I27"/>
  <c r="F27"/>
  <c r="I26"/>
  <c r="F26"/>
  <c r="I25"/>
  <c r="F25"/>
  <c r="I24"/>
  <c r="F24"/>
  <c r="I23"/>
  <c r="F23"/>
  <c r="I22"/>
  <c r="F22"/>
  <c r="I21"/>
  <c r="F21"/>
  <c r="I20"/>
  <c r="F20"/>
  <c r="I19"/>
  <c r="F19"/>
  <c r="I18"/>
  <c r="F18"/>
  <c r="I17"/>
  <c r="F17"/>
  <c r="F19" i="42"/>
  <c r="F18"/>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D318" i="38" l="1"/>
  <c r="F318" s="1"/>
  <c r="AH318"/>
  <c r="D224"/>
  <c r="AH224"/>
  <c r="D244"/>
  <c r="F244" s="1"/>
  <c r="AH244"/>
  <c r="D269"/>
  <c r="F269" s="1"/>
  <c r="AH269"/>
  <c r="AH165"/>
  <c r="D165"/>
  <c r="D284"/>
  <c r="F284" s="1"/>
  <c r="AH284"/>
  <c r="AI284" s="1"/>
  <c r="AR284" s="1"/>
  <c r="D316"/>
  <c r="AC316"/>
  <c r="AE316" s="1"/>
  <c r="AR316" s="1"/>
  <c r="AH322"/>
  <c r="AI322" s="1"/>
  <c r="D322"/>
  <c r="F322" s="1"/>
  <c r="D237"/>
  <c r="AH237"/>
  <c r="D247"/>
  <c r="F247" s="1"/>
  <c r="AH247"/>
  <c r="AI247" s="1"/>
  <c r="AR247" s="1"/>
  <c r="D275"/>
  <c r="F275" s="1"/>
  <c r="AH275"/>
  <c r="AI275" s="1"/>
  <c r="AR275" s="1"/>
  <c r="D285"/>
  <c r="AF285"/>
  <c r="D10" i="42"/>
  <c r="D161" i="38"/>
  <c r="F161" s="1"/>
  <c r="AJ161"/>
  <c r="D404"/>
  <c r="AB404"/>
  <c r="AE405"/>
  <c r="AR405" s="1"/>
  <c r="AC398"/>
  <c r="AC397" s="1"/>
  <c r="AM409"/>
  <c r="AR409" s="1"/>
  <c r="AL398"/>
  <c r="AB32"/>
  <c r="AE32" s="1"/>
  <c r="AR32" s="1"/>
  <c r="F32"/>
  <c r="Q23" i="43"/>
  <c r="Q21"/>
  <c r="Q19"/>
  <c r="Q27"/>
  <c r="Q25"/>
  <c r="P18"/>
  <c r="P20"/>
  <c r="P22"/>
  <c r="P24"/>
  <c r="P26"/>
  <c r="P28"/>
  <c r="D10"/>
  <c r="D5" i="42"/>
  <c r="C10" i="27" s="1"/>
  <c r="P17" i="43"/>
  <c r="D10" i="40"/>
  <c r="D5" s="1"/>
  <c r="C9" i="27" s="1"/>
  <c r="J30" i="10"/>
  <c r="Y322" i="38" s="1"/>
  <c r="J26" i="9"/>
  <c r="J18"/>
  <c r="Y201" i="38" s="1"/>
  <c r="AI269" l="1"/>
  <c r="AR269" s="1"/>
  <c r="AH267"/>
  <c r="AH223"/>
  <c r="AI224"/>
  <c r="AR224" s="1"/>
  <c r="H247"/>
  <c r="J247"/>
  <c r="J284"/>
  <c r="H284"/>
  <c r="H269"/>
  <c r="J269"/>
  <c r="F224"/>
  <c r="D223"/>
  <c r="F223" s="1"/>
  <c r="AI237"/>
  <c r="AR237" s="1"/>
  <c r="AH235"/>
  <c r="AI235" s="1"/>
  <c r="AR235" s="1"/>
  <c r="F165"/>
  <c r="D164"/>
  <c r="F164" s="1"/>
  <c r="AI244"/>
  <c r="AR244" s="1"/>
  <c r="AH243"/>
  <c r="AI243" s="1"/>
  <c r="AI318"/>
  <c r="AR318" s="1"/>
  <c r="AH312"/>
  <c r="AI312" s="1"/>
  <c r="J322"/>
  <c r="H322"/>
  <c r="J275"/>
  <c r="H275"/>
  <c r="F237"/>
  <c r="D235"/>
  <c r="F235" s="1"/>
  <c r="F316"/>
  <c r="D312"/>
  <c r="F312" s="1"/>
  <c r="AH164"/>
  <c r="AI165"/>
  <c r="AR165" s="1"/>
  <c r="H244"/>
  <c r="J244"/>
  <c r="J318"/>
  <c r="H318"/>
  <c r="J161"/>
  <c r="H161"/>
  <c r="AI285"/>
  <c r="AR285" s="1"/>
  <c r="AF267"/>
  <c r="AI267" s="1"/>
  <c r="AR267" s="1"/>
  <c r="AM161"/>
  <c r="AR161" s="1"/>
  <c r="AJ149"/>
  <c r="F285"/>
  <c r="D267"/>
  <c r="F267" s="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H312" i="38" l="1"/>
  <c r="J312"/>
  <c r="J164"/>
  <c r="H164"/>
  <c r="J223"/>
  <c r="H223"/>
  <c r="J316"/>
  <c r="H316"/>
  <c r="J165"/>
  <c r="H165"/>
  <c r="H224"/>
  <c r="J224"/>
  <c r="AH222"/>
  <c r="J235"/>
  <c r="H235"/>
  <c r="AI164"/>
  <c r="J237"/>
  <c r="H237"/>
  <c r="H267"/>
  <c r="J267"/>
  <c r="H285"/>
  <c r="J285"/>
  <c r="AM149"/>
  <c r="AJ106"/>
  <c r="AM106" s="1"/>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Q28" i="28"/>
  <c r="I4" i="27" s="1"/>
  <c r="G26" i="7"/>
  <c r="AC201" i="38" s="1"/>
  <c r="Y526" l="1"/>
  <c r="Y327"/>
  <c r="Y397"/>
  <c r="Y222"/>
  <c r="Y499"/>
  <c r="Z12"/>
  <c r="Z526"/>
  <c r="Z327"/>
  <c r="Z397"/>
  <c r="Z222"/>
  <c r="Z190"/>
  <c r="Z106" s="1"/>
  <c r="AE201"/>
  <c r="AR201" s="1"/>
  <c r="AC199"/>
  <c r="H397"/>
  <c r="J397"/>
  <c r="H398"/>
  <c r="J398"/>
  <c r="AR397"/>
  <c r="J25" i="7"/>
  <c r="G25"/>
  <c r="Z566" i="38" l="1"/>
  <c r="AC190"/>
  <c r="AE190" s="1"/>
  <c r="AE199"/>
  <c r="I30" i="10"/>
  <c r="I29"/>
  <c r="I28"/>
  <c r="I27"/>
  <c r="I26"/>
  <c r="I25"/>
  <c r="I24"/>
  <c r="I23"/>
  <c r="I22"/>
  <c r="I21"/>
  <c r="I20"/>
  <c r="I19"/>
  <c r="I18"/>
  <c r="I20" i="12"/>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E18" i="7"/>
  <c r="G18" s="1"/>
  <c r="J18"/>
  <c r="E19"/>
  <c r="G19" s="1"/>
  <c r="J19"/>
  <c r="G20"/>
  <c r="J20"/>
  <c r="G21"/>
  <c r="D248" i="38" s="1"/>
  <c r="J21" i="7"/>
  <c r="E22"/>
  <c r="G22" s="1"/>
  <c r="J22"/>
  <c r="E23"/>
  <c r="G23" s="1"/>
  <c r="J23"/>
  <c r="E24"/>
  <c r="G24" s="1"/>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D222" i="38" l="1"/>
  <c r="F222" s="1"/>
  <c r="F243"/>
  <c r="J248"/>
  <c r="H248"/>
  <c r="AF560"/>
  <c r="AC164"/>
  <c r="AE164" s="1"/>
  <c r="AR164" s="1"/>
  <c r="AC243"/>
  <c r="AE243" s="1"/>
  <c r="AR243" s="1"/>
  <c r="F158"/>
  <c r="D149"/>
  <c r="AI225"/>
  <c r="AR225" s="1"/>
  <c r="AF223"/>
  <c r="AE315"/>
  <c r="AR315" s="1"/>
  <c r="AC312"/>
  <c r="F69"/>
  <c r="E47"/>
  <c r="F47" s="1"/>
  <c r="H47" s="1"/>
  <c r="AE69"/>
  <c r="AR69" s="1"/>
  <c r="F561"/>
  <c r="AE561"/>
  <c r="AR561" s="1"/>
  <c r="AB560"/>
  <c r="AC560"/>
  <c r="AE565"/>
  <c r="AR565" s="1"/>
  <c r="O29" i="34"/>
  <c r="N29"/>
  <c r="M29"/>
  <c r="L29"/>
  <c r="K29"/>
  <c r="J29"/>
  <c r="I29"/>
  <c r="H29"/>
  <c r="Q29"/>
  <c r="O21" i="31"/>
  <c r="N21"/>
  <c r="M21"/>
  <c r="L21"/>
  <c r="K21"/>
  <c r="J21"/>
  <c r="I21"/>
  <c r="H21"/>
  <c r="F20" i="12"/>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B28" i="38" s="1"/>
  <c r="G64" i="8"/>
  <c r="G63"/>
  <c r="G61"/>
  <c r="AJ64" i="38" s="1"/>
  <c r="T10" i="4"/>
  <c r="T31" s="1"/>
  <c r="D204" i="38" l="1"/>
  <c r="AH204"/>
  <c r="I22" i="27"/>
  <c r="I25" s="1"/>
  <c r="Y162" i="38"/>
  <c r="Y149" s="1"/>
  <c r="Y106" s="1"/>
  <c r="J243"/>
  <c r="H243"/>
  <c r="J222"/>
  <c r="H222"/>
  <c r="AD317"/>
  <c r="AE317" s="1"/>
  <c r="AR317" s="1"/>
  <c r="D99" i="27"/>
  <c r="AP348" i="38"/>
  <c r="AQ348" s="1"/>
  <c r="E348"/>
  <c r="F348" s="1"/>
  <c r="F366"/>
  <c r="AB366"/>
  <c r="AC106"/>
  <c r="P29" i="34"/>
  <c r="F149" i="38"/>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10" i="9"/>
  <c r="G60" i="8"/>
  <c r="F67"/>
  <c r="G67" s="1"/>
  <c r="AB29" i="38" s="1"/>
  <c r="D10" i="10"/>
  <c r="D5" s="1"/>
  <c r="C7" i="27" s="1"/>
  <c r="D5" i="12" l="1"/>
  <c r="C8" i="27" s="1"/>
  <c r="AI204" i="38"/>
  <c r="AR204" s="1"/>
  <c r="AH199"/>
  <c r="F204"/>
  <c r="D199"/>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D190" l="1"/>
  <c r="F199"/>
  <c r="J204"/>
  <c r="H204"/>
  <c r="AH190"/>
  <c r="AI199"/>
  <c r="AR199" s="1"/>
  <c r="AB47"/>
  <c r="AE47" s="1"/>
  <c r="AR47" s="1"/>
  <c r="F345"/>
  <c r="J345" s="1"/>
  <c r="H327"/>
  <c r="J327"/>
  <c r="AE327"/>
  <c r="AB222"/>
  <c r="AE222" s="1"/>
  <c r="AR222" s="1"/>
  <c r="AE312"/>
  <c r="AR312" s="1"/>
  <c r="AO327"/>
  <c r="AO566" s="1"/>
  <c r="AQ345"/>
  <c r="AM345"/>
  <c r="AJ327"/>
  <c r="AM327" s="1"/>
  <c r="AE345"/>
  <c r="AR350"/>
  <c r="AB106"/>
  <c r="AE106" s="1"/>
  <c r="AM12"/>
  <c r="AP12"/>
  <c r="AP566" s="1"/>
  <c r="AQ13"/>
  <c r="AI190" l="1"/>
  <c r="AR190" s="1"/>
  <c r="AH106"/>
  <c r="F190"/>
  <c r="H190" s="1"/>
  <c r="D106"/>
  <c r="J199"/>
  <c r="H199"/>
  <c r="AB12"/>
  <c r="AB566" s="1"/>
  <c r="H345"/>
  <c r="AJ566"/>
  <c r="AR345"/>
  <c r="AQ327"/>
  <c r="AR327" s="1"/>
  <c r="AQ12"/>
  <c r="D5" i="9"/>
  <c r="C6" i="27" s="1"/>
  <c r="C80"/>
  <c r="J190" i="38" l="1"/>
  <c r="AH566"/>
  <c r="AI106"/>
  <c r="AR106" s="1"/>
  <c r="F106"/>
  <c r="D566"/>
  <c r="F8" i="27" s="1"/>
  <c r="D40"/>
  <c r="D57" s="1"/>
  <c r="F19" i="8"/>
  <c r="G19" s="1"/>
  <c r="F18"/>
  <c r="G18" s="1"/>
  <c r="Y28" i="38" s="1"/>
  <c r="H106" l="1"/>
  <c r="J106"/>
  <c r="AD29"/>
  <c r="AE29" s="1"/>
  <c r="AR29" s="1"/>
  <c r="Y29"/>
  <c r="Y13" s="1"/>
  <c r="Y12" s="1"/>
  <c r="Y566" s="1"/>
  <c r="AC28"/>
  <c r="AE28" s="1"/>
  <c r="AR28" s="1"/>
  <c r="E28"/>
  <c r="F28" s="1"/>
  <c r="AC21"/>
  <c r="C5" i="27" l="1"/>
  <c r="C13" s="1"/>
  <c r="AD13" i="38"/>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 r="I43" i="30"/>
  <c r="K43"/>
  <c r="I8" i="27"/>
  <c r="I14" s="1"/>
  <c r="I27" s="1"/>
</calcChain>
</file>

<file path=xl/sharedStrings.xml><?xml version="1.0" encoding="utf-8"?>
<sst xmlns="http://schemas.openxmlformats.org/spreadsheetml/2006/main" count="13751" uniqueCount="1839">
  <si>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</si>
  <si>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</si>
  <si>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</si>
  <si>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</si>
  <si>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</si>
  <si>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</si>
  <si>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</si>
  <si>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</si>
  <si>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</si>
  <si>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</si>
  <si>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</si>
  <si>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</si>
  <si>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</si>
  <si>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</si>
  <si>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</si>
  <si>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</si>
  <si>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</si>
  <si>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</si>
  <si>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</si>
  <si>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</si>
  <si>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</si>
  <si>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</si>
  <si>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</si>
  <si>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</si>
  <si>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</si>
  <si>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</si>
  <si>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</si>
  <si>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</si>
  <si>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</si>
  <si>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</si>
  <si>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</si>
  <si>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</si>
  <si>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</si>
  <si>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</si>
  <si>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</si>
  <si>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</si>
  <si>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</si>
  <si>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</si>
  <si>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</si>
  <si>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</si>
  <si>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</si>
  <si>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</si>
  <si>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</si>
  <si>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</si>
  <si>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</si>
  <si>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</si>
  <si>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</si>
  <si>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</si>
  <si>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</si>
  <si>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</si>
  <si>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</si>
  <si>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</si>
  <si>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</si>
  <si>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</si>
  <si>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</si>
  <si>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</si>
  <si>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</si>
  <si>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</si>
  <si>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</si>
  <si>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</si>
  <si>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</si>
  <si>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</si>
  <si>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</si>
  <si>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</si>
  <si>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</si>
  <si>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</si>
  <si>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</si>
  <si>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</si>
  <si>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</si>
  <si>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</si>
  <si>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</si>
  <si>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</si>
  <si>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</si>
  <si>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</si>
  <si>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</si>
  <si>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</si>
  <si>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</si>
  <si>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</si>
  <si>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</si>
  <si>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</si>
  <si>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</si>
  <si>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</si>
  <si>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</si>
  <si>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</si>
  <si>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</si>
  <si>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</si>
  <si>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</si>
  <si>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</si>
  <si>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</si>
  <si>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</si>
  <si>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</si>
  <si>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</si>
  <si>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</si>
  <si>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</si>
  <si>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</si>
  <si>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</si>
  <si>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</si>
  <si>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</si>
  <si>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</si>
  <si>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</si>
  <si>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</si>
  <si>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</si>
  <si>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</si>
  <si>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</si>
  <si>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</si>
  <si>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</si>
  <si>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</si>
  <si>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</si>
  <si>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</si>
  <si>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</si>
  <si>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</si>
  <si>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</si>
  <si>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</si>
  <si>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</si>
  <si>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</si>
  <si>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</si>
  <si>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</si>
  <si>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</si>
  <si>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</si>
  <si>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</si>
  <si>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</si>
  <si>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</si>
  <si>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</si>
  <si>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</si>
  <si>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</si>
  <si>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</si>
  <si>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</si>
  <si>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</si>
  <si>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</si>
  <si>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</si>
  <si>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</si>
  <si>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</si>
  <si>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</si>
  <si>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</si>
  <si>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</si>
  <si>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</si>
  <si>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</si>
  <si>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</si>
  <si>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</si>
  <si>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</si>
  <si>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</si>
  <si>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</si>
  <si>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</si>
  <si>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</si>
  <si>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</si>
  <si>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</si>
  <si>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</si>
  <si>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</si>
  <si>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</si>
  <si>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</si>
  <si>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</si>
  <si>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</si>
  <si>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</si>
  <si>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</si>
  <si>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</si>
  <si>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</si>
  <si>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</si>
  <si>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</si>
  <si>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</si>
  <si>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</si>
  <si>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</si>
  <si>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</si>
  <si>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</si>
  <si>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</si>
  <si>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</si>
  <si>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</si>
  <si>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</si>
  <si>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</si>
  <si>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</si>
  <si>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</si>
  <si>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</si>
  <si>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</si>
  <si>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</si>
  <si>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</si>
  <si>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</si>
  <si>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</si>
  <si>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</si>
  <si>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</si>
  <si>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</si>
  <si>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</si>
  <si>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</si>
  <si>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</si>
  <si>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</si>
  <si>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</si>
  <si>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</si>
  <si>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</si>
  <si>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</si>
  <si>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</si>
  <si>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</si>
  <si>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</si>
  <si>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</si>
  <si>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</si>
  <si>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</si>
  <si>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</si>
  <si>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</si>
  <si>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</si>
  <si>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</si>
  <si>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</si>
  <si>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</si>
  <si>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</si>
  <si>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</si>
  <si>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</si>
  <si>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</si>
  <si>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</si>
  <si>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</si>
  <si>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</si>
  <si>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</si>
  <si>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</si>
  <si>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</si>
  <si>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</si>
  <si>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</si>
  <si>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</si>
  <si>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</si>
  <si>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</si>
  <si>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</si>
  <si>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</si>
  <si>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</si>
  <si>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</si>
  <si>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</si>
  <si>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</si>
  <si>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</si>
  <si>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</si>
  <si>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</si>
  <si>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</si>
  <si>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</si>
  <si>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</si>
  <si>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</si>
  <si>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</si>
  <si>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</si>
  <si>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</si>
  <si>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</si>
  <si>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</si>
  <si>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</si>
  <si>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</si>
  <si>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</si>
  <si>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</si>
  <si>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</si>
  <si>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</si>
  <si>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</si>
  <si>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</si>
  <si>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</si>
  <si>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</si>
  <si>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</si>
  <si>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</si>
  <si>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</si>
  <si>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</si>
  <si>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</si>
  <si>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</si>
  <si>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</si>
  <si>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</si>
  <si>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</si>
  <si>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</si>
  <si>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</si>
  <si>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</si>
  <si>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</si>
  <si>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</si>
  <si>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</si>
  <si>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</si>
  <si>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</si>
  <si>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</si>
  <si>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</si>
  <si>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</si>
  <si>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</si>
  <si>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</si>
  <si>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</si>
  <si>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</si>
  <si>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</si>
  <si>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</si>
  <si>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</si>
  <si>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</si>
  <si>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</si>
  <si>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</si>
  <si>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</si>
  <si>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</si>
  <si>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</si>
  <si>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</si>
  <si>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</si>
  <si>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</si>
  <si>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</si>
  <si>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</si>
  <si>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</si>
  <si>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</si>
  <si>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</si>
  <si>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</si>
  <si>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</si>
  <si>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</si>
  <si>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</si>
  <si>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</si>
  <si>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</si>
  <si>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</si>
  <si>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</si>
  <si>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</si>
  <si>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</si>
  <si>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</si>
  <si>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</si>
  <si>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</si>
  <si>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</si>
  <si>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</si>
  <si>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</si>
  <si>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</si>
  <si>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</si>
  <si>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</si>
  <si>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</si>
  <si>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</si>
  <si>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</si>
  <si>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</si>
  <si>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</si>
  <si>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</si>
  <si>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</si>
  <si>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</si>
  <si>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</si>
  <si>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</si>
  <si>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</si>
  <si>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</si>
  <si>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</si>
  <si>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</si>
  <si>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</si>
  <si>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</si>
  <si>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</si>
  <si>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</si>
  <si>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</si>
  <si>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</si>
  <si>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</si>
  <si>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</si>
  <si>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</si>
  <si>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</si>
  <si>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</si>
  <si>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</si>
  <si>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</si>
  <si>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</si>
  <si>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</si>
  <si>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</si>
  <si>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</si>
  <si>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</si>
  <si>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</si>
  <si>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</si>
  <si>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</si>
  <si>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</si>
  <si>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</si>
  <si>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</si>
  <si>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</si>
  <si>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</si>
  <si>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</si>
  <si>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</si>
  <si>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</si>
  <si>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</si>
  <si>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</si>
  <si>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</si>
  <si>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</si>
  <si>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</si>
  <si>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</si>
  <si>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</si>
  <si>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</si>
  <si>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</si>
  <si>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</si>
  <si>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</si>
  <si>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</si>
  <si>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</si>
  <si>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</si>
  <si>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</si>
  <si>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</si>
  <si>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</si>
  <si>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</si>
  <si>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</si>
  <si>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</si>
  <si>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</si>
  <si>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</si>
  <si>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</si>
  <si>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</si>
  <si>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</si>
  <si>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</si>
  <si>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</si>
  <si>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</si>
  <si>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</si>
  <si>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</si>
  <si>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</si>
  <si>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</si>
  <si>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</si>
  <si>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</si>
  <si>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</si>
  <si>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</si>
  <si>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</si>
  <si>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</si>
  <si>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</si>
  <si>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</si>
  <si>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</si>
  <si>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</si>
  <si>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</si>
  <si>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</si>
  <si>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</si>
  <si>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</si>
  <si>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</si>
  <si>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</si>
  <si>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</si>
  <si>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</si>
  <si>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</si>
  <si>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</si>
  <si>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</si>
  <si>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</si>
  <si>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</si>
  <si>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</si>
  <si>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</si>
  <si>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</si>
  <si>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</si>
  <si>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</si>
  <si>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</si>
  <si>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</si>
  <si>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</si>
  <si>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</si>
  <si>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</si>
  <si>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</si>
  <si>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</si>
  <si>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</si>
  <si>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</si>
  <si>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</si>
  <si>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</si>
  <si>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</si>
  <si>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</si>
  <si>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</si>
  <si>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</si>
  <si>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</si>
  <si>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</si>
  <si>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</si>
  <si>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</si>
  <si>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</si>
  <si>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</si>
  <si>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</si>
  <si>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</si>
  <si>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</si>
  <si>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</si>
  <si>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</si>
  <si>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</si>
  <si>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</si>
  <si>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</si>
  <si>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</si>
  <si>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</si>
  <si>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</si>
  <si>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</si>
  <si>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</si>
  <si>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</si>
  <si>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</si>
  <si>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</si>
  <si>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</si>
  <si>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</si>
  <si>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</si>
  <si>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</si>
  <si>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</si>
  <si>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</si>
  <si>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</si>
  <si>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</si>
  <si>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</si>
  <si>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</si>
  <si>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</si>
  <si>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</si>
  <si>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</si>
  <si>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</si>
  <si>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</si>
  <si>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</si>
  <si>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</si>
  <si>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</si>
  <si>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</si>
  <si>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</si>
  <si>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</si>
  <si>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</si>
  <si>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</si>
  <si>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</si>
  <si>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</si>
  <si>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</si>
  <si>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</si>
  <si>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</si>
  <si>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</si>
  <si>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</si>
  <si>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</si>
  <si>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</si>
  <si>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</si>
  <si>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</si>
  <si>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</si>
  <si>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</si>
  <si>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</si>
  <si>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</si>
  <si>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</si>
  <si>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</si>
  <si>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</si>
  <si>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</si>
  <si>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</si>
  <si>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</si>
  <si>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</si>
  <si>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</si>
  <si>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</si>
  <si>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</si>
  <si>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</si>
  <si>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</si>
  <si>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</si>
  <si>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</si>
  <si>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</si>
  <si>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</si>
  <si>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</si>
  <si>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</si>
  <si>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</si>
  <si>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</si>
  <si>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</si>
  <si>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</si>
  <si>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</si>
  <si>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</si>
  <si>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</si>
  <si>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</si>
  <si>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</si>
  <si>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</si>
  <si>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</si>
  <si>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</si>
  <si>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</si>
  <si>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</si>
  <si>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</si>
  <si>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</si>
  <si>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</si>
  <si>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</si>
  <si>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</si>
  <si>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</si>
  <si>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</si>
  <si>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</si>
  <si>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</si>
  <si>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</si>
  <si>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</si>
  <si>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</si>
  <si>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</si>
  <si>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</si>
  <si>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</si>
  <si>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</si>
  <si>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</si>
  <si>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</si>
  <si>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</si>
  <si>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</si>
  <si>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</si>
  <si>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</si>
  <si>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</si>
  <si>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</si>
  <si>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</si>
  <si>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</si>
  <si>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</si>
  <si>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</si>
  <si>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</si>
  <si>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</si>
  <si>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</si>
  <si>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</si>
  <si>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</si>
  <si>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</si>
  <si>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</si>
  <si>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</si>
  <si>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</si>
  <si>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</si>
  <si>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</si>
  <si>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</si>
  <si>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</si>
  <si>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</si>
  <si>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</si>
  <si>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</si>
  <si>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</si>
  <si>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</si>
  <si>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</si>
  <si>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</si>
  <si>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</si>
  <si>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</si>
  <si>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</si>
  <si>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</si>
  <si>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</si>
  <si>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</si>
  <si>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</si>
  <si>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</si>
  <si>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</si>
  <si>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</si>
  <si>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</si>
  <si>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</si>
  <si>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</si>
  <si>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</si>
  <si>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</si>
  <si>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</si>
  <si>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</si>
  <si>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</si>
  <si>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</si>
  <si>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</si>
  <si>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</si>
  <si>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</si>
  <si>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</si>
  <si>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</si>
  <si>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</si>
  <si>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</si>
  <si>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</si>
  <si>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</si>
  <si>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</si>
  <si>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</si>
  <si>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</si>
  <si>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</si>
  <si>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</si>
  <si>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</si>
  <si>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</si>
  <si>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</si>
  <si>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</si>
  <si>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</si>
  <si>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</si>
  <si>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</si>
  <si>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</si>
  <si>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</si>
  <si>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</si>
  <si>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</si>
  <si>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</si>
  <si>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</si>
  <si>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</si>
  <si>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</si>
  <si>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</si>
  <si>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</si>
  <si>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</si>
  <si>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</si>
  <si>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</si>
  <si>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</si>
  <si>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</si>
  <si>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</si>
  <si>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</si>
  <si>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</si>
  <si>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</si>
  <si>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</si>
  <si>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</si>
  <si>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</si>
  <si>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</si>
  <si>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</si>
  <si>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</si>
  <si>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</si>
  <si>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</si>
  <si>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</si>
  <si>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</si>
  <si>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</si>
  <si>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</si>
  <si>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</si>
  <si>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</si>
  <si>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</si>
  <si>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</si>
  <si>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</si>
  <si>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</si>
  <si>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</si>
  <si>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</si>
  <si>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</si>
  <si>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</si>
  <si>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</si>
  <si>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</si>
  <si>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</si>
  <si>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</si>
  <si>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</si>
  <si>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</si>
  <si>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</si>
  <si>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</si>
  <si>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</si>
  <si>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</si>
  <si>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</si>
  <si>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</si>
  <si>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</si>
  <si>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</si>
  <si>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</si>
  <si>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</si>
  <si>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</si>
  <si>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</si>
  <si>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</si>
  <si>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</si>
  <si>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</si>
  <si>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</si>
  <si>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</si>
  <si>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</si>
  <si>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</si>
  <si>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</si>
  <si>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</si>
  <si>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</si>
  <si>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</si>
  <si>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</si>
  <si>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</si>
  <si>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</si>
  <si>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</si>
  <si>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</si>
  <si>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</si>
  <si>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</si>
  <si>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</si>
  <si>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</si>
  <si>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</si>
  <si>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</si>
  <si>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</si>
  <si>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</si>
  <si>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</si>
  <si>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</si>
  <si>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</si>
  <si>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</si>
  <si>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</si>
  <si>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</si>
  <si>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</si>
  <si>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</si>
  <si>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</si>
  <si>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</si>
  <si>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</si>
  <si>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</si>
  <si>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</si>
  <si>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</si>
  <si>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</si>
  <si>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</si>
  <si>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</si>
  <si>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</si>
  <si>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</si>
  <si>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</si>
  <si>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</si>
  <si>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</si>
  <si>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</si>
  <si>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</si>
  <si>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</si>
  <si>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</si>
  <si>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</si>
  <si>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</si>
  <si>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</si>
  <si>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</si>
  <si>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</si>
  <si>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</si>
  <si>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</si>
  <si>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</si>
  <si>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</si>
  <si>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</si>
  <si>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</si>
  <si>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</si>
  <si>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</si>
  <si>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</si>
  <si>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</si>
  <si>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</si>
  <si>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</si>
  <si>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</si>
  <si>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</si>
  <si>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</si>
  <si>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</si>
  <si>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</si>
  <si>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</si>
  <si>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</si>
  <si>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</si>
  <si>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</si>
  <si>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</si>
  <si>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</si>
  <si>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</si>
  <si>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</si>
  <si>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</si>
  <si>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</si>
  <si>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</si>
  <si>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</si>
  <si>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</si>
  <si>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</si>
  <si>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</si>
  <si>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</si>
  <si>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</si>
  <si>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</si>
  <si>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</si>
  <si>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</si>
  <si>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</si>
  <si>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</si>
  <si>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</si>
  <si>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</si>
  <si>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</si>
  <si>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</si>
  <si>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</si>
  <si>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</si>
  <si>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</si>
  <si>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</si>
  <si>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</si>
  <si>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</si>
  <si>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</si>
  <si>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</si>
  <si>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</si>
  <si>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</si>
  <si>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</si>
  <si>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</si>
  <si>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</si>
  <si>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</si>
  <si>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</si>
  <si>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</si>
  <si>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</si>
  <si>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</si>
  <si>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</si>
  <si>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</si>
  <si>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</si>
  <si>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</si>
  <si>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</si>
  <si>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</si>
  <si>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</si>
  <si>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</si>
  <si>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</si>
  <si>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</si>
  <si>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</si>
  <si>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</si>
  <si>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</si>
  <si>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</si>
  <si>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</si>
  <si>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</si>
  <si>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</si>
  <si>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</si>
  <si>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</si>
  <si>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</si>
  <si>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</si>
  <si>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</si>
  <si>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</si>
  <si>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</si>
  <si>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</si>
  <si>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</si>
  <si>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</si>
  <si>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</si>
  <si>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</si>
  <si>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</si>
  <si>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</si>
  <si>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</si>
  <si>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</si>
  <si>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</si>
  <si>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</si>
  <si>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</si>
  <si>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</si>
  <si>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</si>
  <si>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</si>
  <si>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</si>
  <si>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</si>
  <si>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</si>
  <si>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</si>
  <si>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</si>
  <si>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</si>
  <si>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</si>
  <si>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</si>
  <si>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</si>
  <si>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</si>
  <si>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</si>
  <si>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</si>
  <si>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</si>
  <si>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</si>
  <si>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</si>
  <si>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</si>
  <si>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</si>
  <si>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</si>
  <si>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</si>
  <si>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</si>
  <si>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</si>
  <si>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</si>
  <si>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</si>
  <si>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</si>
  <si>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</si>
  <si>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</si>
  <si>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</si>
  <si>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</si>
  <si>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</si>
  <si>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</si>
  <si>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</si>
  <si>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</si>
  <si>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</si>
  <si>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</si>
  <si>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</si>
  <si>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</si>
  <si>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</si>
  <si>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</si>
  <si>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</si>
  <si>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</si>
  <si>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</si>
  <si>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</si>
  <si>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</si>
  <si>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</si>
  <si>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</si>
  <si>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</si>
  <si>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</si>
  <si>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</si>
  <si>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</si>
  <si>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</si>
  <si>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</si>
  <si>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</si>
  <si>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</si>
  <si>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</si>
  <si>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</si>
  <si>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</si>
  <si>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</si>
  <si>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</si>
  <si>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</si>
  <si>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</si>
  <si>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</si>
  <si>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</si>
  <si>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</si>
  <si>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</si>
  <si>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</si>
  <si>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</si>
  <si>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</si>
  <si>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</si>
  <si>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</si>
  <si>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</si>
  <si>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</si>
  <si>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</si>
  <si>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</si>
  <si>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</si>
  <si>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</si>
  <si>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</si>
  <si>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</si>
  <si>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</si>
  <si>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</si>
  <si>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</si>
  <si>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</si>
  <si>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</si>
  <si>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</si>
  <si>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</si>
  <si>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</si>
  <si>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</si>
  <si>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</si>
  <si>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</si>
  <si>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</si>
  <si>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</si>
  <si>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</si>
  <si>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</si>
  <si>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</si>
  <si>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</si>
  <si>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</si>
  <si>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</si>
  <si>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</si>
  <si>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</si>
  <si>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</si>
  <si>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</si>
  <si>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</si>
  <si>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</si>
  <si>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</si>
  <si>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</si>
  <si>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</si>
  <si>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</si>
  <si>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</si>
  <si>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</si>
  <si>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</si>
  <si>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</si>
  <si>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</si>
  <si>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</si>
  <si>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</si>
  <si>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</si>
  <si>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</si>
  <si>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</si>
  <si>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</si>
  <si>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</si>
  <si>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</si>
  <si>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</si>
  <si>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</si>
  <si>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</si>
  <si>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</si>
  <si>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</si>
  <si>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</si>
  <si>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</si>
  <si>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</si>
  <si>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</si>
  <si>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</si>
  <si>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</si>
  <si>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</si>
  <si>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</si>
  <si>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</si>
  <si>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</si>
  <si>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</si>
  <si>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</si>
  <si>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</si>
  <si>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</si>
  <si>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</si>
  <si>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</si>
  <si>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</si>
  <si>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</si>
  <si>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</si>
  <si>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</si>
  <si>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</si>
  <si>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</si>
  <si>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</si>
  <si>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</si>
  <si>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</si>
  <si>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</si>
  <si>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</si>
  <si>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</si>
  <si>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</si>
  <si>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</si>
  <si>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</si>
  <si>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</si>
  <si>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</si>
  <si>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</si>
  <si>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</si>
  <si>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</si>
  <si>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</si>
  <si>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</si>
  <si>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</si>
  <si>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</si>
  <si>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</si>
  <si>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</si>
  <si>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</si>
  <si>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</si>
  <si>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</si>
  <si>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</si>
  <si>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</si>
  <si>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</si>
  <si>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</si>
  <si>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</si>
  <si>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</si>
  <si>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</si>
  <si>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</si>
  <si>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</si>
  <si>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</si>
  <si>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</si>
  <si>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</si>
  <si>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</si>
  <si>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</si>
  <si>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</si>
  <si>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</si>
  <si>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</si>
  <si>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</si>
  <si>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</si>
  <si>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</si>
  <si>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</si>
  <si>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</si>
  <si>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</si>
  <si>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</si>
  <si>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</si>
  <si>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</si>
  <si>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</si>
  <si>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</si>
  <si>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</si>
  <si>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</si>
  <si>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</si>
  <si>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</si>
  <si>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</si>
  <si>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</si>
  <si>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</si>
  <si>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</si>
  <si>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</si>
  <si>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</si>
  <si>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</si>
  <si>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</si>
  <si>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</si>
  <si>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</si>
  <si>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</si>
  <si>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</si>
  <si>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</si>
  <si>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</si>
  <si>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</si>
  <si>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</si>
  <si>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</si>
  <si>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</si>
  <si>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</si>
  <si>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</si>
  <si>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</si>
  <si>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</si>
  <si>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</si>
  <si>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</si>
  <si>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</si>
  <si>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</si>
  <si>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</si>
  <si>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</si>
  <si>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</si>
  <si>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</si>
  <si>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</si>
  <si>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</si>
  <si>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</si>
  <si>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</si>
  <si>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</si>
  <si>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</si>
  <si>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</si>
  <si>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</si>
  <si>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</si>
  <si>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</si>
  <si>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</si>
  <si>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</si>
  <si>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</si>
  <si>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</si>
  <si>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</si>
  <si>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</si>
  <si>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</si>
  <si>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</si>
  <si>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</si>
  <si>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</si>
  <si>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</si>
  <si>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</si>
  <si>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</si>
  <si>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</si>
  <si>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</si>
  <si>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</si>
  <si>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</si>
  <si>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</si>
  <si>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</si>
  <si>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</si>
  <si>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</si>
  <si>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</si>
  <si>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</si>
  <si>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</si>
  <si>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</si>
  <si>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</si>
  <si>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</si>
  <si>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</si>
  <si>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</si>
  <si>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</si>
  <si>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</si>
  <si>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</si>
  <si>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</si>
  <si>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</si>
  <si>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</si>
  <si>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</si>
  <si>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</si>
  <si>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</si>
  <si>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</si>
  <si>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</si>
  <si>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</si>
  <si>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</si>
  <si>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</si>
  <si>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</si>
  <si>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</si>
  <si>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</si>
  <si>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</si>
  <si>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</si>
  <si>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</si>
  <si>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</si>
  <si>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</si>
  <si>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</si>
  <si>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</si>
  <si>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</si>
  <si>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</si>
  <si>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</si>
  <si>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</si>
  <si>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</si>
  <si>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</si>
  <si>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</si>
  <si>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</si>
  <si>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</si>
  <si>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</si>
  <si>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</si>
  <si>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</si>
  <si>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</si>
  <si>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</si>
  <si>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</si>
  <si>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</si>
  <si>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</si>
  <si>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</si>
  <si>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</si>
  <si>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</si>
  <si>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</si>
  <si>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</si>
  <si>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</si>
  <si>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</si>
  <si>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</si>
  <si>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</si>
  <si>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</si>
  <si>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</si>
  <si>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</si>
  <si>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</si>
  <si>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</si>
  <si>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</si>
  <si>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</si>
  <si>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</si>
  <si>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</si>
  <si>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</si>
  <si>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</si>
  <si>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</si>
  <si>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</si>
  <si>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</si>
  <si>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</si>
  <si>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</si>
  <si>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</si>
  <si>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</si>
  <si>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</si>
  <si>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</si>
  <si>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</si>
  <si>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</si>
  <si>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</si>
  <si>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</si>
  <si>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</si>
  <si>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</si>
  <si>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</si>
  <si>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</si>
  <si>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</si>
  <si>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</si>
  <si>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</si>
  <si>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</si>
  <si>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</si>
  <si>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</si>
  <si>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</si>
  <si>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</si>
  <si>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</si>
  <si>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</si>
  <si>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</si>
  <si>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</si>
  <si>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</si>
  <si>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</si>
  <si>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</si>
  <si>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</si>
  <si>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</si>
  <si>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</si>
  <si>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</si>
  <si>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</si>
  <si>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</si>
  <si>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</si>
  <si>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</si>
  <si>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</si>
  <si>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</si>
  <si>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</si>
  <si>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</si>
  <si>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</si>
  <si>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</si>
  <si>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</si>
  <si>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</si>
  <si>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</si>
  <si>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</si>
  <si>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</si>
  <si>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</si>
  <si>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</si>
  <si>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</si>
  <si>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</si>
  <si>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</si>
  <si>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</si>
  <si>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</si>
  <si>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</si>
  <si>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</si>
  <si>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</si>
  <si>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</si>
  <si>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</si>
  <si>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</si>
  <si>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</si>
  <si>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</si>
  <si>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</si>
  <si>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</si>
  <si>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</si>
  <si>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</si>
  <si>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</si>
  <si>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</si>
  <si>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</si>
  <si>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</si>
  <si>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</si>
  <si>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</si>
  <si>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</si>
  <si>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</si>
  <si>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</si>
  <si>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</si>
  <si>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</si>
  <si>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</si>
  <si>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</si>
  <si>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</si>
  <si>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</si>
  <si>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</si>
  <si>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</si>
  <si>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</si>
  <si>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</si>
  <si>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</si>
  <si>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</si>
  <si>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</si>
  <si>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</si>
  <si>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</si>
  <si>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</si>
  <si>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</si>
  <si>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</si>
  <si>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</si>
  <si>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</si>
  <si>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</si>
  <si>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</si>
  <si>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</si>
  <si>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</si>
  <si>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</si>
  <si>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</si>
  <si>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</si>
  <si>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</si>
  <si>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</si>
  <si>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</si>
  <si>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</si>
  <si>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</si>
  <si>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</si>
  <si>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</si>
  <si>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</si>
  <si>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</si>
  <si>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</si>
  <si>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</si>
  <si>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</si>
  <si>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</si>
  <si>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</si>
  <si>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</si>
  <si>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</si>
  <si>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</si>
  <si>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</si>
  <si>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</si>
  <si>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</si>
  <si>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</si>
  <si>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</si>
  <si>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</si>
  <si>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</si>
  <si>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</si>
  <si>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</si>
  <si>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</si>
  <si>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</si>
  <si>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</si>
  <si>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</si>
  <si>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</si>
  <si>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</si>
  <si>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</si>
  <si>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</si>
  <si>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</si>
  <si>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</si>
  <si>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</si>
  <si>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</si>
  <si>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</si>
  <si>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</si>
  <si>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</si>
  <si>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</si>
  <si>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</si>
  <si>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</si>
  <si>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</si>
  <si>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</si>
  <si>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</si>
  <si>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</si>
  <si>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</si>
  <si>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</si>
  <si>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</si>
  <si>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</si>
  <si>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</si>
  <si>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</si>
  <si>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</si>
  <si>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</si>
  <si>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</si>
  <si>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</si>
  <si>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</si>
  <si>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</si>
  <si>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</si>
  <si>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</si>
  <si>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</si>
  <si>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</si>
  <si>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</si>
  <si>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</si>
  <si>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</si>
  <si>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</si>
  <si>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</si>
  <si>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</si>
  <si>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</si>
  <si>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</si>
  <si>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</si>
  <si>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</si>
  <si>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</si>
  <si>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</si>
  <si>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</si>
  <si>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</si>
  <si>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</si>
  <si>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</si>
  <si>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</si>
  <si>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</si>
  <si>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</si>
  <si>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</si>
  <si>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</si>
  <si>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</si>
  <si>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</si>
  <si>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</si>
  <si>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</si>
  <si>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</si>
  <si>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</si>
  <si>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</si>
  <si>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</si>
  <si>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</si>
  <si>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</si>
  <si>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</si>
  <si>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</si>
  <si>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</si>
  <si>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</si>
  <si>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</si>
  <si>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</si>
  <si>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</si>
  <si>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</si>
  <si>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</si>
  <si>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</si>
  <si>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</si>
  <si>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</si>
  <si>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</si>
  <si>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</si>
  <si>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</si>
  <si>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</si>
  <si>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</si>
  <si>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</si>
  <si>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</si>
  <si>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</si>
  <si>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</si>
  <si>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</si>
  <si>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</si>
  <si>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</si>
  <si>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</si>
  <si>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</si>
  <si>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</si>
  <si>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</si>
  <si>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</si>
  <si>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</si>
  <si>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</si>
  <si>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</si>
  <si>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</si>
  <si>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</si>
  <si>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</si>
  <si>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</si>
  <si>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</si>
  <si>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</si>
  <si>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</si>
  <si>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</si>
  <si>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</si>
  <si>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</si>
  <si>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</si>
  <si>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</si>
  <si>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</si>
  <si>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</si>
  <si>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</si>
  <si>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</si>
  <si>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</si>
  <si>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</si>
  <si>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</si>
  <si>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</si>
  <si>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</si>
  <si>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</si>
  <si>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</si>
  <si>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</si>
  <si>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</si>
  <si>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</si>
  <si>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</si>
  <si>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</si>
  <si>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</si>
  <si>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</si>
  <si>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</si>
  <si>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</si>
  <si>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</si>
  <si>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</si>
  <si>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</si>
  <si>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</si>
  <si>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</si>
  <si>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</si>
  <si>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</si>
  <si>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</si>
  <si>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</si>
  <si>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</si>
  <si>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</si>
  <si>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</si>
  <si>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</si>
  <si>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</si>
  <si>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</si>
  <si>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</si>
  <si>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</si>
  <si>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</si>
  <si>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</si>
  <si>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</si>
  <si>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</si>
  <si>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</si>
  <si>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</si>
  <si>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</si>
  <si>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</si>
  <si>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</si>
  <si>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</si>
  <si>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</si>
  <si>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</si>
  <si>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</si>
  <si>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</si>
  <si>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</si>
  <si>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</si>
  <si>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</si>
  <si>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</si>
  <si>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</si>
  <si>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</si>
  <si>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</si>
  <si>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</si>
  <si>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</si>
  <si>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</si>
  <si>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</si>
  <si>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</si>
  <si>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</si>
  <si>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</si>
  <si>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</si>
  <si>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</si>
  <si>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</si>
  <si>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</si>
  <si>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</si>
  <si>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</si>
  <si>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</si>
  <si>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</si>
  <si>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</si>
  <si>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</si>
  <si>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</si>
  <si>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</si>
  <si>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</si>
  <si>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</si>
  <si>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</si>
  <si>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</si>
  <si>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</si>
  <si>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</si>
  <si>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</si>
  <si>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</si>
  <si>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</si>
  <si>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</si>
  <si>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</si>
  <si>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</si>
  <si>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</si>
  <si>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</si>
  <si>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</si>
  <si>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</si>
  <si>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</si>
  <si>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</si>
  <si>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</si>
  <si>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</si>
  <si>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</si>
  <si>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</si>
  <si>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</si>
  <si>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</si>
  <si>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</si>
  <si>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</si>
  <si>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</si>
  <si>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</si>
  <si>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</si>
  <si>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</si>
  <si>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</si>
  <si>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</si>
  <si>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</si>
  <si>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</si>
  <si>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</si>
  <si>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</si>
  <si>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</si>
  <si>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</si>
  <si>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</si>
  <si>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</si>
  <si>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</si>
  <si>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</si>
  <si>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</si>
  <si>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</si>
  <si>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</si>
  <si>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</si>
  <si>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</si>
  <si>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</si>
  <si>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</si>
  <si>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</si>
  <si>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</si>
  <si>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</si>
  <si>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</si>
  <si>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</si>
  <si>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</si>
  <si>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</si>
  <si>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</si>
  <si>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</si>
  <si>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</si>
  <si>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</si>
  <si>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</si>
  <si>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</si>
  <si>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</si>
  <si>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</si>
  <si>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</si>
  <si>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</si>
  <si>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</si>
  <si>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</si>
  <si>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</si>
  <si>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</si>
  <si>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</si>
  <si>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</si>
  <si>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</si>
  <si>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</si>
  <si>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</si>
  <si>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</si>
  <si>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</si>
  <si>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</si>
  <si>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</si>
  <si>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</si>
  <si>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</si>
  <si>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</si>
  <si>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</si>
  <si>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</si>
  <si>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</si>
  <si>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</si>
  <si>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</si>
  <si>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</si>
  <si>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</si>
  <si>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</si>
  <si>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</si>
  <si>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</si>
  <si>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</si>
  <si>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</si>
  <si>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</si>
  <si>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</si>
  <si>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</si>
  <si>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</si>
  <si>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</si>
  <si>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</si>
  <si>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</si>
  <si>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</si>
  <si>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</si>
  <si>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</si>
  <si>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</si>
  <si>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</si>
  <si>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</si>
  <si>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</si>
  <si>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</si>
  <si>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</si>
  <si>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</si>
  <si>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</si>
  <si>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</si>
  <si>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</si>
  <si>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</si>
  <si>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</si>
  <si>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</si>
  <si>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</si>
  <si>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</si>
  <si>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</si>
  <si>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</si>
  <si>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</si>
  <si>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</si>
  <si>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</si>
  <si>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</si>
  <si>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</si>
  <si>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</si>
  <si>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</si>
  <si>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</si>
  <si>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</si>
  <si>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</si>
  <si>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</si>
  <si>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</si>
  <si>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</si>
  <si>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</si>
  <si>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</si>
  <si>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</si>
  <si>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</si>
  <si>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</si>
  <si>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</si>
  <si>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</si>
  <si>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</si>
  <si>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</si>
  <si>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</si>
  <si>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</si>
  <si>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</si>
  <si>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</si>
  <si>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</si>
  <si>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</si>
  <si>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</si>
  <si>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</si>
  <si>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</si>
  <si>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</si>
  <si>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</si>
  <si>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</si>
  <si>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</si>
  <si>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</si>
  <si>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</si>
  <si>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</si>
  <si>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</si>
  <si>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</si>
  <si>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</si>
  <si>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</si>
  <si>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</si>
  <si>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</si>
  <si>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</si>
  <si>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</si>
  <si>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</si>
  <si>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</si>
  <si>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</si>
  <si>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</si>
  <si>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</si>
  <si>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</si>
  <si>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</si>
  <si>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</si>
  <si>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</si>
  <si>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</si>
  <si>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</si>
  <si>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</si>
  <si>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</si>
  <si>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</si>
  <si>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</si>
  <si>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</si>
  <si>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</si>
  <si>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</si>
  <si>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</si>
  <si>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</si>
  <si>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</si>
  <si>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</si>
  <si>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</si>
  <si>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</si>
  <si>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</si>
  <si>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</si>
  <si>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</si>
  <si>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</si>
  <si>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</si>
  <si>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</si>
  <si>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</si>
  <si>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</si>
  <si>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</si>
  <si>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</si>
  <si>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</si>
  <si>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</si>
  <si>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</si>
  <si>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</si>
  <si>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</si>
  <si>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</si>
  <si>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</si>
  <si>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</si>
  <si>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</si>
  <si>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</si>
  <si>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</si>
  <si>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</si>
  <si>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</si>
  <si>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</si>
  <si>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</si>
  <si>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</si>
  <si>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</si>
  <si>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</si>
  <si>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</si>
  <si>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</si>
  <si>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</si>
  <si>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</si>
  <si>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</si>
  <si>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</si>
  <si>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</si>
  <si>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</si>
  <si>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</si>
  <si>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</si>
  <si>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</si>
  <si>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</si>
  <si>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</si>
  <si>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</si>
  <si>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Becas por desempeño para apoyo en natación, Baile, Gimnasio y Pista de Atletismo</t>
  </si>
  <si>
    <t>Desempeño</t>
  </si>
  <si>
    <t>Manatenimiento del Centro Acuatico del CDU</t>
  </si>
  <si>
    <t>Contratción de profesionales para mantenimientos donde se requiere mano de obra externa por su especilización</t>
  </si>
  <si>
    <t>Compra de productos quimicos para tratamiento del agua</t>
  </si>
  <si>
    <t>Compra de productos de limpieza para tratamiento de agua</t>
  </si>
  <si>
    <t>Mantenimiento del Filtrado de  las bombas del Centro Acuatico:</t>
  </si>
  <si>
    <t>Mano de obra del filtrado</t>
  </si>
  <si>
    <t>Productos de piedra arcilla y arena (Compra de arena silica y gravin de 1/4 por 1/8</t>
  </si>
  <si>
    <t>Compra de productos electricos</t>
  </si>
  <si>
    <t>Compra de productos de fontanería</t>
  </si>
  <si>
    <t>Mantenimiento de otros equipos</t>
  </si>
  <si>
    <t>Compra de productos de ferretería</t>
  </si>
  <si>
    <t>mantenimiento de las estructuras metalicas del CDU (Torqueado de las estructuras)</t>
  </si>
  <si>
    <t>Mantenimiento de edificios e instalaciones del CDU en general</t>
  </si>
  <si>
    <t>Mantenimiento preventivo Impermeabilizado de filtraciones</t>
  </si>
  <si>
    <t>Compra de insumos y materiales de Oficina para el Funcionamiento del CDU</t>
  </si>
  <si>
    <t>Utencilios para cocina para el desarrollo de los eventos</t>
  </si>
  <si>
    <t>Compra de otros materiales y accesorios menores</t>
  </si>
  <si>
    <t>Compra de alimentos y bebidas para personas para reuniones y el personal del CDU para apoyo en fines de semana y Compra de agua electropura</t>
  </si>
  <si>
    <t>Confecciones textiles</t>
  </si>
  <si>
    <t>Papel de escritorio</t>
  </si>
  <si>
    <t>Productos de papel y carton papel higienico y otros para eventos</t>
  </si>
  <si>
    <t>Compra de productos farmaceuticos para el botiquin</t>
  </si>
  <si>
    <t>Tintes pinturas y clorantes</t>
  </si>
  <si>
    <t>servicio de transporte</t>
  </si>
  <si>
    <t>Compra de tonners, fusores, tintas para las impresoras y fotocopiadoras del CDU, asi mismo se requiere la tinta para impresión de carnet de los usuarios de la pista</t>
  </si>
  <si>
    <t>Productos de material plascito para funcionamiento</t>
  </si>
  <si>
    <t>Compra de equipo academico Deportivo para el funcionamiento optimo del CDU</t>
  </si>
  <si>
    <t>Se finalizara la etapa de compra del equipo que esta en  en proceso de licitación del cual quedara pendiente para 2017 la etapa pendiente</t>
  </si>
  <si>
    <t>Compra de equipo tecnologico para las salas de reuniones del CDU entre ellos pantallas retractiles para acondicionamiento de las salas para la realización de las reuniones de la UNAH, así como pantallas para las aulas, entre otras.</t>
  </si>
  <si>
    <t>Equipamiento del laboratorio de valoración del rendimiento fisico</t>
  </si>
  <si>
    <t>Realizar los mantenimientos preventivos y correctivos de las instalaciones en tiempo y forma aquellos imprevistos que son desconocidos pero que deberan ser atendidos</t>
  </si>
  <si>
    <t>Campañas permanentes  para uso adecuado y cuidado de las instalaciones y equipo del CDU</t>
  </si>
  <si>
    <t>Condiciones que impulsan la investigación científica en las áreas de Ciencias de la Cultura Física y el deporte de alto rendimiento, para aplicarlas en los procesos de preparación deportiva y los programas de salud de la UNAH facilitadas</t>
  </si>
  <si>
    <t>Laboratorio de valoración del rendimiento fisico funcionando para la formación academica</t>
  </si>
  <si>
    <t>Equipamiento del Laboratorio de valoración del rendimiento fisico</t>
  </si>
  <si>
    <t>Se requiere de la dotación de Laboratorio para la gestión de conocimiento, investigación cientifica e Innovación</t>
  </si>
  <si>
    <t xml:space="preserve">Licitación adjudicada, recepción de equipo y Laboratorio funcionando, </t>
  </si>
  <si>
    <t>Estudiantes de la escuela de Ciencias de la Cultura Fisica</t>
  </si>
  <si>
    <t>Gerencia y Gestión CDU</t>
  </si>
  <si>
    <t>Solicitudes de compra, licitaciones</t>
  </si>
  <si>
    <t>Espacios con funcionamiento optimo</t>
  </si>
  <si>
    <t>Compras de equipo y mobiliario de acuerdo a las necesidades identificadas</t>
  </si>
  <si>
    <t>Analisis de necesidades para optima satisfacción y vinculación</t>
  </si>
  <si>
    <t>Se requiere la dotación optima para una vinculación mediante la prestaciones de servicios de espacios</t>
  </si>
  <si>
    <t>Solicitudes de compras, actas de recepción y funcionamiento optimo</t>
  </si>
  <si>
    <t>Unidades de la UNAH, instituciones privadas y Públicas</t>
  </si>
  <si>
    <t>Gestor del CDU</t>
  </si>
  <si>
    <t>Funcionamiento optimo del CDU</t>
  </si>
  <si>
    <t>Opertivos los espacios fisicos del CDU</t>
  </si>
  <si>
    <t>Compra de Insumos y suministros para el funcionamiento optimo del CDU</t>
  </si>
  <si>
    <t xml:space="preserve">Compra de equipo academico deportivo </t>
  </si>
  <si>
    <t>Compra de equipo tecnologico para la dotación de las salas de reuniones</t>
  </si>
  <si>
    <t>Para el funcionamiento del CDU</t>
  </si>
  <si>
    <t>Solicitudes de compra ingresadas</t>
  </si>
  <si>
    <t>Pliegos de condiciones creados, licitación adjudicada</t>
  </si>
  <si>
    <t>Escuela de Ciencias de la Cultura Fisica</t>
  </si>
  <si>
    <t>Gerencia, Gestor</t>
  </si>
  <si>
    <t>Eventos Culturales y Artisticos promovidos y realizados en las instalaciones del CDU</t>
  </si>
  <si>
    <t>Oficios respondidos y autorizados</t>
  </si>
  <si>
    <t>Identificación de estudiantes con las competencias requeridas y solicitud de las becas a VOAE</t>
  </si>
  <si>
    <t>Adjudicadas de 6 becas por desempeño a estudiantes con las competencias requeridas para programas y servicios brindados por el CDU</t>
  </si>
  <si>
    <t>Se requieren de Estudiantes con beca por desempeño para el optimo funcionamiento de los prgramas ofertados por el CDU</t>
  </si>
  <si>
    <t>Oficios de solicitud de becas, adjudicación de becas</t>
  </si>
  <si>
    <t>Diferentes usuarios de los prgramas y servicios ofertados por el CDU</t>
  </si>
  <si>
    <t>Promoción de los espacios del CDU para eventos artisticos y culturales, para una mayor vinculación</t>
  </si>
  <si>
    <t xml:space="preserve"> </t>
  </si>
  <si>
    <t>Número de becas adjudicadas</t>
  </si>
  <si>
    <t>Dotados los espacios fisicos del CDU para uso de unidades de la UNAH e instituciones publicas y privadas para una optima vinculación</t>
  </si>
  <si>
    <t>Para el optimo desarrollo de los eventos deportivos y artisticos</t>
  </si>
  <si>
    <t>Programación de eventos, respuestas a las solicitudes</t>
  </si>
  <si>
    <t>Diferentes unidades de la UNAH</t>
  </si>
  <si>
    <t>Gerencia y Gestor del CDU</t>
  </si>
  <si>
    <t xml:space="preserve">Realizados los diferentes Mantenimientos Preventivos y Correctivos de las Instalaciones del CDU </t>
  </si>
  <si>
    <t>La administarcion del CDU al servicio de Academia</t>
  </si>
  <si>
    <t>Mantenimiento de edificios e instalaciones (Empermeabilizado de filtraciones) y Torquedo de las estructuras metalicas y mantenimiento y reparación de puertas</t>
  </si>
  <si>
    <t>Compras de suministros en tiempo y forma para dar respuesta a las necesidades del CDU y tener un optimo funcionamiento</t>
  </si>
  <si>
    <t>Analisis de una sistema de control de ingresos a la pista de atletismo y Gimnasio, para lo cual se requiere de visitas a otras universidades</t>
  </si>
  <si>
    <t>Analizado el Control de ingreso de los usuarios a los diferentes espacios disponibles para programas y servicios del CDU</t>
  </si>
  <si>
    <t>Compras de insumos realizadas</t>
  </si>
  <si>
    <t>Optimo funcionamiento del CDU a travez de las reservaciones de espacio en tiempo y forma</t>
  </si>
  <si>
    <t xml:space="preserve">Visitas a otros Complejos Deportivos </t>
  </si>
  <si>
    <t>Mantenimiento preventivo y correctivo  general de las intalaciones</t>
  </si>
  <si>
    <t>Para un optimo funcionamiento y respuesta del CDU</t>
  </si>
  <si>
    <t>Solicitudes de compras, reembolsos de fondos</t>
  </si>
  <si>
    <t>Solicitudes de SEAPI por escrito de necesidades identificadas, Solicitudes de compras, reembolsos de fondos</t>
  </si>
  <si>
    <t>Unidades de la UNAH Y Direferentes Usuarios del CDU</t>
  </si>
  <si>
    <t>Plan de contiengencia entre otras necesidades que surgen a diarios y no estan previstas, Para un optimo funcionamiento y respuesta del CDU</t>
  </si>
  <si>
    <t>Especialista en Planificación y Gestión</t>
  </si>
  <si>
    <t>Para una mejora continua e iinovación</t>
  </si>
  <si>
    <t>Solicitud de Viatiaticos, informe de los hallazgos</t>
  </si>
  <si>
    <t>Diferentes usuarios del CDU</t>
  </si>
  <si>
    <t>Gerencia y Especialista en Planificación y Gestión</t>
  </si>
  <si>
    <t>Presentada y aprobada la Estructura Organizativa consolidada</t>
  </si>
  <si>
    <t>Gestion de capacitaciones internas y externas e intercambios del personal del CDU con otras universidades  Internacionales a traves de gestion con la UNAH</t>
  </si>
  <si>
    <t xml:space="preserve">2 Capacitaciones realizadas </t>
  </si>
  <si>
    <t>Gestión de contratación del personal de planta del CDU asi mismo del personal por contrato, incluida el presupuesto economico dentro de la estructura presupuestario del CDU para el personal permanente</t>
  </si>
  <si>
    <t>Se requiere para la contratación y pago del personal por contrato que esta conformado por todos los instructores del CDU</t>
  </si>
  <si>
    <t>Contratos firmados y solicitudes de pago mensuales</t>
  </si>
  <si>
    <t>Diferentes Usuarios del CDU</t>
  </si>
  <si>
    <t>Estructura Organizativa creada y 7 contratos firmados</t>
  </si>
  <si>
    <t>Personal Administrativo y tecnico capacitado de acuerdo a las necesidades identificadas</t>
  </si>
  <si>
    <t>Se requiere de una gestion de intercambios con otros paises para la gestion de conocimiento con otrso Universidades con complejos deportivos similares o suoeriores</t>
  </si>
  <si>
    <t>Informe y solicitud de gestion</t>
  </si>
  <si>
    <t>Contrataciones permanentes y por contrato realizadas</t>
  </si>
  <si>
    <t>Incluida la parte economica en el presupuesto del CDU</t>
  </si>
  <si>
    <t>Estructura Organazativa Funcionando</t>
  </si>
  <si>
    <t>Gestión de la inclusión de las plazas dentro del presupuesto del CDU, gestión de las contrataciones, selección del personal</t>
  </si>
  <si>
    <t>Se requiere para el optimo funcionamiento del CDU</t>
  </si>
  <si>
    <t>Contrataciones realizadas</t>
  </si>
  <si>
    <t>Usuarios del CDU</t>
  </si>
  <si>
    <t>Gerencia del CDUy Recursos Humanos</t>
  </si>
  <si>
    <t>Impermeabilizado de algunas areas fisicas del CDU</t>
  </si>
  <si>
    <t>Solicitudes de SEAPI de acuerdo a necesidades identificadas y Solicitudes de compra ingresadas</t>
  </si>
  <si>
    <t>Mantenimiento correctivo especifico identificado y realizado</t>
  </si>
  <si>
    <t>Solicitud de SEAPI y reporte tecnico de aceptaciín de la obra</t>
  </si>
  <si>
    <t>Implementada una gestión de calidad, en cuanto a a la oferta de programas y servicios</t>
  </si>
  <si>
    <t>Optima Gestión para una autosostenibilidad que apoye el funcionamiento del CDU</t>
  </si>
  <si>
    <t>Informes de resultados periodicamente, Ejecución presupuestario y programas funcionando</t>
  </si>
  <si>
    <t>Reportes de ingresos generados por el CDU</t>
  </si>
  <si>
    <t xml:space="preserve">Innovación y gestión de la calidad en los programas y servicios ofertados </t>
  </si>
  <si>
    <t>Analisis y creación de tablas de precios de los progrmas y servicios ofertados</t>
  </si>
  <si>
    <t>Se requiere de una innovación y mejora continua</t>
  </si>
  <si>
    <t>Se requiere para contar con los estandares establecidos</t>
  </si>
  <si>
    <t xml:space="preserve">Informes periodicos </t>
  </si>
  <si>
    <t>Visitas a otros Complejos Deportivos</t>
  </si>
  <si>
    <t>Gerencia del CDU , Gestor del CDU y Administrador</t>
  </si>
  <si>
    <t>Compra y mantenimiento preventivo de el equipo tecnologico necesario para un Optimo Funcionamiento</t>
  </si>
  <si>
    <t>Solicitudes de Compras e Informes de resultados</t>
  </si>
  <si>
    <t>Analisis de necesidades identificadas, plan de ejecución</t>
  </si>
  <si>
    <t>Se requiere la identificación de compra de equipo en vista que el CDU es un referente nacional y CA, a patir de las visitas realizadas a otros Complejos Deportivos</t>
  </si>
  <si>
    <t>Informes</t>
  </si>
  <si>
    <t>Gerencia, Gestor y Administrador del CDU</t>
  </si>
  <si>
    <t>Uso eficiente de las paginas Web y Sitios en FACEBOOK para una comunicación eficiente con los usuarios de los programas y servicios</t>
  </si>
  <si>
    <t>Paginas y siatios funcionando</t>
  </si>
  <si>
    <t>Analisis y delegación de responsables para la administración de los sitios web</t>
  </si>
  <si>
    <t>Para una eficiente comunicación y difusión</t>
  </si>
  <si>
    <t>Pagina creada</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</si>
</sst>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6" formatCode="&quot;L.&quot;\ #,##0.00"/>
  </numFmts>
  <fonts count="77">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color rgb="FFFF0000"/>
      <name val="Calibri"/>
      <family val="2"/>
      <scheme val="minor"/>
    </font>
    <font>
      <b/>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tint="0.39997558519241921"/>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6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76" fillId="24" borderId="0" xfId="0" applyFont="1" applyFill="1" applyAlignment="1">
      <alignment vertical="center"/>
    </xf>
    <xf numFmtId="0" fontId="76" fillId="24" borderId="0" xfId="0" applyFont="1" applyFill="1" applyAlignment="1">
      <alignment horizontal="center" vertical="center"/>
    </xf>
    <xf numFmtId="0" fontId="76" fillId="24" borderId="0" xfId="0" applyFont="1" applyFill="1" applyAlignment="1">
      <alignment horizontal="left" vertical="center"/>
    </xf>
    <xf numFmtId="0" fontId="75" fillId="24" borderId="0" xfId="0" applyFont="1" applyFill="1" applyAlignment="1">
      <alignment vertical="center"/>
    </xf>
    <xf numFmtId="0" fontId="75"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center"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6" fillId="24" borderId="0" xfId="0" applyFont="1" applyFill="1" applyAlignment="1">
      <alignment horizontal="left" vertical="center"/>
    </xf>
    <xf numFmtId="0" fontId="17" fillId="24" borderId="0" xfId="0" applyFont="1" applyFill="1" applyAlignment="1">
      <alignment vertical="center"/>
    </xf>
    <xf numFmtId="0" fontId="17" fillId="24" borderId="0" xfId="0" applyFont="1" applyFill="1" applyAlignment="1">
      <alignment horizontal="center" vertical="center"/>
    </xf>
    <xf numFmtId="49" fontId="17" fillId="5" borderId="12" xfId="0" applyNumberFormat="1" applyFont="1" applyFill="1" applyBorder="1" applyAlignment="1">
      <alignment horizontal="justify" vertical="justify" wrapText="1"/>
    </xf>
    <xf numFmtId="0" fontId="17" fillId="5" borderId="12" xfId="0" applyFont="1" applyFill="1" applyBorder="1" applyAlignment="1">
      <alignment vertical="center" wrapText="1"/>
    </xf>
    <xf numFmtId="0" fontId="16" fillId="5" borderId="12" xfId="0" applyFont="1" applyFill="1" applyBorder="1" applyAlignment="1">
      <alignment vertical="center" wrapText="1"/>
    </xf>
    <xf numFmtId="41" fontId="17" fillId="2" borderId="26" xfId="0" applyNumberFormat="1" applyFont="1" applyFill="1" applyBorder="1" applyAlignment="1">
      <alignment vertical="center"/>
    </xf>
    <xf numFmtId="0" fontId="17" fillId="5" borderId="33" xfId="0" applyFont="1" applyFill="1" applyBorder="1" applyAlignment="1">
      <alignment vertical="center"/>
    </xf>
    <xf numFmtId="0" fontId="18" fillId="11" borderId="50" xfId="0" applyFont="1" applyFill="1" applyBorder="1" applyAlignment="1">
      <alignment horizontal="center" vertical="center" wrapText="1"/>
    </xf>
    <xf numFmtId="41" fontId="18" fillId="11" borderId="8" xfId="0" applyNumberFormat="1" applyFont="1" applyFill="1" applyBorder="1" applyAlignment="1">
      <alignment horizontal="center" vertical="center" wrapText="1"/>
    </xf>
    <xf numFmtId="41" fontId="18" fillId="11" borderId="32" xfId="0" applyNumberFormat="1" applyFont="1" applyFill="1" applyBorder="1" applyAlignment="1">
      <alignment horizontal="center" vertical="center" wrapText="1"/>
    </xf>
    <xf numFmtId="41" fontId="17" fillId="2" borderId="27" xfId="0" applyNumberFormat="1" applyFont="1" applyFill="1" applyBorder="1" applyAlignment="1">
      <alignment vertical="center"/>
    </xf>
    <xf numFmtId="0" fontId="17" fillId="5" borderId="26" xfId="0" applyNumberFormat="1" applyFont="1" applyFill="1" applyBorder="1" applyAlignment="1">
      <alignment horizontal="center" vertical="center"/>
    </xf>
    <xf numFmtId="0" fontId="17" fillId="5" borderId="26" xfId="0" applyFont="1" applyFill="1" applyBorder="1" applyAlignment="1">
      <alignment horizontal="center" vertical="center"/>
    </xf>
    <xf numFmtId="49" fontId="17" fillId="2" borderId="15" xfId="0" applyNumberFormat="1" applyFont="1" applyFill="1" applyBorder="1" applyAlignment="1">
      <alignment vertical="center" wrapText="1"/>
    </xf>
    <xf numFmtId="41" fontId="17" fillId="0" borderId="26" xfId="0" applyNumberFormat="1" applyFont="1" applyFill="1" applyBorder="1" applyAlignment="1">
      <alignment vertical="center"/>
    </xf>
    <xf numFmtId="0" fontId="28" fillId="0" borderId="26" xfId="19" applyFont="1" applyBorder="1" applyAlignment="1">
      <alignment horizontal="justify" vertical="justify" wrapText="1"/>
    </xf>
    <xf numFmtId="49" fontId="33" fillId="0" borderId="26" xfId="19" applyNumberFormat="1" applyFont="1" applyBorder="1" applyAlignment="1">
      <alignment horizontal="justify" vertical="center" wrapText="1"/>
    </xf>
    <xf numFmtId="9" fontId="28" fillId="0" borderId="26" xfId="19"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7" fillId="0" borderId="2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8" fillId="0" borderId="30" xfId="19" applyFont="1" applyBorder="1" applyAlignment="1">
      <alignment horizontal="center" vertical="center" wrapText="1"/>
    </xf>
    <xf numFmtId="0" fontId="28" fillId="0" borderId="28" xfId="19" applyFont="1" applyBorder="1" applyAlignment="1">
      <alignment horizontal="center" vertical="center" wrapText="1"/>
    </xf>
    <xf numFmtId="0" fontId="28" fillId="0" borderId="27" xfId="19" applyFont="1" applyBorder="1" applyAlignment="1">
      <alignment horizontal="center" vertical="center" wrapText="1"/>
    </xf>
    <xf numFmtId="0" fontId="33" fillId="0" borderId="28" xfId="19" applyFont="1" applyBorder="1" applyAlignment="1">
      <alignment horizontal="center" vertical="center" wrapText="1"/>
    </xf>
    <xf numFmtId="0" fontId="34" fillId="0" borderId="30" xfId="19" applyFont="1" applyBorder="1" applyAlignment="1">
      <alignment horizontal="center" vertical="center" wrapText="1"/>
    </xf>
    <xf numFmtId="0" fontId="34" fillId="0" borderId="27"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7" fillId="0" borderId="30"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30" xfId="0" applyFont="1" applyBorder="1" applyAlignment="1">
      <alignment horizontal="center" vertical="center" wrapText="1"/>
    </xf>
    <xf numFmtId="0" fontId="27" fillId="0" borderId="27" xfId="0" applyFont="1" applyBorder="1" applyAlignment="1">
      <alignment horizontal="center" vertical="center" wrapText="1"/>
    </xf>
    <xf numFmtId="43" fontId="28" fillId="0" borderId="30" xfId="16" applyNumberFormat="1" applyFont="1" applyFill="1" applyBorder="1" applyAlignment="1">
      <alignment horizontal="center" vertical="center" wrapText="1"/>
    </xf>
    <xf numFmtId="43" fontId="28" fillId="0" borderId="27" xfId="16" applyNumberFormat="1" applyFont="1" applyFill="1" applyBorder="1" applyAlignment="1">
      <alignment horizontal="center" vertical="center" wrapText="1"/>
    </xf>
    <xf numFmtId="43" fontId="28" fillId="0" borderId="30" xfId="18" applyNumberFormat="1" applyFont="1" applyFill="1" applyBorder="1" applyAlignment="1">
      <alignment horizontal="center" vertical="center" wrapText="1"/>
    </xf>
    <xf numFmtId="43" fontId="28" fillId="0" borderId="27" xfId="18" applyNumberFormat="1" applyFont="1" applyFill="1"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center" vertical="center"/>
    </xf>
    <xf numFmtId="0" fontId="27" fillId="0" borderId="30" xfId="0" applyFont="1" applyBorder="1" applyAlignment="1">
      <alignment horizontal="center" vertical="center"/>
    </xf>
    <xf numFmtId="0" fontId="27" fillId="0" borderId="27" xfId="0" applyFont="1" applyBorder="1" applyAlignment="1">
      <alignment horizontal="center" vertical="center"/>
    </xf>
    <xf numFmtId="43" fontId="27" fillId="0" borderId="30" xfId="18" applyFont="1" applyBorder="1" applyAlignment="1">
      <alignment horizontal="center" vertical="center"/>
    </xf>
    <xf numFmtId="43" fontId="27" fillId="0" borderId="27" xfId="18" applyFont="1" applyBorder="1" applyAlignment="1">
      <alignment horizontal="center" vertical="center"/>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4" fontId="34" fillId="0" borderId="26" xfId="19" applyNumberFormat="1" applyFont="1" applyBorder="1" applyAlignment="1">
      <alignment horizontal="center" vertical="center" wrapText="1"/>
    </xf>
    <xf numFmtId="176" fontId="34" fillId="0" borderId="26" xfId="19" applyNumberFormat="1" applyFont="1" applyBorder="1" applyAlignment="1">
      <alignment horizontal="center" vertical="center" wrapText="1"/>
    </xf>
    <xf numFmtId="39" fontId="28" fillId="10" borderId="26" xfId="19" applyNumberFormat="1" applyFont="1" applyFill="1" applyBorder="1" applyAlignment="1">
      <alignment vertical="top" wrapText="1"/>
    </xf>
    <xf numFmtId="176" fontId="28" fillId="0" borderId="26" xfId="19" applyNumberFormat="1" applyFont="1" applyBorder="1" applyAlignment="1">
      <alignment horizontal="center" vertical="center" wrapText="1"/>
    </xf>
    <xf numFmtId="176" fontId="28" fillId="0" borderId="26" xfId="18" applyNumberFormat="1"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1</c:v>
                </c:pt>
                <c:pt idx="10">
                  <c:v>1</c:v>
                </c:pt>
                <c:pt idx="11">
                  <c:v>5</c:v>
                </c:pt>
                <c:pt idx="12">
                  <c:v>0</c:v>
                </c:pt>
                <c:pt idx="13">
                  <c:v>0</c:v>
                </c:pt>
                <c:pt idx="14">
                  <c:v>0</c:v>
                </c:pt>
                <c:pt idx="15">
                  <c:v>0</c:v>
                </c:pt>
                <c:pt idx="16">
                  <c:v>0</c:v>
                </c:pt>
              </c:numCache>
            </c:numRef>
          </c:val>
        </c:ser>
        <c:dLbls/>
        <c:shape val="box"/>
        <c:axId val="122762368"/>
        <c:axId val="122763904"/>
        <c:axId val="0"/>
      </c:bar3DChart>
      <c:catAx>
        <c:axId val="122762368"/>
        <c:scaling>
          <c:orientation val="minMax"/>
        </c:scaling>
        <c:axPos val="b"/>
        <c:numFmt formatCode="General" sourceLinked="0"/>
        <c:majorTickMark val="none"/>
        <c:tickLblPos val="nextTo"/>
        <c:txPr>
          <a:bodyPr/>
          <a:lstStyle/>
          <a:p>
            <a:pPr>
              <a:defRPr lang="es-HN"/>
            </a:pPr>
            <a:endParaRPr lang="es-HN"/>
          </a:p>
        </c:txPr>
        <c:crossAx val="122763904"/>
        <c:crosses val="autoZero"/>
        <c:auto val="1"/>
        <c:lblAlgn val="ctr"/>
        <c:lblOffset val="100"/>
      </c:catAx>
      <c:valAx>
        <c:axId val="12276390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27623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3</c:v>
                </c:pt>
                <c:pt idx="2">
                  <c:v>0</c:v>
                </c:pt>
                <c:pt idx="3">
                  <c:v>3</c:v>
                </c:pt>
                <c:pt idx="4">
                  <c:v>0</c:v>
                </c:pt>
                <c:pt idx="5">
                  <c:v>0</c:v>
                </c:pt>
                <c:pt idx="6">
                  <c:v>3</c:v>
                </c:pt>
                <c:pt idx="7">
                  <c:v>0</c:v>
                </c:pt>
                <c:pt idx="8">
                  <c:v>0</c:v>
                </c:pt>
                <c:pt idx="9">
                  <c:v>0</c:v>
                </c:pt>
              </c:numCache>
            </c:numRef>
          </c:val>
        </c:ser>
        <c:dLbls/>
        <c:shape val="box"/>
        <c:axId val="122811136"/>
        <c:axId val="122812672"/>
        <c:axId val="0"/>
      </c:bar3DChart>
      <c:catAx>
        <c:axId val="122811136"/>
        <c:scaling>
          <c:orientation val="minMax"/>
        </c:scaling>
        <c:axPos val="b"/>
        <c:numFmt formatCode="General" sourceLinked="0"/>
        <c:majorTickMark val="none"/>
        <c:tickLblPos val="nextTo"/>
        <c:txPr>
          <a:bodyPr/>
          <a:lstStyle/>
          <a:p>
            <a:pPr>
              <a:defRPr lang="es-HN"/>
            </a:pPr>
            <a:endParaRPr lang="es-HN"/>
          </a:p>
        </c:txPr>
        <c:crossAx val="122812672"/>
        <c:crosses val="autoZero"/>
        <c:auto val="1"/>
        <c:lblAlgn val="ctr"/>
        <c:lblOffset val="100"/>
      </c:catAx>
      <c:valAx>
        <c:axId val="1228126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28111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2</c:v>
                </c:pt>
                <c:pt idx="4">
                  <c:v>0</c:v>
                </c:pt>
                <c:pt idx="5">
                  <c:v>0</c:v>
                </c:pt>
                <c:pt idx="6">
                  <c:v>0</c:v>
                </c:pt>
                <c:pt idx="7">
                  <c:v>0</c:v>
                </c:pt>
                <c:pt idx="8">
                  <c:v>5</c:v>
                </c:pt>
                <c:pt idx="9">
                  <c:v>0</c:v>
                </c:pt>
                <c:pt idx="10">
                  <c:v>0</c:v>
                </c:pt>
                <c:pt idx="11">
                  <c:v>0</c:v>
                </c:pt>
                <c:pt idx="12">
                  <c:v>0</c:v>
                </c:pt>
                <c:pt idx="13">
                  <c:v>0</c:v>
                </c:pt>
                <c:pt idx="14">
                  <c:v>0</c:v>
                </c:pt>
                <c:pt idx="15">
                  <c:v>0</c:v>
                </c:pt>
                <c:pt idx="16">
                  <c:v>0</c:v>
                </c:pt>
              </c:numCache>
            </c:numRef>
          </c:val>
        </c:ser>
        <c:dLbls/>
        <c:shape val="box"/>
        <c:axId val="173580672"/>
        <c:axId val="173582208"/>
        <c:axId val="0"/>
      </c:bar3DChart>
      <c:catAx>
        <c:axId val="173580672"/>
        <c:scaling>
          <c:orientation val="minMax"/>
        </c:scaling>
        <c:axPos val="b"/>
        <c:numFmt formatCode="General" sourceLinked="0"/>
        <c:majorTickMark val="none"/>
        <c:tickLblPos val="nextTo"/>
        <c:txPr>
          <a:bodyPr/>
          <a:lstStyle/>
          <a:p>
            <a:pPr>
              <a:defRPr lang="es-HN"/>
            </a:pPr>
            <a:endParaRPr lang="es-HN"/>
          </a:p>
        </c:txPr>
        <c:crossAx val="173582208"/>
        <c:crosses val="autoZero"/>
        <c:auto val="1"/>
        <c:lblAlgn val="ctr"/>
        <c:lblOffset val="100"/>
      </c:catAx>
      <c:valAx>
        <c:axId val="17358220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735806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869482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cuments/CME%202016%20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9"/>
      <c r="U2" s="559"/>
      <c r="V2" s="559"/>
      <c r="W2" s="559"/>
      <c r="X2" s="559"/>
      <c r="Y2" s="559"/>
      <c r="Z2" s="559"/>
      <c r="AA2" s="559"/>
      <c r="AB2" s="559"/>
      <c r="AC2" s="559" t="s">
        <v>25</v>
      </c>
      <c r="AD2" s="559"/>
      <c r="AE2" s="559"/>
      <c r="AF2" s="559"/>
      <c r="AG2" s="559"/>
      <c r="AH2" s="559"/>
      <c r="AI2" s="559"/>
      <c r="AJ2" s="559"/>
    </row>
    <row r="3" spans="2:36" ht="16.5" customHeight="1">
      <c r="B3" s="33" t="s">
        <v>7</v>
      </c>
      <c r="C3" s="33"/>
      <c r="D3" s="33"/>
      <c r="E3" s="33"/>
      <c r="F3" s="33"/>
      <c r="G3" s="33"/>
      <c r="H3" s="33"/>
      <c r="I3" s="33"/>
      <c r="J3" s="33"/>
      <c r="K3" s="33"/>
      <c r="L3" s="33"/>
      <c r="M3" s="33"/>
      <c r="N3" s="33"/>
      <c r="O3" s="33"/>
      <c r="P3" s="33"/>
      <c r="Q3" s="33"/>
      <c r="R3" s="33"/>
      <c r="S3" s="33"/>
      <c r="T3" s="559"/>
      <c r="U3" s="559"/>
      <c r="V3" s="559"/>
      <c r="W3" s="559"/>
      <c r="X3" s="559"/>
      <c r="Y3" s="559"/>
      <c r="Z3" s="559"/>
      <c r="AA3" s="559"/>
      <c r="AB3" s="559"/>
      <c r="AC3" s="559" t="s">
        <v>7</v>
      </c>
      <c r="AD3" s="559"/>
      <c r="AE3" s="559"/>
      <c r="AF3" s="559"/>
      <c r="AG3" s="559"/>
      <c r="AH3" s="559"/>
      <c r="AI3" s="559"/>
      <c r="AJ3" s="559"/>
    </row>
    <row r="4" spans="2:36" ht="12.75" customHeight="1">
      <c r="B4" s="33" t="s">
        <v>36</v>
      </c>
      <c r="C4" s="33"/>
      <c r="D4" s="33"/>
      <c r="E4" s="33"/>
      <c r="F4" s="33"/>
      <c r="G4" s="33"/>
      <c r="H4" s="33"/>
      <c r="I4" s="33"/>
      <c r="J4" s="33"/>
      <c r="K4" s="33"/>
      <c r="L4" s="33"/>
      <c r="M4" s="33"/>
      <c r="N4" s="33"/>
      <c r="O4" s="33"/>
      <c r="P4" s="33"/>
      <c r="Q4" s="33"/>
      <c r="R4" s="33"/>
      <c r="S4" s="33"/>
      <c r="T4" s="559"/>
      <c r="U4" s="559"/>
      <c r="V4" s="559"/>
      <c r="W4" s="559"/>
      <c r="X4" s="559"/>
      <c r="Y4" s="559"/>
      <c r="Z4" s="559"/>
      <c r="AA4" s="559"/>
      <c r="AB4" s="559"/>
      <c r="AC4" s="559" t="s">
        <v>36</v>
      </c>
      <c r="AD4" s="559"/>
      <c r="AE4" s="559"/>
      <c r="AF4" s="559"/>
      <c r="AG4" s="559"/>
      <c r="AH4" s="559"/>
      <c r="AI4" s="559"/>
      <c r="AJ4" s="559"/>
    </row>
    <row r="5" spans="2:36" ht="15.75">
      <c r="B5" s="2"/>
      <c r="C5" s="2"/>
      <c r="D5" s="2"/>
    </row>
    <row r="6" spans="2:36" ht="16.5" thickBot="1">
      <c r="B6" s="2"/>
      <c r="C6" s="2"/>
      <c r="D6" s="2"/>
    </row>
    <row r="7" spans="2:36" ht="75.75" customHeight="1">
      <c r="B7" s="554" t="s">
        <v>20</v>
      </c>
      <c r="C7" s="554" t="s">
        <v>38</v>
      </c>
      <c r="D7" s="554" t="s">
        <v>39</v>
      </c>
      <c r="E7" s="556" t="s">
        <v>40</v>
      </c>
      <c r="F7" s="554" t="s">
        <v>37</v>
      </c>
      <c r="G7" s="556" t="s">
        <v>9</v>
      </c>
      <c r="H7" s="558" t="s">
        <v>0</v>
      </c>
      <c r="I7" s="558" t="s">
        <v>8</v>
      </c>
      <c r="J7" s="558" t="s">
        <v>16</v>
      </c>
      <c r="K7" s="558"/>
      <c r="L7" s="558" t="s">
        <v>13</v>
      </c>
      <c r="M7" s="558"/>
      <c r="N7" s="558"/>
      <c r="O7" s="558"/>
      <c r="P7" s="558"/>
      <c r="Q7" s="558"/>
      <c r="R7" s="558"/>
      <c r="S7" s="558"/>
      <c r="T7" s="554" t="s">
        <v>14</v>
      </c>
      <c r="U7" s="558" t="s">
        <v>18</v>
      </c>
      <c r="V7" s="558" t="s">
        <v>26</v>
      </c>
      <c r="W7" s="558"/>
      <c r="X7" s="558" t="s">
        <v>15</v>
      </c>
      <c r="Y7" s="558" t="s">
        <v>17</v>
      </c>
      <c r="Z7" s="558"/>
      <c r="AA7" s="558" t="s">
        <v>22</v>
      </c>
      <c r="AB7" s="558" t="s">
        <v>32</v>
      </c>
      <c r="AC7" s="560" t="s">
        <v>31</v>
      </c>
      <c r="AD7" s="560"/>
      <c r="AE7" s="560"/>
      <c r="AF7" s="560"/>
      <c r="AG7" s="558" t="s">
        <v>28</v>
      </c>
      <c r="AH7" s="558" t="s">
        <v>29</v>
      </c>
      <c r="AI7" s="558" t="s">
        <v>1</v>
      </c>
      <c r="AJ7" s="558" t="s">
        <v>2</v>
      </c>
    </row>
    <row r="8" spans="2:36" ht="15.75" customHeight="1">
      <c r="B8" s="555"/>
      <c r="C8" s="555"/>
      <c r="D8" s="555"/>
      <c r="E8" s="557"/>
      <c r="F8" s="555"/>
      <c r="G8" s="557"/>
      <c r="H8" s="553"/>
      <c r="I8" s="553"/>
      <c r="J8" s="553" t="s">
        <v>33</v>
      </c>
      <c r="K8" s="553" t="s">
        <v>19</v>
      </c>
      <c r="L8" s="561" t="s">
        <v>3</v>
      </c>
      <c r="M8" s="561"/>
      <c r="N8" s="561" t="s">
        <v>4</v>
      </c>
      <c r="O8" s="561"/>
      <c r="P8" s="561" t="s">
        <v>5</v>
      </c>
      <c r="Q8" s="561"/>
      <c r="R8" s="561" t="s">
        <v>6</v>
      </c>
      <c r="S8" s="561"/>
      <c r="T8" s="555"/>
      <c r="U8" s="553"/>
      <c r="V8" s="553" t="s">
        <v>23</v>
      </c>
      <c r="W8" s="553" t="s">
        <v>21</v>
      </c>
      <c r="X8" s="553"/>
      <c r="Y8" s="553" t="s">
        <v>23</v>
      </c>
      <c r="Z8" s="553" t="s">
        <v>21</v>
      </c>
      <c r="AA8" s="553"/>
      <c r="AB8" s="553"/>
      <c r="AC8" s="14" t="s">
        <v>3</v>
      </c>
      <c r="AD8" s="14" t="s">
        <v>4</v>
      </c>
      <c r="AE8" s="14" t="s">
        <v>5</v>
      </c>
      <c r="AF8" s="14" t="s">
        <v>6</v>
      </c>
      <c r="AG8" s="553"/>
      <c r="AH8" s="553"/>
      <c r="AI8" s="553"/>
      <c r="AJ8" s="553"/>
    </row>
    <row r="9" spans="2:36" ht="78.75">
      <c r="B9" s="555"/>
      <c r="C9" s="555"/>
      <c r="D9" s="555"/>
      <c r="E9" s="557"/>
      <c r="F9" s="555"/>
      <c r="G9" s="557"/>
      <c r="H9" s="553"/>
      <c r="I9" s="553"/>
      <c r="J9" s="553"/>
      <c r="K9" s="553"/>
      <c r="L9" s="32" t="s">
        <v>11</v>
      </c>
      <c r="M9" s="32" t="s">
        <v>12</v>
      </c>
      <c r="N9" s="32" t="s">
        <v>11</v>
      </c>
      <c r="O9" s="32" t="s">
        <v>12</v>
      </c>
      <c r="P9" s="32" t="s">
        <v>11</v>
      </c>
      <c r="Q9" s="32" t="s">
        <v>12</v>
      </c>
      <c r="R9" s="32" t="s">
        <v>11</v>
      </c>
      <c r="S9" s="32" t="s">
        <v>12</v>
      </c>
      <c r="T9" s="555"/>
      <c r="U9" s="553"/>
      <c r="V9" s="553"/>
      <c r="W9" s="553"/>
      <c r="X9" s="553"/>
      <c r="Y9" s="553"/>
      <c r="Z9" s="553"/>
      <c r="AA9" s="553"/>
      <c r="AB9" s="553"/>
      <c r="AC9" s="14" t="s">
        <v>24</v>
      </c>
      <c r="AD9" s="14" t="s">
        <v>24</v>
      </c>
      <c r="AE9" s="14" t="s">
        <v>24</v>
      </c>
      <c r="AF9" s="14" t="s">
        <v>24</v>
      </c>
      <c r="AG9" s="553"/>
      <c r="AH9" s="553"/>
      <c r="AI9" s="553"/>
      <c r="AJ9" s="553"/>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1" t="s">
        <v>10</v>
      </c>
      <c r="K31" s="552"/>
      <c r="L31" s="549"/>
      <c r="M31" s="550"/>
      <c r="N31" s="549"/>
      <c r="O31" s="550"/>
      <c r="P31" s="549"/>
      <c r="Q31" s="550"/>
      <c r="R31" s="549"/>
      <c r="S31" s="55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39"/>
  <sheetViews>
    <sheetView showGridLines="0" topLeftCell="A46" zoomScale="86" zoomScaleNormal="86" zoomScaleSheetLayoutView="80" workbookViewId="0">
      <selection activeCell="G13" sqref="G13"/>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9.570312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388</v>
      </c>
      <c r="D5" s="198">
        <f>SUMIF(C:C,$C$10,D:D)</f>
        <v>2634825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3">
        <f>SUM(F18:F23)</f>
        <v>605000</v>
      </c>
      <c r="F10" s="70"/>
      <c r="G10" s="79"/>
      <c r="H10" s="70"/>
      <c r="I10" s="70"/>
    </row>
    <row r="11" spans="1:555">
      <c r="C11" s="70"/>
      <c r="D11" s="31"/>
      <c r="E11" s="93"/>
      <c r="F11" s="93"/>
      <c r="G11" s="93"/>
      <c r="H11" s="76"/>
      <c r="I11" s="76"/>
      <c r="J11" s="76"/>
      <c r="K11" s="112"/>
    </row>
    <row r="12" spans="1:555" ht="15.75">
      <c r="B12" s="93"/>
      <c r="C12" s="302" t="s">
        <v>391</v>
      </c>
      <c r="D12" s="369">
        <v>5.0999999999999996</v>
      </c>
      <c r="E12" s="93"/>
      <c r="F12" s="93"/>
      <c r="G12" s="93"/>
      <c r="H12" s="76"/>
      <c r="I12" s="76"/>
      <c r="J12" s="76"/>
      <c r="K12" s="112"/>
    </row>
    <row r="13" spans="1:555" ht="18.75">
      <c r="B13" s="93"/>
      <c r="C13" s="210" t="str">
        <f>'5. Estudiantes y Graduados'!G21</f>
        <v>Promoción de los espacios del CDU para eventos artisticos y culturales, para una mayor vinculación</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536" t="s">
        <v>55</v>
      </c>
      <c r="E16" s="170" t="s">
        <v>57</v>
      </c>
      <c r="F16" s="537" t="s">
        <v>27</v>
      </c>
      <c r="G16" s="538" t="s">
        <v>130</v>
      </c>
      <c r="H16" s="170" t="s">
        <v>46</v>
      </c>
      <c r="I16" s="133" t="s">
        <v>131</v>
      </c>
      <c r="J16" s="133" t="s">
        <v>409</v>
      </c>
      <c r="K16" s="133" t="s">
        <v>410</v>
      </c>
      <c r="L16" s="133" t="s">
        <v>120</v>
      </c>
    </row>
    <row r="17" spans="3:12">
      <c r="C17" s="535" t="s">
        <v>1702</v>
      </c>
      <c r="D17" s="540">
        <v>1</v>
      </c>
      <c r="E17" s="125"/>
      <c r="F17" s="125"/>
      <c r="G17" s="165" t="s">
        <v>128</v>
      </c>
      <c r="H17" s="541"/>
      <c r="I17" s="130"/>
      <c r="J17" s="218" t="s">
        <v>1363</v>
      </c>
      <c r="K17" s="98" t="s">
        <v>396</v>
      </c>
      <c r="L17" s="98"/>
    </row>
    <row r="18" spans="3:12" ht="45.75" thickBot="1">
      <c r="C18" s="532" t="s">
        <v>1703</v>
      </c>
      <c r="D18" s="158">
        <v>1</v>
      </c>
      <c r="E18" s="123">
        <v>300000</v>
      </c>
      <c r="F18" s="539">
        <f>D17*E18</f>
        <v>300000</v>
      </c>
      <c r="G18" s="161" t="s">
        <v>128</v>
      </c>
      <c r="H18" s="142" t="s">
        <v>290</v>
      </c>
      <c r="I18" s="130" t="str">
        <f>VLOOKUP(H18,[1]Presupuesto!$B$11:$C$565,2,0)</f>
        <v>OTROS SERVICIOS TECNICOS Y PROFESIONALES N.C. (24900-00)</v>
      </c>
      <c r="J18" s="98" t="str">
        <f>$J$17</f>
        <v>Gestión Administrativa y  financiera en apoyo al Desarrollo Académico</v>
      </c>
      <c r="K18" s="98" t="s">
        <v>398</v>
      </c>
      <c r="L18" s="98"/>
    </row>
    <row r="19" spans="3:12" ht="30.75" thickBot="1">
      <c r="C19" s="532" t="s">
        <v>1704</v>
      </c>
      <c r="D19" s="158">
        <v>1</v>
      </c>
      <c r="E19" s="115">
        <v>60000</v>
      </c>
      <c r="F19" s="534">
        <f>D18*E19</f>
        <v>60000</v>
      </c>
      <c r="G19" s="161" t="s">
        <v>128</v>
      </c>
      <c r="H19" s="142" t="s">
        <v>324</v>
      </c>
      <c r="I19" s="130" t="str">
        <f>VLOOKUP(H19,[1]Presupuesto!$B$11:$C$565,2,0)</f>
        <v>PRODUCTOS QUIMICOS</v>
      </c>
      <c r="J19" s="98" t="str">
        <f t="shared" ref="J19:J23" si="0">$J$17</f>
        <v>Gestión Administrativa y  financiera en apoyo al Desarrollo Académico</v>
      </c>
      <c r="K19" s="98" t="s">
        <v>395</v>
      </c>
      <c r="L19" s="98"/>
    </row>
    <row r="20" spans="3:12" ht="30">
      <c r="C20" s="532" t="s">
        <v>1705</v>
      </c>
      <c r="D20" s="158">
        <v>1</v>
      </c>
      <c r="E20" s="115">
        <v>180000</v>
      </c>
      <c r="F20" s="534">
        <f>D19*E20</f>
        <v>180000</v>
      </c>
      <c r="G20" s="161" t="s">
        <v>128</v>
      </c>
      <c r="H20" s="142" t="s">
        <v>938</v>
      </c>
      <c r="I20" s="130" t="str">
        <f>VLOOKUP(H20,[1]Presupuesto!$B$11:$C$565,2,0)</f>
        <v>ELEMENTOS DE LIMPIEZA</v>
      </c>
      <c r="J20" s="98" t="str">
        <f t="shared" si="0"/>
        <v>Gestión Administrativa y  financiera en apoyo al Desarrollo Académico</v>
      </c>
      <c r="K20" s="98" t="s">
        <v>395</v>
      </c>
      <c r="L20" s="98"/>
    </row>
    <row r="21" spans="3:12" ht="30">
      <c r="C21" s="533" t="s">
        <v>1706</v>
      </c>
      <c r="D21" s="158"/>
      <c r="E21" s="123"/>
      <c r="F21" s="534">
        <f t="shared" ref="F21" si="1">D20*E21</f>
        <v>0</v>
      </c>
      <c r="G21" s="161"/>
      <c r="H21" s="142"/>
      <c r="I21" s="130" t="e">
        <f>VLOOKUP(H21,[1]Presupuesto!$B$11:$C$565,2,0)</f>
        <v>#N/A</v>
      </c>
      <c r="J21" s="98" t="str">
        <f t="shared" si="0"/>
        <v>Gestión Administrativa y  financiera en apoyo al Desarrollo Académico</v>
      </c>
      <c r="K21" s="98" t="s">
        <v>397</v>
      </c>
      <c r="L21" s="98"/>
    </row>
    <row r="22" spans="3:12">
      <c r="C22" s="532" t="s">
        <v>1707</v>
      </c>
      <c r="D22" s="158">
        <v>1</v>
      </c>
      <c r="E22" s="123">
        <v>25000</v>
      </c>
      <c r="F22" s="534">
        <f>E22*D22</f>
        <v>25000</v>
      </c>
      <c r="G22" s="161" t="s">
        <v>128</v>
      </c>
      <c r="H22" s="142" t="s">
        <v>664</v>
      </c>
      <c r="I22" s="130" t="str">
        <f>VLOOKUP(H22,[1]Presupuesto!$B$11:$C$565,2,0)</f>
        <v>MANTENIMIENTO Y REPARACION DE EQUIPOS Y MEDIOS DE TRANSPORTE</v>
      </c>
      <c r="J22" s="98" t="str">
        <f t="shared" si="0"/>
        <v>Gestión Administrativa y  financiera en apoyo al Desarrollo Académico</v>
      </c>
      <c r="K22" s="98" t="s">
        <v>399</v>
      </c>
      <c r="L22" s="98"/>
    </row>
    <row r="23" spans="3:12" ht="30">
      <c r="C23" s="532" t="s">
        <v>1708</v>
      </c>
      <c r="D23" s="158">
        <v>1</v>
      </c>
      <c r="E23" s="123">
        <v>40000</v>
      </c>
      <c r="F23" s="534">
        <f>D22*E23</f>
        <v>40000</v>
      </c>
      <c r="G23" s="161" t="s">
        <v>128</v>
      </c>
      <c r="H23" s="142" t="s">
        <v>932</v>
      </c>
      <c r="I23" s="130" t="str">
        <f>VLOOKUP(H23,[1]Presupuesto!$B$11:$C$565,2,0)</f>
        <v>PIEDRA ARCILLA Y ARENA</v>
      </c>
      <c r="J23" s="98" t="str">
        <f t="shared" si="0"/>
        <v>Gestión Administrativa y  financiera en apoyo al Desarrollo Académico</v>
      </c>
      <c r="K23" s="98" t="s">
        <v>398</v>
      </c>
      <c r="L23" s="98"/>
    </row>
    <row r="24" spans="3:12">
      <c r="F24" s="90"/>
      <c r="G24" s="89"/>
      <c r="H24" s="90"/>
      <c r="I24" s="90"/>
    </row>
    <row r="25" spans="3:12" ht="15.75" thickBot="1"/>
    <row r="26" spans="3:12" ht="15.75" thickBot="1">
      <c r="C26" s="157" t="s">
        <v>53</v>
      </c>
      <c r="D26" s="373">
        <f>SUM(F33:F36)</f>
        <v>285000</v>
      </c>
      <c r="F26" s="70"/>
      <c r="G26" s="79"/>
      <c r="H26" s="70"/>
      <c r="I26" s="70"/>
    </row>
    <row r="27" spans="3:12">
      <c r="C27" s="70"/>
      <c r="D27" s="31"/>
      <c r="E27" s="93"/>
      <c r="F27" s="93"/>
      <c r="G27" s="93"/>
      <c r="H27" s="76"/>
      <c r="I27" s="76"/>
      <c r="J27" s="76"/>
      <c r="K27" s="112"/>
    </row>
    <row r="28" spans="3:12" ht="15.75">
      <c r="C28" s="302" t="s">
        <v>391</v>
      </c>
      <c r="D28" s="369">
        <v>11.1</v>
      </c>
      <c r="E28" s="93"/>
      <c r="F28" s="93"/>
      <c r="G28" s="93"/>
      <c r="H28" s="76"/>
      <c r="I28" s="76"/>
      <c r="J28" s="76"/>
      <c r="K28" s="112"/>
    </row>
    <row r="29" spans="3:12" ht="18.75">
      <c r="C29" s="210" t="str">
        <f>IFERROR(VLOOKUP(D28,'1. Desarrollo e Innov. Curricu.'!$F:$G,2,FALSE),IFERROR(VLOOKUP(D28,'2. Investigación Científica'!$F:$G,2,FALSE),IFERROR(VLOOKUP(D28,'3. Vinculación Univ. Sociedad'!$F:$G,2,FALSE),IFERROR(VLOOKUP(D28,'4. Docencia y Profesorado Univ.'!$F:$G,2,FALSE),IFERROR(VLOOKUP(D28,'5. Estudiantes y Graduados'!$F:$G,2,FALSE),IFERROR(VLOOKUP(D28,'11. Gestion Administrativa'!$F:$G,2,FALSE),IFERROR(VLOOKUP(D28,'13. Gestión Académica'!$F:$G,2,FALSE),IFERROR(VLOOKUP(D28,'9. Asegura. de la Calid. y M'!$F:$G,2,FALSE),IFERROR(VLOOKUP(D28,'6. Gestión del Conocimiento'!$F:$G,2,FALSE),IFERROR(VLOOKUP(D28,'15. Gobernabilidad y Proceso...'!$F:$G,2,FALSE),IFERROR(VLOOKUP(D28,'12. Gestión del Talento Humano'!$F:$G,2,FALSE),IFERROR(VLOOKUP(D28,'14. Internacional... de la E.S.'!$F:$G,2,FALSE),IFERROR(VLOOKUP(D28,'10. Posgrado'!$F:$G,2,FALSE),IFERROR(VLOOKUP(D28,'17. Gestión TIC'!$F:$G,2,FALSE),IFERROR(VLOOKUP(D28,'16. Desa. del Sistema Educ.Sup.'!$F:$G,2,FALSE),IFERROR(VLOOKUP(D28,'8. Cultura de Inno. Insti...'!$F:$G,2,FALSE),VLOOKUP(D28,'7. Lo Esencial de la Reforma U.'!$F:$G,2,0)))))))))))))))))</f>
        <v>Compras de suministros en tiempo y forma para dar respuesta a las necesidades del CDU y tener un optimo funcionamiento</v>
      </c>
      <c r="D29" s="31"/>
      <c r="E29" s="93"/>
      <c r="F29" s="93"/>
      <c r="G29" s="93"/>
      <c r="H29" s="76"/>
      <c r="I29" s="76"/>
      <c r="J29" s="76"/>
      <c r="K29" s="112"/>
    </row>
    <row r="30" spans="3:12">
      <c r="E30" s="93"/>
      <c r="F30" s="93"/>
      <c r="G30" s="93"/>
      <c r="H30" s="76"/>
      <c r="I30" s="76"/>
      <c r="J30" s="76"/>
      <c r="K30" s="112"/>
    </row>
    <row r="31" spans="3:12" ht="15.75" thickBot="1">
      <c r="F31" s="93"/>
      <c r="G31" s="76"/>
      <c r="H31" s="76"/>
      <c r="I31" s="76"/>
    </row>
    <row r="32" spans="3:12" ht="30.75" thickBot="1">
      <c r="C32" s="129" t="s">
        <v>44</v>
      </c>
      <c r="D32" s="134" t="s">
        <v>55</v>
      </c>
      <c r="E32" s="136" t="s">
        <v>57</v>
      </c>
      <c r="F32" s="135" t="s">
        <v>27</v>
      </c>
      <c r="G32" s="133" t="s">
        <v>130</v>
      </c>
      <c r="H32" s="136" t="s">
        <v>46</v>
      </c>
      <c r="I32" s="133" t="s">
        <v>131</v>
      </c>
      <c r="J32" s="133" t="s">
        <v>409</v>
      </c>
      <c r="K32" s="133" t="s">
        <v>410</v>
      </c>
      <c r="L32" s="133" t="s">
        <v>120</v>
      </c>
    </row>
    <row r="33" spans="3:12">
      <c r="C33" s="532" t="s">
        <v>1709</v>
      </c>
      <c r="D33" s="158">
        <v>1</v>
      </c>
      <c r="E33" s="115">
        <v>100000</v>
      </c>
      <c r="F33" s="97">
        <f t="shared" ref="F33:F36" si="2">D33*E33</f>
        <v>100000</v>
      </c>
      <c r="G33" s="161" t="s">
        <v>128</v>
      </c>
      <c r="H33" s="142" t="s">
        <v>945</v>
      </c>
      <c r="I33" s="130" t="str">
        <f>VLOOKUP(H33,Presupuesto!$B$11:$C$565,2,0)</f>
        <v>UTILES Y MATERIALES ELECTRICOS</v>
      </c>
      <c r="J33" s="218" t="s">
        <v>1363</v>
      </c>
      <c r="K33" s="98" t="s">
        <v>395</v>
      </c>
      <c r="L33" s="98" t="s">
        <v>1365</v>
      </c>
    </row>
    <row r="34" spans="3:12">
      <c r="C34" s="532" t="s">
        <v>1710</v>
      </c>
      <c r="D34" s="158">
        <v>1</v>
      </c>
      <c r="E34" s="123">
        <v>70000</v>
      </c>
      <c r="F34" s="97">
        <f t="shared" si="2"/>
        <v>70000</v>
      </c>
      <c r="G34" s="161" t="s">
        <v>128</v>
      </c>
      <c r="H34" s="142" t="s">
        <v>884</v>
      </c>
      <c r="I34" s="130" t="str">
        <f>VLOOKUP(H34,Presupuesto!$B$11:$C$565,2,0)</f>
        <v>PRODUCTOS DE MATERIAL PLASTICO.</v>
      </c>
      <c r="J34" s="98" t="s">
        <v>1363</v>
      </c>
      <c r="K34" s="98" t="s">
        <v>395</v>
      </c>
      <c r="L34" s="98" t="s">
        <v>1365</v>
      </c>
    </row>
    <row r="35" spans="3:12">
      <c r="C35" s="532" t="s">
        <v>1711</v>
      </c>
      <c r="D35" s="158">
        <v>1</v>
      </c>
      <c r="E35" s="123">
        <v>75000</v>
      </c>
      <c r="F35" s="97">
        <f t="shared" si="2"/>
        <v>75000</v>
      </c>
      <c r="G35" s="161" t="s">
        <v>128</v>
      </c>
      <c r="H35" s="142" t="s">
        <v>680</v>
      </c>
      <c r="I35" s="130" t="str">
        <f>VLOOKUP(H35,Presupuesto!$B$11:$C$565,2,0)</f>
        <v>MANTENIMIENTO Y REPARACION DE OTROS EQUIPOS</v>
      </c>
      <c r="J35" s="98" t="s">
        <v>1363</v>
      </c>
      <c r="K35" s="98" t="s">
        <v>395</v>
      </c>
      <c r="L35" s="98" t="s">
        <v>1365</v>
      </c>
    </row>
    <row r="36" spans="3:12">
      <c r="C36" s="141" t="s">
        <v>1712</v>
      </c>
      <c r="D36" s="158">
        <v>1</v>
      </c>
      <c r="E36" s="123">
        <v>40000</v>
      </c>
      <c r="F36" s="97">
        <f t="shared" si="2"/>
        <v>40000</v>
      </c>
      <c r="G36" s="161" t="s">
        <v>128</v>
      </c>
      <c r="H36" s="142" t="s">
        <v>906</v>
      </c>
      <c r="I36" s="130" t="str">
        <f>VLOOKUP(H36,Presupuesto!$B$11:$C$565,2,0)</f>
        <v>OTROS PRODUCTOS METALICOS</v>
      </c>
      <c r="J36" s="98" t="s">
        <v>1363</v>
      </c>
      <c r="K36" s="98" t="s">
        <v>395</v>
      </c>
      <c r="L36" s="98" t="s">
        <v>1365</v>
      </c>
    </row>
    <row r="38" spans="3:12" ht="15.75" thickBot="1"/>
    <row r="39" spans="3:12" ht="15.75" thickBot="1">
      <c r="C39" s="157" t="s">
        <v>53</v>
      </c>
      <c r="D39" s="373">
        <f>SUM(F46:F49)</f>
        <v>1244825</v>
      </c>
      <c r="F39" s="70"/>
      <c r="G39" s="79"/>
      <c r="H39" s="70"/>
      <c r="I39" s="70"/>
    </row>
    <row r="40" spans="3:12">
      <c r="C40" s="70"/>
      <c r="D40" s="31"/>
      <c r="E40" s="93"/>
      <c r="F40" s="93"/>
      <c r="G40" s="93"/>
      <c r="H40" s="76"/>
      <c r="I40" s="76"/>
      <c r="J40" s="76"/>
      <c r="K40" s="112"/>
    </row>
    <row r="41" spans="3:12" ht="15.75">
      <c r="C41" s="302" t="s">
        <v>391</v>
      </c>
      <c r="D41" s="369">
        <v>11.2</v>
      </c>
      <c r="E41" s="93"/>
      <c r="F41" s="93"/>
      <c r="G41" s="93"/>
      <c r="H41" s="76"/>
      <c r="I41" s="76"/>
      <c r="J41" s="76"/>
      <c r="K41" s="112"/>
    </row>
    <row r="42" spans="3:12" ht="18.75">
      <c r="C42" s="210"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Proceso...'!$F:$G,2,FALSE),IFERROR(VLOOKUP(D41,'12. Gestión del Talento Humano'!$F:$G,2,FALSE),IFERROR(VLOOKUP(D41,'14. Internacional... de la E.S.'!$F:$G,2,FALSE),IFERROR(VLOOKUP(D41,'10. Posgrado'!$F:$G,2,FALSE),IFERROR(VLOOKUP(D41,'17. Gestión TIC'!$F:$G,2,FALSE),IFERROR(VLOOKUP(D41,'16. Desa. del Sistema Educ.Sup.'!$F:$G,2,FALSE),IFERROR(VLOOKUP(D41,'8. Cultura de Inno. Insti...'!$F:$G,2,FALSE),VLOOKUP(D41,'7. Lo Esencial de la Reforma U.'!$F:$G,2,0)))))))))))))))))</f>
        <v>Mantenimiento de edificios e instalaciones (Empermeabilizado de filtraciones) y Torquedo de las estructuras metalicas y mantenimiento y reparación de puertas</v>
      </c>
      <c r="D42" s="31"/>
      <c r="E42" s="93"/>
      <c r="F42" s="93"/>
      <c r="G42" s="93"/>
      <c r="H42" s="76"/>
      <c r="I42" s="76"/>
      <c r="J42" s="76"/>
      <c r="K42" s="112"/>
    </row>
    <row r="43" spans="3:12">
      <c r="E43" s="93"/>
      <c r="F43" s="93"/>
      <c r="G43" s="93"/>
      <c r="H43" s="76"/>
      <c r="I43" s="76"/>
      <c r="J43" s="76"/>
      <c r="K43" s="112"/>
    </row>
    <row r="44" spans="3:12" ht="15.75" thickBot="1">
      <c r="F44" s="93"/>
      <c r="G44" s="76"/>
      <c r="H44" s="76"/>
      <c r="I44" s="76"/>
    </row>
    <row r="45" spans="3:12" ht="30.75" thickBot="1">
      <c r="C45" s="129" t="s">
        <v>44</v>
      </c>
      <c r="D45" s="134" t="s">
        <v>55</v>
      </c>
      <c r="E45" s="136" t="s">
        <v>57</v>
      </c>
      <c r="F45" s="135" t="s">
        <v>27</v>
      </c>
      <c r="G45" s="133" t="s">
        <v>130</v>
      </c>
      <c r="H45" s="136" t="s">
        <v>46</v>
      </c>
      <c r="I45" s="133" t="s">
        <v>131</v>
      </c>
      <c r="J45" s="133" t="s">
        <v>409</v>
      </c>
      <c r="K45" s="133" t="s">
        <v>410</v>
      </c>
      <c r="L45" s="133" t="s">
        <v>120</v>
      </c>
    </row>
    <row r="46" spans="3:12" ht="30">
      <c r="C46" s="532" t="s">
        <v>1713</v>
      </c>
      <c r="D46" s="158">
        <v>1</v>
      </c>
      <c r="E46" s="115">
        <v>85000</v>
      </c>
      <c r="F46" s="97">
        <f t="shared" ref="F46:F49" si="3">D46*E46</f>
        <v>85000</v>
      </c>
      <c r="G46" s="161" t="s">
        <v>128</v>
      </c>
      <c r="H46" s="142" t="s">
        <v>662</v>
      </c>
      <c r="I46" s="130" t="str">
        <f>VLOOKUP(H46,Presupuesto!$B$11:$C$565,2,0)</f>
        <v>MANTENIMIENTO Y REPARACION DE EDIFIC.Y LOCALES.</v>
      </c>
      <c r="J46" s="218" t="s">
        <v>1363</v>
      </c>
      <c r="K46" s="98" t="s">
        <v>396</v>
      </c>
      <c r="L46" s="98"/>
    </row>
    <row r="47" spans="3:12" s="466" customFormat="1" ht="30">
      <c r="C47" s="532" t="s">
        <v>1714</v>
      </c>
      <c r="D47" s="158"/>
      <c r="E47" s="123"/>
      <c r="F47" s="97">
        <v>359825</v>
      </c>
      <c r="G47" s="161" t="s">
        <v>128</v>
      </c>
      <c r="H47" s="142" t="s">
        <v>662</v>
      </c>
      <c r="I47" s="542" t="str">
        <f>VLOOKUP(H47,[1]Presupuesto!$B$11:$C$565,2,0)</f>
        <v>MANTENIMIENTO Y REPARACION DE EDIFIC.Y LOCALES.</v>
      </c>
      <c r="J47" s="98" t="s">
        <v>1363</v>
      </c>
      <c r="K47" s="98" t="s">
        <v>397</v>
      </c>
      <c r="L47" s="98" t="s">
        <v>1365</v>
      </c>
    </row>
    <row r="48" spans="3:12" s="466" customFormat="1" ht="30">
      <c r="C48" s="532" t="s">
        <v>1715</v>
      </c>
      <c r="D48" s="158">
        <v>1</v>
      </c>
      <c r="E48" s="123">
        <v>800000</v>
      </c>
      <c r="F48" s="97">
        <f>D48*E48</f>
        <v>800000</v>
      </c>
      <c r="G48" s="161" t="s">
        <v>1698</v>
      </c>
      <c r="H48" s="142" t="s">
        <v>662</v>
      </c>
      <c r="I48" s="542" t="str">
        <f>VLOOKUP(H48,[1]Presupuesto!$B$11:$C$565,2,0)</f>
        <v>MANTENIMIENTO Y REPARACION DE EDIFIC.Y LOCALES.</v>
      </c>
      <c r="J48" s="98" t="str">
        <f t="shared" ref="J48" si="4">$J$17</f>
        <v>Gestión Administrativa y  financiera en apoyo al Desarrollo Académico</v>
      </c>
      <c r="K48" s="98" t="s">
        <v>397</v>
      </c>
      <c r="L48" s="98" t="s">
        <v>1365</v>
      </c>
    </row>
    <row r="49" spans="3:12" ht="15.75" thickBot="1">
      <c r="C49" s="147"/>
      <c r="D49" s="222"/>
      <c r="E49" s="103"/>
      <c r="F49" s="105">
        <f t="shared" si="3"/>
        <v>0</v>
      </c>
      <c r="G49" s="162"/>
      <c r="H49" s="148"/>
      <c r="I49" s="132" t="e">
        <f>VLOOKUP(H49,Presupuesto!$B$11:$C$565,2,0)</f>
        <v>#N/A</v>
      </c>
      <c r="J49" s="106" t="str">
        <f t="shared" ref="J49" si="5">$J$46</f>
        <v>Gestión Administrativa y  financiera en apoyo al Desarrollo Académico</v>
      </c>
      <c r="K49" s="124" t="s">
        <v>393</v>
      </c>
      <c r="L49" s="106"/>
    </row>
    <row r="50" spans="3:12">
      <c r="F50" s="90"/>
      <c r="G50" s="89"/>
      <c r="H50" s="90"/>
      <c r="I50" s="90"/>
    </row>
    <row r="51" spans="3:12" ht="15.75" thickBot="1"/>
    <row r="52" spans="3:12" ht="15.75" thickBot="1">
      <c r="C52" s="157" t="s">
        <v>53</v>
      </c>
      <c r="D52" s="373">
        <f>SUM(F59:F79)</f>
        <v>500000</v>
      </c>
      <c r="F52" s="70"/>
      <c r="G52" s="79"/>
      <c r="H52" s="70"/>
      <c r="I52" s="70"/>
    </row>
    <row r="53" spans="3:12">
      <c r="C53" s="70"/>
      <c r="D53" s="31"/>
      <c r="E53" s="93"/>
      <c r="F53" s="93"/>
      <c r="G53" s="93"/>
      <c r="H53" s="76"/>
      <c r="I53" s="76"/>
      <c r="J53" s="76"/>
      <c r="K53" s="112"/>
    </row>
    <row r="54" spans="3:12" ht="15.75">
      <c r="C54" s="302" t="s">
        <v>391</v>
      </c>
      <c r="D54" s="369">
        <v>11.3</v>
      </c>
      <c r="E54" s="93"/>
      <c r="F54" s="93"/>
      <c r="G54" s="93"/>
      <c r="H54" s="76"/>
      <c r="I54" s="76"/>
      <c r="J54" s="76"/>
      <c r="K54" s="112"/>
    </row>
    <row r="55" spans="3:12" ht="18.75">
      <c r="C55" s="210" t="str">
        <f>IFERROR(VLOOKUP(D54,'1. Desarrollo e Innov. Curricu.'!$F:$G,2,FALSE),IFERROR(VLOOKUP(D54,'2. Investigación Científica'!$F:$G,2,FALSE),IFERROR(VLOOKUP(D54,'3. Vinculación Univ. Sociedad'!$F:$G,2,FALSE),IFERROR(VLOOKUP(D54,'4. Docencia y Profesorado Univ.'!$F:$G,2,FALSE),IFERROR(VLOOKUP(D54,'5. Estudiantes y Graduados'!$F:$G,2,FALSE),IFERROR(VLOOKUP(D54,'11. Gestion Administrativa'!$F:$G,2,FALSE),IFERROR(VLOOKUP(D54,'13. Gestión Académica'!$F:$G,2,FALSE),IFERROR(VLOOKUP(D54,'9. Asegura. de la Calid. y M'!$F:$G,2,FALSE),IFERROR(VLOOKUP(D54,'6. Gestión del Conocimiento'!$F:$G,2,FALSE),IFERROR(VLOOKUP(D54,'15. Gobernabilidad y Proceso...'!$F:$G,2,FALSE),IFERROR(VLOOKUP(D54,'12. Gestión del Talento Humano'!$F:$G,2,FALSE),IFERROR(VLOOKUP(D54,'14. Internacional... de la E.S.'!$F:$G,2,FALSE),IFERROR(VLOOKUP(D54,'10. Posgrado'!$F:$G,2,FALSE),IFERROR(VLOOKUP(D54,'17. Gestión TIC'!$F:$G,2,FALSE),IFERROR(VLOOKUP(D54,'16. Desa. del Sistema Educ.Sup.'!$F:$G,2,FALSE),IFERROR(VLOOKUP(D54,'8. Cultura de Inno. Insti...'!$F:$G,2,FALSE),VLOOKUP(D54,'7. Lo Esencial de la Reforma U.'!$F:$G,2,0)))))))))))))))))</f>
        <v>Mantenimiento preventivo y correctivo  general de las intalaciones</v>
      </c>
      <c r="D55" s="31"/>
      <c r="E55" s="93"/>
      <c r="F55" s="93"/>
      <c r="G55" s="93"/>
      <c r="H55" s="76"/>
      <c r="I55" s="76"/>
      <c r="J55" s="76"/>
      <c r="K55" s="112"/>
    </row>
    <row r="56" spans="3:12">
      <c r="E56" s="93"/>
      <c r="F56" s="93"/>
      <c r="G56" s="93"/>
      <c r="H56" s="76"/>
      <c r="I56" s="76"/>
      <c r="J56" s="76"/>
      <c r="K56" s="112"/>
    </row>
    <row r="57" spans="3:12" ht="15.75" thickBot="1">
      <c r="F57" s="93"/>
      <c r="G57" s="76"/>
      <c r="H57" s="76"/>
      <c r="I57" s="76"/>
    </row>
    <row r="58" spans="3:12" ht="30.75" thickBot="1">
      <c r="C58" s="129" t="s">
        <v>44</v>
      </c>
      <c r="D58" s="134" t="s">
        <v>55</v>
      </c>
      <c r="E58" s="136" t="s">
        <v>57</v>
      </c>
      <c r="F58" s="135" t="s">
        <v>27</v>
      </c>
      <c r="G58" s="133" t="s">
        <v>130</v>
      </c>
      <c r="H58" s="136" t="s">
        <v>46</v>
      </c>
      <c r="I58" s="133" t="s">
        <v>131</v>
      </c>
      <c r="J58" s="133" t="s">
        <v>409</v>
      </c>
      <c r="K58" s="133" t="s">
        <v>410</v>
      </c>
      <c r="L58" s="133" t="s">
        <v>120</v>
      </c>
    </row>
    <row r="59" spans="3:12" ht="60">
      <c r="C59" s="532" t="s">
        <v>1732</v>
      </c>
      <c r="D59" s="158">
        <v>1</v>
      </c>
      <c r="E59" s="115">
        <v>500000</v>
      </c>
      <c r="F59" s="97">
        <f t="shared" ref="F59:F79" si="6">D59*E59</f>
        <v>500000</v>
      </c>
      <c r="G59" s="161" t="s">
        <v>128</v>
      </c>
      <c r="H59" s="142" t="s">
        <v>662</v>
      </c>
      <c r="I59" s="130" t="str">
        <f>VLOOKUP(H59,Presupuesto!$B$11:$C$565,2,0)</f>
        <v>MANTENIMIENTO Y REPARACION DE EDIFIC.Y LOCALES.</v>
      </c>
      <c r="J59" s="218" t="s">
        <v>1363</v>
      </c>
      <c r="K59" s="98" t="s">
        <v>397</v>
      </c>
      <c r="L59" s="98"/>
    </row>
    <row r="60" spans="3:12">
      <c r="C60" s="141"/>
      <c r="D60" s="158"/>
      <c r="E60" s="123"/>
      <c r="F60" s="97">
        <f t="shared" si="6"/>
        <v>0</v>
      </c>
      <c r="G60" s="161"/>
      <c r="H60" s="142"/>
      <c r="I60" s="130" t="e">
        <f>VLOOKUP(H60,Presupuesto!$B$11:$C$565,2,0)</f>
        <v>#N/A</v>
      </c>
      <c r="J60" s="98" t="str">
        <f>$J$59</f>
        <v>Gestión Administrativa y  financiera en apoyo al Desarrollo Académico</v>
      </c>
      <c r="K60" s="98" t="s">
        <v>411</v>
      </c>
      <c r="L60" s="98"/>
    </row>
    <row r="61" spans="3:12">
      <c r="C61" s="141"/>
      <c r="D61" s="158"/>
      <c r="E61" s="123"/>
      <c r="F61" s="97">
        <f t="shared" si="6"/>
        <v>0</v>
      </c>
      <c r="G61" s="161"/>
      <c r="H61" s="142"/>
      <c r="I61" s="130" t="e">
        <f>VLOOKUP(H61,Presupuesto!$B$11:$C$565,2,0)</f>
        <v>#N/A</v>
      </c>
      <c r="J61" s="98" t="str">
        <f t="shared" ref="J61:J79" si="7">$J$59</f>
        <v>Gestión Administrativa y  financiera en apoyo al Desarrollo Académico</v>
      </c>
      <c r="K61" s="98" t="s">
        <v>411</v>
      </c>
      <c r="L61" s="98"/>
    </row>
    <row r="62" spans="3:12">
      <c r="C62" s="141"/>
      <c r="D62" s="158"/>
      <c r="E62" s="123"/>
      <c r="F62" s="97">
        <f t="shared" si="6"/>
        <v>0</v>
      </c>
      <c r="G62" s="161"/>
      <c r="H62" s="142"/>
      <c r="I62" s="130" t="e">
        <f>VLOOKUP(H62,Presupuesto!$B$11:$C$565,2,0)</f>
        <v>#N/A</v>
      </c>
      <c r="J62" s="98" t="str">
        <f t="shared" si="7"/>
        <v>Gestión Administrativa y  financiera en apoyo al Desarrollo Académico</v>
      </c>
      <c r="K62" s="98" t="s">
        <v>411</v>
      </c>
      <c r="L62" s="98"/>
    </row>
    <row r="63" spans="3:12">
      <c r="C63" s="141"/>
      <c r="D63" s="158"/>
      <c r="E63" s="123"/>
      <c r="F63" s="97">
        <f t="shared" si="6"/>
        <v>0</v>
      </c>
      <c r="G63" s="161"/>
      <c r="H63" s="142"/>
      <c r="I63" s="130" t="e">
        <f>VLOOKUP(H63,Presupuesto!$B$11:$C$565,2,0)</f>
        <v>#N/A</v>
      </c>
      <c r="J63" s="98" t="str">
        <f t="shared" si="7"/>
        <v>Gestión Administrativa y  financiera en apoyo al Desarrollo Académico</v>
      </c>
      <c r="K63" s="98" t="s">
        <v>411</v>
      </c>
      <c r="L63" s="98"/>
    </row>
    <row r="64" spans="3:12">
      <c r="C64" s="141"/>
      <c r="D64" s="158"/>
      <c r="E64" s="123"/>
      <c r="F64" s="97">
        <f t="shared" si="6"/>
        <v>0</v>
      </c>
      <c r="G64" s="161"/>
      <c r="H64" s="142"/>
      <c r="I64" s="130" t="e">
        <f>VLOOKUP(H64,Presupuesto!$B$11:$C$565,2,0)</f>
        <v>#N/A</v>
      </c>
      <c r="J64" s="98" t="str">
        <f t="shared" si="7"/>
        <v>Gestión Administrativa y  financiera en apoyo al Desarrollo Académico</v>
      </c>
      <c r="K64" s="98" t="s">
        <v>400</v>
      </c>
      <c r="L64" s="98"/>
    </row>
    <row r="65" spans="3:12">
      <c r="C65" s="141"/>
      <c r="D65" s="158"/>
      <c r="E65" s="123"/>
      <c r="F65" s="97">
        <f t="shared" si="6"/>
        <v>0</v>
      </c>
      <c r="G65" s="161"/>
      <c r="H65" s="142"/>
      <c r="I65" s="130" t="e">
        <f>VLOOKUP(H65,Presupuesto!$B$11:$C$565,2,0)</f>
        <v>#N/A</v>
      </c>
      <c r="J65" s="98" t="str">
        <f t="shared" si="7"/>
        <v>Gestión Administrativa y  financiera en apoyo al Desarrollo Académico</v>
      </c>
      <c r="K65" s="98" t="s">
        <v>411</v>
      </c>
      <c r="L65" s="98"/>
    </row>
    <row r="66" spans="3:12">
      <c r="C66" s="141"/>
      <c r="D66" s="158"/>
      <c r="E66" s="123"/>
      <c r="F66" s="97">
        <f t="shared" si="6"/>
        <v>0</v>
      </c>
      <c r="G66" s="161"/>
      <c r="H66" s="142"/>
      <c r="I66" s="130" t="e">
        <f>VLOOKUP(H66,Presupuesto!$B$11:$C$565,2,0)</f>
        <v>#N/A</v>
      </c>
      <c r="J66" s="98" t="str">
        <f t="shared" si="7"/>
        <v>Gestión Administrativa y  financiera en apoyo al Desarrollo Académico</v>
      </c>
      <c r="K66" s="98" t="s">
        <v>411</v>
      </c>
      <c r="L66" s="98"/>
    </row>
    <row r="67" spans="3:12">
      <c r="C67" s="141"/>
      <c r="D67" s="158"/>
      <c r="E67" s="123"/>
      <c r="F67" s="97">
        <f t="shared" si="6"/>
        <v>0</v>
      </c>
      <c r="G67" s="161"/>
      <c r="H67" s="142"/>
      <c r="I67" s="130" t="e">
        <f>VLOOKUP(H67,Presupuesto!$B$11:$C$565,2,0)</f>
        <v>#N/A</v>
      </c>
      <c r="J67" s="98" t="str">
        <f t="shared" si="7"/>
        <v>Gestión Administrativa y  financiera en apoyo al Desarrollo Académico</v>
      </c>
      <c r="K67" s="98" t="s">
        <v>411</v>
      </c>
      <c r="L67" s="98"/>
    </row>
    <row r="68" spans="3:12">
      <c r="C68" s="141"/>
      <c r="D68" s="158"/>
      <c r="E68" s="123"/>
      <c r="F68" s="97">
        <f t="shared" si="6"/>
        <v>0</v>
      </c>
      <c r="G68" s="161"/>
      <c r="H68" s="142"/>
      <c r="I68" s="130" t="e">
        <f>VLOOKUP(H68,Presupuesto!$B$11:$C$565,2,0)</f>
        <v>#N/A</v>
      </c>
      <c r="J68" s="98" t="str">
        <f t="shared" si="7"/>
        <v>Gestión Administrativa y  financiera en apoyo al Desarrollo Académico</v>
      </c>
      <c r="K68" s="98" t="s">
        <v>411</v>
      </c>
      <c r="L68" s="98"/>
    </row>
    <row r="69" spans="3:12">
      <c r="C69" s="143"/>
      <c r="D69" s="158"/>
      <c r="E69" s="118"/>
      <c r="F69" s="97">
        <f t="shared" si="6"/>
        <v>0</v>
      </c>
      <c r="G69" s="161"/>
      <c r="H69" s="144"/>
      <c r="I69" s="130" t="e">
        <f>VLOOKUP(H69,Presupuesto!$B$11:$C$565,2,0)</f>
        <v>#N/A</v>
      </c>
      <c r="J69" s="98" t="str">
        <f t="shared" si="7"/>
        <v>Gestión Administrativa y  financiera en apoyo al Desarrollo Académico</v>
      </c>
      <c r="K69" s="98" t="s">
        <v>411</v>
      </c>
      <c r="L69" s="98"/>
    </row>
    <row r="70" spans="3:12">
      <c r="C70" s="143"/>
      <c r="D70" s="158"/>
      <c r="E70" s="118"/>
      <c r="F70" s="97">
        <f t="shared" si="6"/>
        <v>0</v>
      </c>
      <c r="G70" s="161"/>
      <c r="H70" s="144"/>
      <c r="I70" s="130" t="e">
        <f>VLOOKUP(H70,Presupuesto!$B$11:$C$565,2,0)</f>
        <v>#N/A</v>
      </c>
      <c r="J70" s="98" t="str">
        <f t="shared" si="7"/>
        <v>Gestión Administrativa y  financiera en apoyo al Desarrollo Académico</v>
      </c>
      <c r="K70" s="98" t="s">
        <v>411</v>
      </c>
      <c r="L70" s="98"/>
    </row>
    <row r="71" spans="3:12">
      <c r="C71" s="143"/>
      <c r="D71" s="158"/>
      <c r="E71" s="118"/>
      <c r="F71" s="97">
        <f t="shared" si="6"/>
        <v>0</v>
      </c>
      <c r="G71" s="161"/>
      <c r="H71" s="144"/>
      <c r="I71" s="130" t="e">
        <f>VLOOKUP(H71,Presupuesto!$B$11:$C$565,2,0)</f>
        <v>#N/A</v>
      </c>
      <c r="J71" s="98" t="str">
        <f t="shared" si="7"/>
        <v>Gestión Administrativa y  financiera en apoyo al Desarrollo Académico</v>
      </c>
      <c r="K71" s="98" t="s">
        <v>411</v>
      </c>
      <c r="L71" s="98"/>
    </row>
    <row r="72" spans="3:12">
      <c r="C72" s="143"/>
      <c r="D72" s="158"/>
      <c r="E72" s="118"/>
      <c r="F72" s="97">
        <f t="shared" si="6"/>
        <v>0</v>
      </c>
      <c r="G72" s="161"/>
      <c r="H72" s="144"/>
      <c r="I72" s="130" t="e">
        <f>VLOOKUP(H72,Presupuesto!$B$11:$C$565,2,0)</f>
        <v>#N/A</v>
      </c>
      <c r="J72" s="98" t="str">
        <f t="shared" si="7"/>
        <v>Gestión Administrativa y  financiera en apoyo al Desarrollo Académico</v>
      </c>
      <c r="K72" s="98" t="s">
        <v>411</v>
      </c>
      <c r="L72" s="98"/>
    </row>
    <row r="73" spans="3:12">
      <c r="C73" s="143"/>
      <c r="D73" s="158"/>
      <c r="E73" s="118"/>
      <c r="F73" s="97">
        <f t="shared" si="6"/>
        <v>0</v>
      </c>
      <c r="G73" s="161"/>
      <c r="H73" s="144"/>
      <c r="I73" s="130" t="e">
        <f>VLOOKUP(H73,Presupuesto!$B$11:$C$565,2,0)</f>
        <v>#N/A</v>
      </c>
      <c r="J73" s="98" t="str">
        <f t="shared" si="7"/>
        <v>Gestión Administrativa y  financiera en apoyo al Desarrollo Académico</v>
      </c>
      <c r="K73" s="98" t="s">
        <v>411</v>
      </c>
      <c r="L73" s="98"/>
    </row>
    <row r="74" spans="3:12">
      <c r="C74" s="143"/>
      <c r="D74" s="158"/>
      <c r="E74" s="118"/>
      <c r="F74" s="97">
        <f t="shared" si="6"/>
        <v>0</v>
      </c>
      <c r="G74" s="161"/>
      <c r="H74" s="144"/>
      <c r="I74" s="130" t="e">
        <f>VLOOKUP(H74,Presupuesto!$B$11:$C$565,2,0)</f>
        <v>#N/A</v>
      </c>
      <c r="J74" s="98" t="str">
        <f t="shared" si="7"/>
        <v>Gestión Administrativa y  financiera en apoyo al Desarrollo Académico</v>
      </c>
      <c r="K74" s="98" t="s">
        <v>411</v>
      </c>
      <c r="L74" s="98"/>
    </row>
    <row r="75" spans="3:12">
      <c r="C75" s="145"/>
      <c r="D75" s="158"/>
      <c r="E75" s="118"/>
      <c r="F75" s="97">
        <f t="shared" si="6"/>
        <v>0</v>
      </c>
      <c r="G75" s="161"/>
      <c r="H75" s="146"/>
      <c r="I75" s="130" t="e">
        <f>VLOOKUP(H75,Presupuesto!$B$11:$C$565,2,0)</f>
        <v>#N/A</v>
      </c>
      <c r="J75" s="98" t="str">
        <f t="shared" si="7"/>
        <v>Gestión Administrativa y  financiera en apoyo al Desarrollo Académico</v>
      </c>
      <c r="K75" s="98" t="s">
        <v>402</v>
      </c>
      <c r="L75" s="98"/>
    </row>
    <row r="76" spans="3:12">
      <c r="C76" s="145"/>
      <c r="D76" s="158"/>
      <c r="E76" s="118"/>
      <c r="F76" s="97">
        <f t="shared" si="6"/>
        <v>0</v>
      </c>
      <c r="G76" s="161"/>
      <c r="H76" s="146"/>
      <c r="I76" s="130" t="e">
        <f>VLOOKUP(H76,Presupuesto!$B$11:$C$565,2,0)</f>
        <v>#N/A</v>
      </c>
      <c r="J76" s="98" t="str">
        <f t="shared" si="7"/>
        <v>Gestión Administrativa y  financiera en apoyo al Desarrollo Académico</v>
      </c>
      <c r="K76" s="98" t="s">
        <v>411</v>
      </c>
      <c r="L76" s="98"/>
    </row>
    <row r="77" spans="3:12">
      <c r="C77" s="145"/>
      <c r="D77" s="158"/>
      <c r="E77" s="118"/>
      <c r="F77" s="97">
        <f t="shared" si="6"/>
        <v>0</v>
      </c>
      <c r="G77" s="161"/>
      <c r="H77" s="146"/>
      <c r="I77" s="130" t="e">
        <f>VLOOKUP(H77,Presupuesto!$B$11:$C$565,2,0)</f>
        <v>#N/A</v>
      </c>
      <c r="J77" s="98" t="str">
        <f t="shared" si="7"/>
        <v>Gestión Administrativa y  financiera en apoyo al Desarrollo Académico</v>
      </c>
      <c r="K77" s="98" t="s">
        <v>411</v>
      </c>
      <c r="L77" s="98"/>
    </row>
    <row r="78" spans="3:12">
      <c r="C78" s="145"/>
      <c r="D78" s="158"/>
      <c r="E78" s="118"/>
      <c r="F78" s="97">
        <f t="shared" si="6"/>
        <v>0</v>
      </c>
      <c r="G78" s="161"/>
      <c r="H78" s="146"/>
      <c r="I78" s="130" t="e">
        <f>VLOOKUP(H78,Presupuesto!$B$11:$C$565,2,0)</f>
        <v>#N/A</v>
      </c>
      <c r="J78" s="98" t="str">
        <f t="shared" si="7"/>
        <v>Gestión Administrativa y  financiera en apoyo al Desarrollo Académico</v>
      </c>
      <c r="K78" s="98" t="s">
        <v>411</v>
      </c>
      <c r="L78" s="98"/>
    </row>
    <row r="79" spans="3:12" ht="15.75" thickBot="1">
      <c r="C79" s="147"/>
      <c r="D79" s="222"/>
      <c r="E79" s="103"/>
      <c r="F79" s="105">
        <f t="shared" si="6"/>
        <v>0</v>
      </c>
      <c r="G79" s="162"/>
      <c r="H79" s="148"/>
      <c r="I79" s="132" t="e">
        <f>VLOOKUP(H79,Presupuesto!$B$11:$C$565,2,0)</f>
        <v>#N/A</v>
      </c>
      <c r="J79" s="106" t="str">
        <f t="shared" si="7"/>
        <v>Gestión Administrativa y  financiera en apoyo al Desarrollo Académico</v>
      </c>
      <c r="K79" s="124" t="s">
        <v>393</v>
      </c>
      <c r="L79" s="106"/>
    </row>
    <row r="81" spans="3:12" ht="15.75" thickBot="1"/>
    <row r="82" spans="3:12" ht="15.75" thickBot="1">
      <c r="C82" s="157" t="s">
        <v>53</v>
      </c>
      <c r="D82" s="373">
        <f>SUM(F89:F109)</f>
        <v>0</v>
      </c>
      <c r="F82" s="70"/>
      <c r="G82" s="79"/>
      <c r="H82" s="70"/>
      <c r="I82" s="70"/>
    </row>
    <row r="83" spans="3:12">
      <c r="C83" s="70"/>
      <c r="D83" s="31"/>
      <c r="E83" s="93"/>
      <c r="F83" s="93"/>
      <c r="G83" s="93"/>
      <c r="H83" s="76"/>
      <c r="I83" s="76"/>
      <c r="J83" s="76"/>
      <c r="K83" s="112"/>
    </row>
    <row r="84" spans="3:12" ht="15.75">
      <c r="C84" s="302" t="s">
        <v>391</v>
      </c>
      <c r="D84" s="369"/>
      <c r="E84" s="93"/>
      <c r="F84" s="93"/>
      <c r="G84" s="93"/>
      <c r="H84" s="76"/>
      <c r="I84" s="76"/>
      <c r="J84" s="76"/>
      <c r="K84" s="112"/>
    </row>
    <row r="85" spans="3:12" ht="18.75">
      <c r="C85" s="210" t="e">
        <f>IFERROR(VLOOKUP(D84,'1. Desarrollo e Innov. Curricu.'!$F:$G,2,FALSE),IFERROR(VLOOKUP(D84,'2. Investigación Científica'!$F:$G,2,FALSE),IFERROR(VLOOKUP(D84,'3. Vinculación Univ. Sociedad'!$F:$G,2,FALSE),IFERROR(VLOOKUP(D84,'4. Docencia y Profesorado Univ.'!$F:$G,2,FALSE),IFERROR(VLOOKUP(D84,'5. Estudiantes y Graduados'!$F:$G,2,FALSE),IFERROR(VLOOKUP(D84,'11. Gestion Administrativa'!$F:$G,2,FALSE),IFERROR(VLOOKUP(D84,'13. Gestión Académica'!$F:$G,2,FALSE),IFERROR(VLOOKUP(D84,'9. Asegura. de la Calid. y M'!$F:$G,2,FALSE),IFERROR(VLOOKUP(D84,'6. Gestión del Conocimiento'!$F:$G,2,FALSE),IFERROR(VLOOKUP(D84,'15. Gobernabilidad y Proceso...'!$F:$G,2,FALSE),IFERROR(VLOOKUP(D84,'12. Gestión del Talento Humano'!$F:$G,2,FALSE),IFERROR(VLOOKUP(D84,'14. Internacional... de la E.S.'!$F:$G,2,FALSE),IFERROR(VLOOKUP(D84,'10. Posgrado'!$F:$G,2,FALSE),IFERROR(VLOOKUP(D84,'17. Gestión TIC'!$F:$G,2,FALSE),IFERROR(VLOOKUP(D84,'16. Desa. del Sistema Educ.Sup.'!$F:$G,2,FALSE),IFERROR(VLOOKUP(D84,'8. Cultura de Inno. Insti...'!$F:$G,2,FALSE),VLOOKUP(D84,'7. Lo Esencial de la Reforma U.'!$F:$G,2,0)))))))))))))))))</f>
        <v>#N/A</v>
      </c>
      <c r="D85" s="31"/>
      <c r="E85" s="93"/>
      <c r="F85" s="93"/>
      <c r="G85" s="93"/>
      <c r="H85" s="76"/>
      <c r="I85" s="76"/>
      <c r="J85" s="76"/>
      <c r="K85" s="112"/>
    </row>
    <row r="86" spans="3:12">
      <c r="E86" s="93"/>
      <c r="F86" s="93"/>
      <c r="G86" s="93"/>
      <c r="H86" s="76"/>
      <c r="I86" s="76"/>
      <c r="J86" s="76"/>
      <c r="K86" s="112"/>
    </row>
    <row r="87" spans="3:12" ht="15.75" thickBot="1">
      <c r="F87" s="93"/>
      <c r="G87" s="76"/>
      <c r="H87" s="76"/>
      <c r="I87" s="76"/>
    </row>
    <row r="88" spans="3:12" ht="30.75" thickBot="1">
      <c r="C88" s="129" t="s">
        <v>44</v>
      </c>
      <c r="D88" s="134" t="s">
        <v>55</v>
      </c>
      <c r="E88" s="136" t="s">
        <v>57</v>
      </c>
      <c r="F88" s="135" t="s">
        <v>27</v>
      </c>
      <c r="G88" s="133" t="s">
        <v>130</v>
      </c>
      <c r="H88" s="136" t="s">
        <v>46</v>
      </c>
      <c r="I88" s="133" t="s">
        <v>131</v>
      </c>
      <c r="J88" s="133" t="s">
        <v>409</v>
      </c>
      <c r="K88" s="133" t="s">
        <v>410</v>
      </c>
      <c r="L88" s="133" t="s">
        <v>120</v>
      </c>
    </row>
    <row r="89" spans="3:12">
      <c r="C89" s="141"/>
      <c r="D89" s="158"/>
      <c r="E89" s="115"/>
      <c r="F89" s="97">
        <f t="shared" ref="F89:F109" si="8">D89*E89</f>
        <v>0</v>
      </c>
      <c r="G89" s="161"/>
      <c r="H89" s="142"/>
      <c r="I89" s="130" t="e">
        <f>VLOOKUP(H89,Presupuesto!$B$11:$C$565,2,0)</f>
        <v>#N/A</v>
      </c>
      <c r="J89" s="218" t="s">
        <v>1453</v>
      </c>
      <c r="K89" s="98" t="s">
        <v>393</v>
      </c>
      <c r="L89" s="98"/>
    </row>
    <row r="90" spans="3:12">
      <c r="C90" s="141"/>
      <c r="D90" s="158"/>
      <c r="E90" s="123"/>
      <c r="F90" s="97">
        <f t="shared" si="8"/>
        <v>0</v>
      </c>
      <c r="G90" s="161"/>
      <c r="H90" s="142"/>
      <c r="I90" s="130" t="e">
        <f>VLOOKUP(H90,Presupuesto!$B$11:$C$565,2,0)</f>
        <v>#N/A</v>
      </c>
      <c r="J90" s="98" t="str">
        <f>$J$89</f>
        <v>Posgrado</v>
      </c>
      <c r="K90" s="98" t="s">
        <v>411</v>
      </c>
      <c r="L90" s="98"/>
    </row>
    <row r="91" spans="3:12">
      <c r="C91" s="141"/>
      <c r="D91" s="158"/>
      <c r="E91" s="123"/>
      <c r="F91" s="97">
        <f t="shared" si="8"/>
        <v>0</v>
      </c>
      <c r="G91" s="161"/>
      <c r="H91" s="142"/>
      <c r="I91" s="130" t="e">
        <f>VLOOKUP(H91,Presupuesto!$B$11:$C$565,2,0)</f>
        <v>#N/A</v>
      </c>
      <c r="J91" s="98" t="str">
        <f t="shared" ref="J91:J109" si="9">$J$89</f>
        <v>Posgrado</v>
      </c>
      <c r="K91" s="98" t="s">
        <v>411</v>
      </c>
      <c r="L91" s="98"/>
    </row>
    <row r="92" spans="3:12">
      <c r="C92" s="141"/>
      <c r="D92" s="158"/>
      <c r="E92" s="123"/>
      <c r="F92" s="97">
        <f t="shared" si="8"/>
        <v>0</v>
      </c>
      <c r="G92" s="161"/>
      <c r="H92" s="142"/>
      <c r="I92" s="130" t="e">
        <f>VLOOKUP(H92,Presupuesto!$B$11:$C$565,2,0)</f>
        <v>#N/A</v>
      </c>
      <c r="J92" s="98" t="str">
        <f t="shared" si="9"/>
        <v>Posgrado</v>
      </c>
      <c r="K92" s="98" t="s">
        <v>411</v>
      </c>
      <c r="L92" s="98"/>
    </row>
    <row r="93" spans="3:12">
      <c r="C93" s="141"/>
      <c r="D93" s="158"/>
      <c r="E93" s="123"/>
      <c r="F93" s="97">
        <f t="shared" si="8"/>
        <v>0</v>
      </c>
      <c r="G93" s="161"/>
      <c r="H93" s="142"/>
      <c r="I93" s="130" t="e">
        <f>VLOOKUP(H93,Presupuesto!$B$11:$C$565,2,0)</f>
        <v>#N/A</v>
      </c>
      <c r="J93" s="98" t="str">
        <f t="shared" si="9"/>
        <v>Posgrado</v>
      </c>
      <c r="K93" s="98" t="s">
        <v>411</v>
      </c>
      <c r="L93" s="98"/>
    </row>
    <row r="94" spans="3:12">
      <c r="C94" s="141"/>
      <c r="D94" s="158"/>
      <c r="E94" s="123"/>
      <c r="F94" s="97">
        <f t="shared" si="8"/>
        <v>0</v>
      </c>
      <c r="G94" s="161"/>
      <c r="H94" s="142"/>
      <c r="I94" s="130" t="e">
        <f>VLOOKUP(H94,Presupuesto!$B$11:$C$565,2,0)</f>
        <v>#N/A</v>
      </c>
      <c r="J94" s="98" t="str">
        <f t="shared" si="9"/>
        <v>Posgrado</v>
      </c>
      <c r="K94" s="98" t="s">
        <v>400</v>
      </c>
      <c r="L94" s="98"/>
    </row>
    <row r="95" spans="3:12">
      <c r="C95" s="141"/>
      <c r="D95" s="158"/>
      <c r="E95" s="123"/>
      <c r="F95" s="97">
        <f t="shared" si="8"/>
        <v>0</v>
      </c>
      <c r="G95" s="161"/>
      <c r="H95" s="142"/>
      <c r="I95" s="130" t="e">
        <f>VLOOKUP(H95,Presupuesto!$B$11:$C$565,2,0)</f>
        <v>#N/A</v>
      </c>
      <c r="J95" s="98" t="str">
        <f t="shared" si="9"/>
        <v>Posgrado</v>
      </c>
      <c r="K95" s="98" t="s">
        <v>411</v>
      </c>
      <c r="L95" s="98"/>
    </row>
    <row r="96" spans="3:12">
      <c r="C96" s="141"/>
      <c r="D96" s="158"/>
      <c r="E96" s="123"/>
      <c r="F96" s="97">
        <f t="shared" si="8"/>
        <v>0</v>
      </c>
      <c r="G96" s="161"/>
      <c r="H96" s="142"/>
      <c r="I96" s="130" t="e">
        <f>VLOOKUP(H96,Presupuesto!$B$11:$C$565,2,0)</f>
        <v>#N/A</v>
      </c>
      <c r="J96" s="98" t="str">
        <f t="shared" si="9"/>
        <v>Posgrado</v>
      </c>
      <c r="K96" s="98" t="s">
        <v>411</v>
      </c>
      <c r="L96" s="98"/>
    </row>
    <row r="97" spans="3:12">
      <c r="C97" s="141"/>
      <c r="D97" s="158"/>
      <c r="E97" s="123"/>
      <c r="F97" s="97">
        <f t="shared" si="8"/>
        <v>0</v>
      </c>
      <c r="G97" s="161"/>
      <c r="H97" s="142"/>
      <c r="I97" s="130" t="e">
        <f>VLOOKUP(H97,Presupuesto!$B$11:$C$565,2,0)</f>
        <v>#N/A</v>
      </c>
      <c r="J97" s="98" t="str">
        <f t="shared" si="9"/>
        <v>Posgrado</v>
      </c>
      <c r="K97" s="98" t="s">
        <v>411</v>
      </c>
      <c r="L97" s="98"/>
    </row>
    <row r="98" spans="3:12">
      <c r="C98" s="141"/>
      <c r="D98" s="158"/>
      <c r="E98" s="123"/>
      <c r="F98" s="97">
        <f t="shared" si="8"/>
        <v>0</v>
      </c>
      <c r="G98" s="161"/>
      <c r="H98" s="142"/>
      <c r="I98" s="130" t="e">
        <f>VLOOKUP(H98,Presupuesto!$B$11:$C$565,2,0)</f>
        <v>#N/A</v>
      </c>
      <c r="J98" s="98" t="str">
        <f t="shared" si="9"/>
        <v>Posgrado</v>
      </c>
      <c r="K98" s="98" t="s">
        <v>411</v>
      </c>
      <c r="L98" s="98"/>
    </row>
    <row r="99" spans="3:12">
      <c r="C99" s="143"/>
      <c r="D99" s="158"/>
      <c r="E99" s="118"/>
      <c r="F99" s="97">
        <f t="shared" si="8"/>
        <v>0</v>
      </c>
      <c r="G99" s="161"/>
      <c r="H99" s="144"/>
      <c r="I99" s="130" t="e">
        <f>VLOOKUP(H99,Presupuesto!$B$11:$C$565,2,0)</f>
        <v>#N/A</v>
      </c>
      <c r="J99" s="98" t="str">
        <f t="shared" si="9"/>
        <v>Posgrado</v>
      </c>
      <c r="K99" s="98" t="s">
        <v>411</v>
      </c>
      <c r="L99" s="98"/>
    </row>
    <row r="100" spans="3:12">
      <c r="C100" s="143"/>
      <c r="D100" s="158"/>
      <c r="E100" s="118"/>
      <c r="F100" s="97">
        <f t="shared" si="8"/>
        <v>0</v>
      </c>
      <c r="G100" s="161"/>
      <c r="H100" s="144"/>
      <c r="I100" s="130" t="e">
        <f>VLOOKUP(H100,Presupuesto!$B$11:$C$565,2,0)</f>
        <v>#N/A</v>
      </c>
      <c r="J100" s="98" t="str">
        <f t="shared" si="9"/>
        <v>Posgrado</v>
      </c>
      <c r="K100" s="98" t="s">
        <v>411</v>
      </c>
      <c r="L100" s="98"/>
    </row>
    <row r="101" spans="3:12">
      <c r="C101" s="143"/>
      <c r="D101" s="158"/>
      <c r="E101" s="118"/>
      <c r="F101" s="97">
        <f t="shared" si="8"/>
        <v>0</v>
      </c>
      <c r="G101" s="161"/>
      <c r="H101" s="144"/>
      <c r="I101" s="130" t="e">
        <f>VLOOKUP(H101,Presupuesto!$B$11:$C$565,2,0)</f>
        <v>#N/A</v>
      </c>
      <c r="J101" s="98" t="str">
        <f t="shared" si="9"/>
        <v>Posgrado</v>
      </c>
      <c r="K101" s="98" t="s">
        <v>411</v>
      </c>
      <c r="L101" s="98"/>
    </row>
    <row r="102" spans="3:12">
      <c r="C102" s="143"/>
      <c r="D102" s="158"/>
      <c r="E102" s="118"/>
      <c r="F102" s="97">
        <f t="shared" si="8"/>
        <v>0</v>
      </c>
      <c r="G102" s="161"/>
      <c r="H102" s="144"/>
      <c r="I102" s="130" t="e">
        <f>VLOOKUP(H102,Presupuesto!$B$11:$C$565,2,0)</f>
        <v>#N/A</v>
      </c>
      <c r="J102" s="98" t="str">
        <f t="shared" si="9"/>
        <v>Posgrado</v>
      </c>
      <c r="K102" s="98" t="s">
        <v>411</v>
      </c>
      <c r="L102" s="98"/>
    </row>
    <row r="103" spans="3:12">
      <c r="C103" s="143"/>
      <c r="D103" s="158"/>
      <c r="E103" s="118"/>
      <c r="F103" s="97">
        <f t="shared" si="8"/>
        <v>0</v>
      </c>
      <c r="G103" s="161"/>
      <c r="H103" s="144"/>
      <c r="I103" s="130" t="e">
        <f>VLOOKUP(H103,Presupuesto!$B$11:$C$565,2,0)</f>
        <v>#N/A</v>
      </c>
      <c r="J103" s="98" t="str">
        <f t="shared" si="9"/>
        <v>Posgrado</v>
      </c>
      <c r="K103" s="98" t="s">
        <v>411</v>
      </c>
      <c r="L103" s="98"/>
    </row>
    <row r="104" spans="3:12">
      <c r="C104" s="143"/>
      <c r="D104" s="158"/>
      <c r="E104" s="118"/>
      <c r="F104" s="97">
        <f t="shared" si="8"/>
        <v>0</v>
      </c>
      <c r="G104" s="161"/>
      <c r="H104" s="144"/>
      <c r="I104" s="130" t="e">
        <f>VLOOKUP(H104,Presupuesto!$B$11:$C$565,2,0)</f>
        <v>#N/A</v>
      </c>
      <c r="J104" s="98" t="str">
        <f t="shared" si="9"/>
        <v>Posgrado</v>
      </c>
      <c r="K104" s="98" t="s">
        <v>411</v>
      </c>
      <c r="L104" s="98"/>
    </row>
    <row r="105" spans="3:12">
      <c r="C105" s="145"/>
      <c r="D105" s="158"/>
      <c r="E105" s="118"/>
      <c r="F105" s="97">
        <f t="shared" si="8"/>
        <v>0</v>
      </c>
      <c r="G105" s="161"/>
      <c r="H105" s="146"/>
      <c r="I105" s="130" t="e">
        <f>VLOOKUP(H105,Presupuesto!$B$11:$C$565,2,0)</f>
        <v>#N/A</v>
      </c>
      <c r="J105" s="98" t="str">
        <f t="shared" si="9"/>
        <v>Posgrado</v>
      </c>
      <c r="K105" s="98" t="s">
        <v>402</v>
      </c>
      <c r="L105" s="98"/>
    </row>
    <row r="106" spans="3:12">
      <c r="C106" s="145"/>
      <c r="D106" s="158"/>
      <c r="E106" s="118"/>
      <c r="F106" s="97">
        <f t="shared" si="8"/>
        <v>0</v>
      </c>
      <c r="G106" s="161"/>
      <c r="H106" s="146"/>
      <c r="I106" s="130" t="e">
        <f>VLOOKUP(H106,Presupuesto!$B$11:$C$565,2,0)</f>
        <v>#N/A</v>
      </c>
      <c r="J106" s="98" t="str">
        <f t="shared" si="9"/>
        <v>Posgrado</v>
      </c>
      <c r="K106" s="98" t="s">
        <v>411</v>
      </c>
      <c r="L106" s="98"/>
    </row>
    <row r="107" spans="3:12">
      <c r="C107" s="145"/>
      <c r="D107" s="158"/>
      <c r="E107" s="118"/>
      <c r="F107" s="97">
        <f t="shared" si="8"/>
        <v>0</v>
      </c>
      <c r="G107" s="161"/>
      <c r="H107" s="146"/>
      <c r="I107" s="130" t="e">
        <f>VLOOKUP(H107,Presupuesto!$B$11:$C$565,2,0)</f>
        <v>#N/A</v>
      </c>
      <c r="J107" s="98" t="str">
        <f t="shared" si="9"/>
        <v>Posgrado</v>
      </c>
      <c r="K107" s="98" t="s">
        <v>411</v>
      </c>
      <c r="L107" s="98"/>
    </row>
    <row r="108" spans="3:12">
      <c r="C108" s="145"/>
      <c r="D108" s="158"/>
      <c r="E108" s="118"/>
      <c r="F108" s="97">
        <f t="shared" si="8"/>
        <v>0</v>
      </c>
      <c r="G108" s="161"/>
      <c r="H108" s="146"/>
      <c r="I108" s="130" t="e">
        <f>VLOOKUP(H108,Presupuesto!$B$11:$C$565,2,0)</f>
        <v>#N/A</v>
      </c>
      <c r="J108" s="98" t="str">
        <f t="shared" si="9"/>
        <v>Posgrado</v>
      </c>
      <c r="K108" s="98" t="s">
        <v>411</v>
      </c>
      <c r="L108" s="98"/>
    </row>
    <row r="109" spans="3:12" ht="15.75" thickBot="1">
      <c r="C109" s="147"/>
      <c r="D109" s="222"/>
      <c r="E109" s="103"/>
      <c r="F109" s="105">
        <f t="shared" si="8"/>
        <v>0</v>
      </c>
      <c r="G109" s="162"/>
      <c r="H109" s="148"/>
      <c r="I109" s="132" t="e">
        <f>VLOOKUP(H109,Presupuesto!$B$11:$C$565,2,0)</f>
        <v>#N/A</v>
      </c>
      <c r="J109" s="106" t="str">
        <f t="shared" si="9"/>
        <v>Posgrado</v>
      </c>
      <c r="K109" s="124" t="s">
        <v>393</v>
      </c>
      <c r="L109" s="106"/>
    </row>
    <row r="110" spans="3:12">
      <c r="F110" s="90"/>
      <c r="G110" s="89"/>
      <c r="H110" s="90"/>
      <c r="I110" s="90"/>
    </row>
    <row r="111" spans="3:12" ht="15.75" thickBot="1"/>
    <row r="112" spans="3:12" ht="15.75" thickBot="1">
      <c r="C112" s="157" t="s">
        <v>53</v>
      </c>
      <c r="D112" s="373">
        <f>SUM(F119:F139)</f>
        <v>0</v>
      </c>
      <c r="F112" s="70"/>
      <c r="G112" s="79"/>
      <c r="H112" s="70"/>
      <c r="I112" s="70"/>
    </row>
    <row r="113" spans="3:12">
      <c r="C113" s="70"/>
      <c r="D113" s="31"/>
      <c r="E113" s="93"/>
      <c r="F113" s="93"/>
      <c r="G113" s="93"/>
      <c r="H113" s="76"/>
      <c r="I113" s="76"/>
      <c r="J113" s="76"/>
      <c r="K113" s="112"/>
    </row>
    <row r="114" spans="3:12" ht="15.75">
      <c r="C114" s="302" t="s">
        <v>391</v>
      </c>
      <c r="D114" s="369"/>
      <c r="E114" s="93"/>
      <c r="F114" s="93"/>
      <c r="G114" s="93"/>
      <c r="H114" s="76"/>
      <c r="I114" s="76"/>
      <c r="J114" s="76"/>
      <c r="K114" s="112"/>
    </row>
    <row r="115" spans="3:12" ht="18.75">
      <c r="C115" s="210" t="e">
        <f>IFERROR(VLOOKUP(D114,'1. Desarrollo e Innov. Curricu.'!$F:$G,2,FALSE),IFERROR(VLOOKUP(D114,'2. Investigación Científica'!$F:$G,2,FALSE),IFERROR(VLOOKUP(D114,'3. Vinculación Univ. Sociedad'!$F:$G,2,FALSE),IFERROR(VLOOKUP(D114,'4. Docencia y Profesorado Univ.'!$F:$G,2,FALSE),IFERROR(VLOOKUP(D114,'5. Estudiantes y Graduados'!$F:$G,2,FALSE),IFERROR(VLOOKUP(D114,'11. Gestion Administrativa'!$F:$G,2,FALSE),IFERROR(VLOOKUP(D114,'13. Gestión Académica'!$F:$G,2,FALSE),IFERROR(VLOOKUP(D114,'9. Asegura. de la Calid. y M'!$F:$G,2,FALSE),IFERROR(VLOOKUP(D114,'6. Gestión del Conocimiento'!$F:$G,2,FALSE),IFERROR(VLOOKUP(D114,'15. Gobernabilidad y Proceso...'!$F:$G,2,FALSE),IFERROR(VLOOKUP(D114,'12. Gestión del Talento Humano'!$F:$G,2,FALSE),IFERROR(VLOOKUP(D114,'14. Internacional... de la E.S.'!$F:$G,2,FALSE),IFERROR(VLOOKUP(D114,'10. Posgrado'!$F:$G,2,FALSE),IFERROR(VLOOKUP(D114,'17. Gestión TIC'!$F:$G,2,FALSE),IFERROR(VLOOKUP(D114,'16. Desa. del Sistema Educ.Sup.'!$F:$G,2,FALSE),IFERROR(VLOOKUP(D114,'8. Cultura de Inno. Insti...'!$F:$G,2,FALSE),VLOOKUP(D114,'7. Lo Esencial de la Reforma U.'!$F:$G,2,0)))))))))))))))))</f>
        <v>#N/A</v>
      </c>
      <c r="D115" s="31"/>
      <c r="E115" s="93"/>
      <c r="F115" s="93"/>
      <c r="G115" s="93"/>
      <c r="H115" s="76"/>
      <c r="I115" s="76"/>
      <c r="J115" s="76"/>
      <c r="K115" s="112"/>
    </row>
    <row r="116" spans="3:12">
      <c r="E116" s="93"/>
      <c r="F116" s="93"/>
      <c r="G116" s="93"/>
      <c r="H116" s="76"/>
      <c r="I116" s="76"/>
      <c r="J116" s="76"/>
      <c r="K116" s="112"/>
    </row>
    <row r="117" spans="3:12" ht="15.75" thickBot="1">
      <c r="F117" s="93"/>
      <c r="G117" s="76"/>
      <c r="H117" s="76"/>
      <c r="I117" s="76"/>
    </row>
    <row r="118" spans="3:12" ht="30.75" thickBot="1">
      <c r="C118" s="129" t="s">
        <v>44</v>
      </c>
      <c r="D118" s="134" t="s">
        <v>55</v>
      </c>
      <c r="E118" s="136" t="s">
        <v>57</v>
      </c>
      <c r="F118" s="135" t="s">
        <v>27</v>
      </c>
      <c r="G118" s="133" t="s">
        <v>130</v>
      </c>
      <c r="H118" s="136" t="s">
        <v>46</v>
      </c>
      <c r="I118" s="133" t="s">
        <v>131</v>
      </c>
      <c r="J118" s="133" t="s">
        <v>409</v>
      </c>
      <c r="K118" s="133" t="s">
        <v>410</v>
      </c>
      <c r="L118" s="133" t="s">
        <v>120</v>
      </c>
    </row>
    <row r="119" spans="3:12">
      <c r="C119" s="141"/>
      <c r="D119" s="158"/>
      <c r="E119" s="115"/>
      <c r="F119" s="97">
        <f t="shared" ref="F119:F139" si="10">D119*E119</f>
        <v>0</v>
      </c>
      <c r="G119" s="161"/>
      <c r="H119" s="142"/>
      <c r="I119" s="130" t="e">
        <f>VLOOKUP(H119,Presupuesto!$B$11:$C$565,2,0)</f>
        <v>#N/A</v>
      </c>
      <c r="J119" s="218" t="s">
        <v>1453</v>
      </c>
      <c r="K119" s="98" t="s">
        <v>393</v>
      </c>
      <c r="L119" s="98"/>
    </row>
    <row r="120" spans="3:12">
      <c r="C120" s="141"/>
      <c r="D120" s="158"/>
      <c r="E120" s="123"/>
      <c r="F120" s="97">
        <f t="shared" si="10"/>
        <v>0</v>
      </c>
      <c r="G120" s="161"/>
      <c r="H120" s="142"/>
      <c r="I120" s="130" t="e">
        <f>VLOOKUP(H120,Presupuesto!$B$11:$C$565,2,0)</f>
        <v>#N/A</v>
      </c>
      <c r="J120" s="98" t="str">
        <f>$J$119</f>
        <v>Posgrado</v>
      </c>
      <c r="K120" s="98" t="s">
        <v>411</v>
      </c>
      <c r="L120" s="98"/>
    </row>
    <row r="121" spans="3:12">
      <c r="C121" s="141"/>
      <c r="D121" s="158"/>
      <c r="E121" s="123"/>
      <c r="F121" s="97">
        <f t="shared" si="10"/>
        <v>0</v>
      </c>
      <c r="G121" s="161"/>
      <c r="H121" s="142"/>
      <c r="I121" s="130" t="e">
        <f>VLOOKUP(H121,Presupuesto!$B$11:$C$565,2,0)</f>
        <v>#N/A</v>
      </c>
      <c r="J121" s="98" t="str">
        <f t="shared" ref="J121:J139" si="11">$J$119</f>
        <v>Posgrado</v>
      </c>
      <c r="K121" s="98" t="s">
        <v>411</v>
      </c>
      <c r="L121" s="98"/>
    </row>
    <row r="122" spans="3:12">
      <c r="C122" s="141"/>
      <c r="D122" s="158"/>
      <c r="E122" s="123"/>
      <c r="F122" s="97">
        <f t="shared" si="10"/>
        <v>0</v>
      </c>
      <c r="G122" s="161"/>
      <c r="H122" s="142"/>
      <c r="I122" s="130" t="e">
        <f>VLOOKUP(H122,Presupuesto!$B$11:$C$565,2,0)</f>
        <v>#N/A</v>
      </c>
      <c r="J122" s="98" t="str">
        <f t="shared" si="11"/>
        <v>Posgrado</v>
      </c>
      <c r="K122" s="98" t="s">
        <v>411</v>
      </c>
      <c r="L122" s="98"/>
    </row>
    <row r="123" spans="3:12">
      <c r="C123" s="141"/>
      <c r="D123" s="158"/>
      <c r="E123" s="123"/>
      <c r="F123" s="97">
        <f t="shared" si="10"/>
        <v>0</v>
      </c>
      <c r="G123" s="161"/>
      <c r="H123" s="142"/>
      <c r="I123" s="130" t="e">
        <f>VLOOKUP(H123,Presupuesto!$B$11:$C$565,2,0)</f>
        <v>#N/A</v>
      </c>
      <c r="J123" s="98" t="str">
        <f t="shared" si="11"/>
        <v>Posgrado</v>
      </c>
      <c r="K123" s="98" t="s">
        <v>411</v>
      </c>
      <c r="L123" s="98"/>
    </row>
    <row r="124" spans="3:12">
      <c r="C124" s="141"/>
      <c r="D124" s="158"/>
      <c r="E124" s="123"/>
      <c r="F124" s="97">
        <f t="shared" si="10"/>
        <v>0</v>
      </c>
      <c r="G124" s="161"/>
      <c r="H124" s="142"/>
      <c r="I124" s="130" t="e">
        <f>VLOOKUP(H124,Presupuesto!$B$11:$C$565,2,0)</f>
        <v>#N/A</v>
      </c>
      <c r="J124" s="98" t="str">
        <f t="shared" si="11"/>
        <v>Posgrado</v>
      </c>
      <c r="K124" s="98" t="s">
        <v>400</v>
      </c>
      <c r="L124" s="98"/>
    </row>
    <row r="125" spans="3:12">
      <c r="C125" s="141"/>
      <c r="D125" s="158"/>
      <c r="E125" s="123"/>
      <c r="F125" s="97">
        <f t="shared" si="10"/>
        <v>0</v>
      </c>
      <c r="G125" s="161"/>
      <c r="H125" s="142"/>
      <c r="I125" s="130" t="e">
        <f>VLOOKUP(H125,Presupuesto!$B$11:$C$565,2,0)</f>
        <v>#N/A</v>
      </c>
      <c r="J125" s="98" t="str">
        <f t="shared" si="11"/>
        <v>Posgrado</v>
      </c>
      <c r="K125" s="98" t="s">
        <v>411</v>
      </c>
      <c r="L125" s="98"/>
    </row>
    <row r="126" spans="3:12">
      <c r="C126" s="141"/>
      <c r="D126" s="158"/>
      <c r="E126" s="123"/>
      <c r="F126" s="97">
        <f t="shared" si="10"/>
        <v>0</v>
      </c>
      <c r="G126" s="161"/>
      <c r="H126" s="142"/>
      <c r="I126" s="130" t="e">
        <f>VLOOKUP(H126,Presupuesto!$B$11:$C$565,2,0)</f>
        <v>#N/A</v>
      </c>
      <c r="J126" s="98" t="str">
        <f t="shared" si="11"/>
        <v>Posgrado</v>
      </c>
      <c r="K126" s="98" t="s">
        <v>411</v>
      </c>
      <c r="L126" s="98"/>
    </row>
    <row r="127" spans="3:12">
      <c r="C127" s="141"/>
      <c r="D127" s="158"/>
      <c r="E127" s="123"/>
      <c r="F127" s="97">
        <f t="shared" si="10"/>
        <v>0</v>
      </c>
      <c r="G127" s="161"/>
      <c r="H127" s="142"/>
      <c r="I127" s="130" t="e">
        <f>VLOOKUP(H127,Presupuesto!$B$11:$C$565,2,0)</f>
        <v>#N/A</v>
      </c>
      <c r="J127" s="98" t="str">
        <f t="shared" si="11"/>
        <v>Posgrado</v>
      </c>
      <c r="K127" s="98" t="s">
        <v>411</v>
      </c>
      <c r="L127" s="98"/>
    </row>
    <row r="128" spans="3:12">
      <c r="C128" s="141"/>
      <c r="D128" s="158"/>
      <c r="E128" s="123"/>
      <c r="F128" s="97">
        <f t="shared" si="10"/>
        <v>0</v>
      </c>
      <c r="G128" s="161"/>
      <c r="H128" s="142"/>
      <c r="I128" s="130" t="e">
        <f>VLOOKUP(H128,Presupuesto!$B$11:$C$565,2,0)</f>
        <v>#N/A</v>
      </c>
      <c r="J128" s="98" t="str">
        <f t="shared" si="11"/>
        <v>Posgrado</v>
      </c>
      <c r="K128" s="98" t="s">
        <v>411</v>
      </c>
      <c r="L128" s="98"/>
    </row>
    <row r="129" spans="3:12">
      <c r="C129" s="143"/>
      <c r="D129" s="158"/>
      <c r="E129" s="118"/>
      <c r="F129" s="97">
        <f t="shared" si="10"/>
        <v>0</v>
      </c>
      <c r="G129" s="161"/>
      <c r="H129" s="144"/>
      <c r="I129" s="130" t="e">
        <f>VLOOKUP(H129,Presupuesto!$B$11:$C$565,2,0)</f>
        <v>#N/A</v>
      </c>
      <c r="J129" s="98" t="str">
        <f t="shared" si="11"/>
        <v>Posgrado</v>
      </c>
      <c r="K129" s="98" t="s">
        <v>411</v>
      </c>
      <c r="L129" s="98"/>
    </row>
    <row r="130" spans="3:12">
      <c r="C130" s="143"/>
      <c r="D130" s="158"/>
      <c r="E130" s="118"/>
      <c r="F130" s="97">
        <f t="shared" si="10"/>
        <v>0</v>
      </c>
      <c r="G130" s="161"/>
      <c r="H130" s="144"/>
      <c r="I130" s="130" t="e">
        <f>VLOOKUP(H130,Presupuesto!$B$11:$C$565,2,0)</f>
        <v>#N/A</v>
      </c>
      <c r="J130" s="98" t="str">
        <f t="shared" si="11"/>
        <v>Posgrado</v>
      </c>
      <c r="K130" s="98" t="s">
        <v>411</v>
      </c>
      <c r="L130" s="98"/>
    </row>
    <row r="131" spans="3:12">
      <c r="C131" s="143"/>
      <c r="D131" s="158"/>
      <c r="E131" s="118"/>
      <c r="F131" s="97">
        <f t="shared" si="10"/>
        <v>0</v>
      </c>
      <c r="G131" s="161"/>
      <c r="H131" s="144"/>
      <c r="I131" s="130" t="e">
        <f>VLOOKUP(H131,Presupuesto!$B$11:$C$565,2,0)</f>
        <v>#N/A</v>
      </c>
      <c r="J131" s="98" t="str">
        <f t="shared" si="11"/>
        <v>Posgrado</v>
      </c>
      <c r="K131" s="98" t="s">
        <v>411</v>
      </c>
      <c r="L131" s="98"/>
    </row>
    <row r="132" spans="3:12">
      <c r="C132" s="143"/>
      <c r="D132" s="158"/>
      <c r="E132" s="118"/>
      <c r="F132" s="97">
        <f t="shared" si="10"/>
        <v>0</v>
      </c>
      <c r="G132" s="161"/>
      <c r="H132" s="144"/>
      <c r="I132" s="130" t="e">
        <f>VLOOKUP(H132,Presupuesto!$B$11:$C$565,2,0)</f>
        <v>#N/A</v>
      </c>
      <c r="J132" s="98" t="str">
        <f t="shared" si="11"/>
        <v>Posgrado</v>
      </c>
      <c r="K132" s="98" t="s">
        <v>411</v>
      </c>
      <c r="L132" s="98"/>
    </row>
    <row r="133" spans="3:12">
      <c r="C133" s="143"/>
      <c r="D133" s="158"/>
      <c r="E133" s="118"/>
      <c r="F133" s="97">
        <f t="shared" si="10"/>
        <v>0</v>
      </c>
      <c r="G133" s="161"/>
      <c r="H133" s="144"/>
      <c r="I133" s="130" t="e">
        <f>VLOOKUP(H133,Presupuesto!$B$11:$C$565,2,0)</f>
        <v>#N/A</v>
      </c>
      <c r="J133" s="98" t="str">
        <f t="shared" si="11"/>
        <v>Posgrado</v>
      </c>
      <c r="K133" s="98" t="s">
        <v>411</v>
      </c>
      <c r="L133" s="98"/>
    </row>
    <row r="134" spans="3:12">
      <c r="C134" s="143"/>
      <c r="D134" s="158"/>
      <c r="E134" s="118"/>
      <c r="F134" s="97">
        <f t="shared" si="10"/>
        <v>0</v>
      </c>
      <c r="G134" s="161"/>
      <c r="H134" s="144"/>
      <c r="I134" s="130" t="e">
        <f>VLOOKUP(H134,Presupuesto!$B$11:$C$565,2,0)</f>
        <v>#N/A</v>
      </c>
      <c r="J134" s="98" t="str">
        <f t="shared" si="11"/>
        <v>Posgrado</v>
      </c>
      <c r="K134" s="98" t="s">
        <v>411</v>
      </c>
      <c r="L134" s="98"/>
    </row>
    <row r="135" spans="3:12">
      <c r="C135" s="145"/>
      <c r="D135" s="158"/>
      <c r="E135" s="118"/>
      <c r="F135" s="97">
        <f t="shared" si="10"/>
        <v>0</v>
      </c>
      <c r="G135" s="161"/>
      <c r="H135" s="146"/>
      <c r="I135" s="130" t="e">
        <f>VLOOKUP(H135,Presupuesto!$B$11:$C$565,2,0)</f>
        <v>#N/A</v>
      </c>
      <c r="J135" s="98" t="str">
        <f t="shared" si="11"/>
        <v>Posgrado</v>
      </c>
      <c r="K135" s="98" t="s">
        <v>402</v>
      </c>
      <c r="L135" s="98"/>
    </row>
    <row r="136" spans="3:12">
      <c r="C136" s="145"/>
      <c r="D136" s="158"/>
      <c r="E136" s="118"/>
      <c r="F136" s="97">
        <f t="shared" si="10"/>
        <v>0</v>
      </c>
      <c r="G136" s="161"/>
      <c r="H136" s="146"/>
      <c r="I136" s="130" t="e">
        <f>VLOOKUP(H136,Presupuesto!$B$11:$C$565,2,0)</f>
        <v>#N/A</v>
      </c>
      <c r="J136" s="98" t="str">
        <f t="shared" si="11"/>
        <v>Posgrado</v>
      </c>
      <c r="K136" s="98" t="s">
        <v>411</v>
      </c>
      <c r="L136" s="98"/>
    </row>
    <row r="137" spans="3:12">
      <c r="C137" s="145"/>
      <c r="D137" s="158"/>
      <c r="E137" s="118"/>
      <c r="F137" s="97">
        <f t="shared" si="10"/>
        <v>0</v>
      </c>
      <c r="G137" s="161"/>
      <c r="H137" s="146"/>
      <c r="I137" s="130" t="e">
        <f>VLOOKUP(H137,Presupuesto!$B$11:$C$565,2,0)</f>
        <v>#N/A</v>
      </c>
      <c r="J137" s="98" t="str">
        <f t="shared" si="11"/>
        <v>Posgrado</v>
      </c>
      <c r="K137" s="98" t="s">
        <v>411</v>
      </c>
      <c r="L137" s="98"/>
    </row>
    <row r="138" spans="3:12">
      <c r="C138" s="145"/>
      <c r="D138" s="158"/>
      <c r="E138" s="118"/>
      <c r="F138" s="97">
        <f t="shared" si="10"/>
        <v>0</v>
      </c>
      <c r="G138" s="161"/>
      <c r="H138" s="146"/>
      <c r="I138" s="130" t="e">
        <f>VLOOKUP(H138,Presupuesto!$B$11:$C$565,2,0)</f>
        <v>#N/A</v>
      </c>
      <c r="J138" s="98" t="str">
        <f t="shared" si="11"/>
        <v>Posgrado</v>
      </c>
      <c r="K138" s="98" t="s">
        <v>411</v>
      </c>
      <c r="L138" s="98"/>
    </row>
    <row r="139" spans="3:12" ht="15.75" thickBot="1">
      <c r="C139" s="147"/>
      <c r="D139" s="222"/>
      <c r="E139" s="103"/>
      <c r="F139" s="105">
        <f t="shared" si="10"/>
        <v>0</v>
      </c>
      <c r="G139" s="162"/>
      <c r="H139" s="148"/>
      <c r="I139" s="132" t="e">
        <f>VLOOKUP(H139,Presupuesto!$B$11:$C$565,2,0)</f>
        <v>#N/A</v>
      </c>
      <c r="J139" s="106" t="str">
        <f t="shared" si="11"/>
        <v>Posgrado</v>
      </c>
      <c r="K139" s="124" t="s">
        <v>393</v>
      </c>
      <c r="L139" s="106"/>
    </row>
  </sheetData>
  <dataValidations count="6">
    <dataValidation type="list" allowBlank="1" showInputMessage="1" showErrorMessage="1" errorTitle="¡Ingreso Inválido!" error="Seleccione una opción de la lista." promptTitle="Tipo de Presupuesto" prompt="Seleccione una opción de la lista." sqref="G119:G139 G46:G49 G59:G79 G89:G109 G17:G23 G33:G36">
      <formula1>$R$2:$S$2</formula1>
    </dataValidation>
    <dataValidation type="list" allowBlank="1" showInputMessage="1" showErrorMessage="1" errorTitle="¡Ingreso Inválido!" error="Seleccione una opción de la lista" promptTitle="Mes Requerido" prompt="Seleccione el mes en el que requiere el recurso." sqref="K17:K23 K33:K36 K59:K79 K89:K109 K119:K139 K46:K49">
      <formula1>$U$2:$AF$2</formula1>
    </dataValidation>
    <dataValidation type="list" allowBlank="1" showInputMessage="1" showErrorMessage="1" errorTitle="¡Ingreso Inválido!" error="Seleccione una opción de la lista." promptTitle="Proyecto" prompt="Seleccione una opción." sqref="L17:L23 L119:L139 L59:L79 L89:L109 L33:L36 L46:L49">
      <formula1>$M$2:$O$2</formula1>
    </dataValidation>
    <dataValidation type="list" allowBlank="1" showInputMessage="1" showErrorMessage="1" errorTitle="¡Ingreso Inválido!" error="Verifique el valor ingresado." promptTitle="Ingrese el Objeto de Gasto" prompt="Ingrese el Objeto de Gasto" sqref="H17:H23 H33:H36 H59:H79 H89:H109 H119:H139 H46:H49">
      <formula1>$A$1:$UI$1</formula1>
    </dataValidation>
    <dataValidation type="list" allowBlank="1" showInputMessage="1" showErrorMessage="1" errorTitle="¡Ingreso Inválido!" error="Seleccione una opción de la lista." promptTitle="Dimensión Estratégica" prompt="Seleccione una opción de la lista." sqref="J34:J36 J60:J79 J90:J109 J120:J139 J18:J23 J47:J49">
      <formula1>$A$2:$P$2</formula1>
    </dataValidation>
    <dataValidation type="list" allowBlank="1" showInputMessage="1" showErrorMessage="1" errorTitle="¡Ingreso Inválido!" error="Seleccione una opción de la lista." promptTitle="Dimensión Estratégica" prompt="Seleccione una opción de la lista." sqref="J17 J33 J119 J59 J89 J46">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92"/>
  <sheetViews>
    <sheetView showGridLines="0" topLeftCell="A55" zoomScale="86" zoomScaleNormal="86" zoomScaleSheetLayoutView="90" workbookViewId="0">
      <selection activeCell="D45" sqref="D45"/>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26.1406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53.25" thickBot="1">
      <c r="C5" s="87" t="s">
        <v>418</v>
      </c>
      <c r="D5" s="198">
        <f>SUMIF(C:C,$C$10,D:D)</f>
        <v>2917000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SUM(F17:F28)</f>
        <v>417000</v>
      </c>
      <c r="G10" s="79"/>
      <c r="H10" s="70"/>
      <c r="I10" s="70"/>
    </row>
    <row r="11" spans="1:555">
      <c r="G11" s="79"/>
      <c r="H11" s="70"/>
      <c r="I11" s="70"/>
    </row>
    <row r="12" spans="1:555">
      <c r="F12" s="70"/>
      <c r="G12" s="79"/>
      <c r="H12" s="70"/>
      <c r="I12" s="70"/>
    </row>
    <row r="13" spans="1:555" ht="15.75">
      <c r="C13" s="302" t="s">
        <v>391</v>
      </c>
      <c r="D13" s="369">
        <v>3.3</v>
      </c>
      <c r="F13" s="70"/>
      <c r="G13" s="79"/>
      <c r="H13" s="70"/>
      <c r="I13" s="70"/>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Compra de Insumos y suministros para el funcionamiento optimo del CDU</v>
      </c>
      <c r="D14" s="31"/>
      <c r="F14" s="70"/>
      <c r="G14" s="79"/>
      <c r="H14" s="70"/>
      <c r="I14" s="70"/>
    </row>
    <row r="15" spans="1:555" ht="42.75" thickBot="1">
      <c r="F15" s="93"/>
      <c r="G15" s="76"/>
      <c r="H15" s="76"/>
      <c r="I15" s="76"/>
      <c r="L15" s="226"/>
      <c r="M15" s="227"/>
      <c r="N15" s="226"/>
      <c r="O15" s="226"/>
      <c r="P15" s="229" t="s">
        <v>468</v>
      </c>
      <c r="Q15" s="229" t="s">
        <v>469</v>
      </c>
    </row>
    <row r="16" spans="1:555" ht="15.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ht="30">
      <c r="C17" s="531" t="s">
        <v>1716</v>
      </c>
      <c r="D17" s="158">
        <v>1</v>
      </c>
      <c r="E17" s="123">
        <v>50000</v>
      </c>
      <c r="F17" s="97">
        <f t="shared" ref="F17:F28" si="0">D17*E17</f>
        <v>50000</v>
      </c>
      <c r="G17" s="161" t="s">
        <v>128</v>
      </c>
      <c r="H17" s="142" t="s">
        <v>943</v>
      </c>
      <c r="I17" s="130" t="str">
        <f>VLOOKUP(H17,Presupuesto!$B$11:$C$565,2,0)</f>
        <v>UTILES DE ESCRITORIO, OFICINA Y ENSE¥ANZA PROYECTO FORTALECIMIENTO ORG. ESTUDIAN</v>
      </c>
      <c r="J17" s="218" t="s">
        <v>470</v>
      </c>
      <c r="K17" s="98" t="s">
        <v>411</v>
      </c>
      <c r="L17" s="141"/>
      <c r="M17" s="158"/>
      <c r="N17" s="123"/>
      <c r="O17" s="97">
        <f t="shared" ref="O17:O28" si="1">M17*N17</f>
        <v>0</v>
      </c>
      <c r="P17" s="97">
        <f t="shared" ref="P17:Q28" si="2">$O17*P$16</f>
        <v>0</v>
      </c>
      <c r="Q17" s="97">
        <f t="shared" si="2"/>
        <v>0</v>
      </c>
    </row>
    <row r="18" spans="3:17">
      <c r="C18" s="141" t="s">
        <v>1717</v>
      </c>
      <c r="D18" s="158">
        <v>1</v>
      </c>
      <c r="E18" s="123">
        <v>15000</v>
      </c>
      <c r="F18" s="97">
        <f t="shared" si="0"/>
        <v>15000</v>
      </c>
      <c r="G18" s="161" t="s">
        <v>128</v>
      </c>
      <c r="H18" s="142" t="s">
        <v>947</v>
      </c>
      <c r="I18" s="130" t="str">
        <f>VLOOKUP(H18,Presupuesto!$B$11:$C$565,2,0)</f>
        <v>UTENCILIOS DE COCINA Y COMEDOR</v>
      </c>
      <c r="J18" s="98" t="str">
        <f>$J$17</f>
        <v>Vinculación Universidad-Sociedad</v>
      </c>
      <c r="K18" s="98" t="s">
        <v>397</v>
      </c>
      <c r="L18" s="141"/>
      <c r="M18" s="158"/>
      <c r="N18" s="123"/>
      <c r="O18" s="97">
        <f t="shared" si="1"/>
        <v>0</v>
      </c>
      <c r="P18" s="97">
        <f t="shared" si="2"/>
        <v>0</v>
      </c>
      <c r="Q18" s="97">
        <f t="shared" si="2"/>
        <v>0</v>
      </c>
    </row>
    <row r="19" spans="3:17">
      <c r="C19" s="141" t="s">
        <v>1718</v>
      </c>
      <c r="D19" s="158">
        <v>1</v>
      </c>
      <c r="E19" s="123">
        <v>25000</v>
      </c>
      <c r="F19" s="97">
        <f t="shared" si="0"/>
        <v>25000</v>
      </c>
      <c r="G19" s="161" t="s">
        <v>128</v>
      </c>
      <c r="H19" s="142" t="s">
        <v>954</v>
      </c>
      <c r="I19" s="130" t="str">
        <f>VLOOKUP(H19,Presupuesto!$B$11:$C$565,2,0)</f>
        <v>OTROS RESPUESTOS Y ACCESORIOS MENORES</v>
      </c>
      <c r="J19" s="98" t="str">
        <f t="shared" ref="J19:J28" si="3">$J$17</f>
        <v>Vinculación Universidad-Sociedad</v>
      </c>
      <c r="K19" s="98" t="s">
        <v>397</v>
      </c>
      <c r="L19" s="141"/>
      <c r="M19" s="158"/>
      <c r="N19" s="123"/>
      <c r="O19" s="97">
        <f t="shared" si="1"/>
        <v>0</v>
      </c>
      <c r="P19" s="97">
        <f t="shared" si="2"/>
        <v>0</v>
      </c>
      <c r="Q19" s="97">
        <f t="shared" si="2"/>
        <v>0</v>
      </c>
    </row>
    <row r="20" spans="3:17" ht="45">
      <c r="C20" s="531" t="s">
        <v>1719</v>
      </c>
      <c r="D20" s="158">
        <v>1</v>
      </c>
      <c r="E20" s="123">
        <v>50000</v>
      </c>
      <c r="F20" s="97">
        <f t="shared" si="0"/>
        <v>50000</v>
      </c>
      <c r="G20" s="161" t="s">
        <v>128</v>
      </c>
      <c r="H20" s="142" t="s">
        <v>310</v>
      </c>
      <c r="I20" s="130" t="str">
        <f>VLOOKUP(H20,Presupuesto!$B$11:$C$565,2,0)</f>
        <v>ALIMENTOS Y BEBIDAS PARA PERSONAS (31100-00)</v>
      </c>
      <c r="J20" s="98" t="str">
        <f t="shared" si="3"/>
        <v>Vinculación Universidad-Sociedad</v>
      </c>
      <c r="K20" s="98" t="s">
        <v>397</v>
      </c>
      <c r="L20" s="141"/>
      <c r="M20" s="158"/>
      <c r="N20" s="123"/>
      <c r="O20" s="97">
        <f t="shared" si="1"/>
        <v>0</v>
      </c>
      <c r="P20" s="97">
        <f t="shared" si="2"/>
        <v>0</v>
      </c>
      <c r="Q20" s="97">
        <f t="shared" si="2"/>
        <v>0</v>
      </c>
    </row>
    <row r="21" spans="3:17">
      <c r="C21" s="141" t="s">
        <v>1720</v>
      </c>
      <c r="D21" s="158">
        <v>1</v>
      </c>
      <c r="E21" s="123">
        <v>15000</v>
      </c>
      <c r="F21" s="97">
        <f t="shared" si="0"/>
        <v>15000</v>
      </c>
      <c r="G21" s="161" t="s">
        <v>128</v>
      </c>
      <c r="H21" s="142" t="s">
        <v>804</v>
      </c>
      <c r="I21" s="130" t="str">
        <f>VLOOKUP(H21,Presupuesto!$B$11:$C$565,2,0)</f>
        <v>CONFECCIONES TEXTILES,</v>
      </c>
      <c r="J21" s="98" t="str">
        <f t="shared" si="3"/>
        <v>Vinculación Universidad-Sociedad</v>
      </c>
      <c r="K21" s="98" t="s">
        <v>397</v>
      </c>
      <c r="L21" s="141"/>
      <c r="M21" s="158"/>
      <c r="N21" s="123"/>
      <c r="O21" s="97">
        <f t="shared" si="1"/>
        <v>0</v>
      </c>
      <c r="P21" s="97">
        <f t="shared" si="2"/>
        <v>0</v>
      </c>
      <c r="Q21" s="97">
        <f t="shared" si="2"/>
        <v>0</v>
      </c>
    </row>
    <row r="22" spans="3:17">
      <c r="C22" s="141" t="s">
        <v>1721</v>
      </c>
      <c r="D22" s="158">
        <v>1</v>
      </c>
      <c r="E22" s="123">
        <v>15000</v>
      </c>
      <c r="F22" s="97">
        <f t="shared" si="0"/>
        <v>15000</v>
      </c>
      <c r="G22" s="161" t="s">
        <v>128</v>
      </c>
      <c r="H22" s="142" t="s">
        <v>814</v>
      </c>
      <c r="I22" s="130" t="str">
        <f>VLOOKUP(H22,Presupuesto!$B$11:$C$565,2,0)</f>
        <v>PAPEL DE ESCRITORIO</v>
      </c>
      <c r="J22" s="98" t="str">
        <f t="shared" si="3"/>
        <v>Vinculación Universidad-Sociedad</v>
      </c>
      <c r="K22" s="98" t="s">
        <v>397</v>
      </c>
      <c r="L22" s="141"/>
      <c r="M22" s="158"/>
      <c r="N22" s="123"/>
      <c r="O22" s="97">
        <f t="shared" si="1"/>
        <v>0</v>
      </c>
      <c r="P22" s="97">
        <f t="shared" si="2"/>
        <v>0</v>
      </c>
      <c r="Q22" s="97">
        <f t="shared" si="2"/>
        <v>0</v>
      </c>
    </row>
    <row r="23" spans="3:17" ht="30">
      <c r="C23" s="531" t="s">
        <v>1722</v>
      </c>
      <c r="D23" s="158">
        <v>1</v>
      </c>
      <c r="E23" s="123">
        <v>200000</v>
      </c>
      <c r="F23" s="97">
        <f t="shared" si="0"/>
        <v>200000</v>
      </c>
      <c r="G23" s="161" t="s">
        <v>128</v>
      </c>
      <c r="H23" s="142" t="s">
        <v>315</v>
      </c>
      <c r="I23" s="130" t="str">
        <f>VLOOKUP(H23,Presupuesto!$B$11:$C$565,2,0)</f>
        <v>PRODUCTOS DE PAPEL Y CARTON (33400-00)</v>
      </c>
      <c r="J23" s="98" t="str">
        <f t="shared" si="3"/>
        <v>Vinculación Universidad-Sociedad</v>
      </c>
      <c r="K23" s="98" t="s">
        <v>397</v>
      </c>
      <c r="L23" s="141"/>
      <c r="M23" s="158"/>
      <c r="N23" s="123"/>
      <c r="O23" s="97">
        <f t="shared" si="1"/>
        <v>0</v>
      </c>
      <c r="P23" s="97">
        <f t="shared" si="2"/>
        <v>0</v>
      </c>
      <c r="Q23" s="97">
        <f t="shared" si="2"/>
        <v>0</v>
      </c>
    </row>
    <row r="24" spans="3:17">
      <c r="C24" s="141" t="s">
        <v>1723</v>
      </c>
      <c r="D24" s="158">
        <v>1</v>
      </c>
      <c r="E24" s="123">
        <v>7000</v>
      </c>
      <c r="F24" s="97">
        <f t="shared" si="0"/>
        <v>7000</v>
      </c>
      <c r="G24" s="161" t="s">
        <v>128</v>
      </c>
      <c r="H24" s="142" t="s">
        <v>322</v>
      </c>
      <c r="I24" s="130" t="str">
        <f>VLOOKUP(H24,Presupuesto!$B$11:$C$565,2,0)</f>
        <v>PRODUCTOS FARMACEUTICOS Y MEDICINALES</v>
      </c>
      <c r="J24" s="98" t="str">
        <f t="shared" si="3"/>
        <v>Vinculación Universidad-Sociedad</v>
      </c>
      <c r="K24" s="98" t="s">
        <v>397</v>
      </c>
      <c r="L24" s="141"/>
      <c r="M24" s="158"/>
      <c r="N24" s="123"/>
      <c r="O24" s="97">
        <f t="shared" si="1"/>
        <v>0</v>
      </c>
      <c r="P24" s="97">
        <f t="shared" si="2"/>
        <v>0</v>
      </c>
      <c r="Q24" s="97">
        <f t="shared" si="2"/>
        <v>0</v>
      </c>
    </row>
    <row r="25" spans="3:17">
      <c r="C25" s="141" t="s">
        <v>1724</v>
      </c>
      <c r="D25" s="158">
        <v>1</v>
      </c>
      <c r="E25" s="123">
        <v>10000</v>
      </c>
      <c r="F25" s="97">
        <f t="shared" si="0"/>
        <v>10000</v>
      </c>
      <c r="G25" s="161" t="s">
        <v>128</v>
      </c>
      <c r="H25" s="142" t="s">
        <v>867</v>
      </c>
      <c r="I25" s="130" t="str">
        <f>VLOOKUP(H25,Presupuesto!$B$11:$C$565,2,0)</f>
        <v>TINTES, PINTURAS Y COLORANTES</v>
      </c>
      <c r="J25" s="98" t="str">
        <f t="shared" si="3"/>
        <v>Vinculación Universidad-Sociedad</v>
      </c>
      <c r="K25" s="98" t="s">
        <v>397</v>
      </c>
      <c r="L25" s="141"/>
      <c r="M25" s="158"/>
      <c r="N25" s="123"/>
      <c r="O25" s="97">
        <f t="shared" si="1"/>
        <v>0</v>
      </c>
      <c r="P25" s="97">
        <f t="shared" si="2"/>
        <v>0</v>
      </c>
      <c r="Q25" s="97">
        <f t="shared" si="2"/>
        <v>0</v>
      </c>
    </row>
    <row r="26" spans="3:17">
      <c r="C26" s="141" t="s">
        <v>1725</v>
      </c>
      <c r="D26" s="158">
        <v>1</v>
      </c>
      <c r="E26" s="123">
        <v>15000</v>
      </c>
      <c r="F26" s="97">
        <f t="shared" si="0"/>
        <v>15000</v>
      </c>
      <c r="G26" s="161" t="s">
        <v>128</v>
      </c>
      <c r="H26" s="142" t="s">
        <v>292</v>
      </c>
      <c r="I26" s="130" t="str">
        <f>VLOOKUP(H26,Presupuesto!$B$11:$C$565,2,0)</f>
        <v>SERVICIOS DE TRANSPORTE (25100-00)</v>
      </c>
      <c r="J26" s="98" t="str">
        <f t="shared" si="3"/>
        <v>Vinculación Universidad-Sociedad</v>
      </c>
      <c r="K26" s="98" t="s">
        <v>397</v>
      </c>
      <c r="L26" s="141"/>
      <c r="M26" s="158"/>
      <c r="N26" s="123"/>
      <c r="O26" s="97">
        <f t="shared" si="1"/>
        <v>0</v>
      </c>
      <c r="P26" s="97">
        <f t="shared" si="2"/>
        <v>0</v>
      </c>
      <c r="Q26" s="97">
        <f t="shared" si="2"/>
        <v>0</v>
      </c>
    </row>
    <row r="27" spans="3:17" ht="45">
      <c r="C27" s="531" t="s">
        <v>1726</v>
      </c>
      <c r="D27" s="158">
        <v>1</v>
      </c>
      <c r="E27" s="123"/>
      <c r="F27" s="97">
        <f t="shared" si="0"/>
        <v>0</v>
      </c>
      <c r="G27" s="161" t="s">
        <v>128</v>
      </c>
      <c r="H27" s="142" t="s">
        <v>954</v>
      </c>
      <c r="I27" s="130" t="str">
        <f>VLOOKUP(H27,Presupuesto!$B$11:$C$565,2,0)</f>
        <v>OTROS RESPUESTOS Y ACCESORIOS MENORES</v>
      </c>
      <c r="J27" s="98" t="str">
        <f t="shared" si="3"/>
        <v>Vinculación Universidad-Sociedad</v>
      </c>
      <c r="K27" s="98" t="s">
        <v>397</v>
      </c>
      <c r="L27" s="141"/>
      <c r="M27" s="158"/>
      <c r="N27" s="123"/>
      <c r="O27" s="97">
        <f t="shared" si="1"/>
        <v>0</v>
      </c>
      <c r="P27" s="97">
        <f t="shared" si="2"/>
        <v>0</v>
      </c>
      <c r="Q27" s="97">
        <f t="shared" si="2"/>
        <v>0</v>
      </c>
    </row>
    <row r="28" spans="3:17">
      <c r="C28" s="141" t="s">
        <v>1727</v>
      </c>
      <c r="D28" s="158">
        <v>1</v>
      </c>
      <c r="E28" s="123">
        <v>15000</v>
      </c>
      <c r="F28" s="97">
        <f t="shared" si="0"/>
        <v>15000</v>
      </c>
      <c r="G28" s="161" t="s">
        <v>128</v>
      </c>
      <c r="H28" s="142" t="s">
        <v>884</v>
      </c>
      <c r="I28" s="130" t="str">
        <f>VLOOKUP(H28,Presupuesto!$B$11:$C$565,2,0)</f>
        <v>PRODUCTOS DE MATERIAL PLASTICO.</v>
      </c>
      <c r="J28" s="98" t="str">
        <f t="shared" si="3"/>
        <v>Vinculación Universidad-Sociedad</v>
      </c>
      <c r="K28" s="98" t="s">
        <v>397</v>
      </c>
      <c r="L28" s="141"/>
      <c r="M28" s="158"/>
      <c r="N28" s="123"/>
      <c r="O28" s="97">
        <f t="shared" si="1"/>
        <v>0</v>
      </c>
      <c r="P28" s="97">
        <f t="shared" si="2"/>
        <v>0</v>
      </c>
      <c r="Q28" s="97">
        <f t="shared" si="2"/>
        <v>0</v>
      </c>
    </row>
    <row r="29" spans="3:17">
      <c r="G29" s="86"/>
    </row>
    <row r="30" spans="3:17" ht="15.75" thickBot="1">
      <c r="G30" s="86"/>
    </row>
    <row r="31" spans="3:17" ht="15.75" thickBot="1">
      <c r="C31" s="157" t="s">
        <v>53</v>
      </c>
      <c r="D31" s="373">
        <f>SUM(F38:F39)</f>
        <v>2000000</v>
      </c>
      <c r="G31" s="79"/>
      <c r="H31" s="70"/>
      <c r="I31" s="70"/>
    </row>
    <row r="32" spans="3:17">
      <c r="G32" s="79"/>
      <c r="H32" s="70"/>
      <c r="I32" s="70"/>
    </row>
    <row r="33" spans="3:17">
      <c r="F33" s="70"/>
      <c r="G33" s="79"/>
      <c r="H33" s="70"/>
      <c r="I33" s="70"/>
    </row>
    <row r="34" spans="3:17" ht="15.75">
      <c r="C34" s="302" t="s">
        <v>391</v>
      </c>
      <c r="D34" s="369">
        <v>3.4</v>
      </c>
      <c r="F34" s="70"/>
      <c r="G34" s="79"/>
      <c r="H34" s="70"/>
      <c r="I34" s="70"/>
    </row>
    <row r="35" spans="3:17" ht="18.75">
      <c r="C35" s="210" t="str">
        <f>IFERROR(VLOOKUP(D34,'1. Desarrollo e Innov. Curricu.'!$F:$G,2,FALSE),IFERROR(VLOOKUP(D34,'2. Investigación Científica'!$F:$G,2,FALSE),IFERROR(VLOOKUP(D34,'3. Vinculación Univ. Sociedad'!$F:$G,2,FALSE),IFERROR(VLOOKUP(D34,'4. Docencia y Profesorado Univ.'!$F:$G,2,FALSE),IFERROR(VLOOKUP(D34,'5. Estudiantes y Graduados'!$F:$G,2,FALSE),IFERROR(VLOOKUP(D34,'11. Gestion Administrativa'!$F:$G,2,FALSE),IFERROR(VLOOKUP(D34,'13. Gestión Académica'!$F:$G,2,FALSE),IFERROR(VLOOKUP(D34,'9. Asegura. de la Calid. y M'!$F:$G,2,FALSE),IFERROR(VLOOKUP(D34,'6. Gestión del Conocimiento'!$F:$G,2,FALSE),IFERROR(VLOOKUP(D34,'15. Gobernabilidad y Proceso...'!$F:$G,2,FALSE),IFERROR(VLOOKUP(D34,'12. Gestión del Talento Humano'!$F:$G,2,FALSE),IFERROR(VLOOKUP(D34,'14. Internacional... de la E.S.'!$F:$G,2,FALSE),IFERROR(VLOOKUP(D34,'10. Posgrado'!$F:$G,2,FALSE),IFERROR(VLOOKUP(D34,'17. Gestión TIC'!$F:$G,2,FALSE),IFERROR(VLOOKUP(D34,'16. Desa. del Sistema Educ.Sup.'!$F:$G,2,FALSE),IFERROR(VLOOKUP(D34,'8. Cultura de Inno. Insti...'!$F:$G,2,FALSE),VLOOKUP(D34,'7. Lo Esencial de la Reforma U.'!$F:$G,2,0)))))))))))))))))</f>
        <v xml:space="preserve">Compra de equipo academico deportivo </v>
      </c>
      <c r="D35" s="31"/>
      <c r="F35" s="70"/>
      <c r="G35" s="79"/>
      <c r="H35" s="70"/>
      <c r="I35" s="70"/>
    </row>
    <row r="36" spans="3:17" ht="42.75" thickBot="1">
      <c r="F36" s="93"/>
      <c r="G36" s="76"/>
      <c r="H36" s="76"/>
      <c r="I36" s="76"/>
      <c r="L36" s="226"/>
      <c r="M36" s="227"/>
      <c r="N36" s="226"/>
      <c r="O36" s="226"/>
      <c r="P36" s="229" t="s">
        <v>468</v>
      </c>
      <c r="Q36" s="229" t="s">
        <v>469</v>
      </c>
    </row>
    <row r="37" spans="3:17" ht="15.75" thickBot="1">
      <c r="C37" s="129" t="s">
        <v>44</v>
      </c>
      <c r="D37" s="129" t="s">
        <v>55</v>
      </c>
      <c r="E37" s="136" t="s">
        <v>57</v>
      </c>
      <c r="F37" s="135" t="s">
        <v>27</v>
      </c>
      <c r="G37" s="133" t="s">
        <v>130</v>
      </c>
      <c r="H37" s="136" t="s">
        <v>46</v>
      </c>
      <c r="I37" s="133" t="s">
        <v>131</v>
      </c>
      <c r="J37" s="133" t="s">
        <v>409</v>
      </c>
      <c r="K37" s="133" t="s">
        <v>410</v>
      </c>
      <c r="L37" s="223" t="s">
        <v>21</v>
      </c>
      <c r="M37" s="223" t="s">
        <v>55</v>
      </c>
      <c r="N37" s="224" t="s">
        <v>466</v>
      </c>
      <c r="O37" s="225" t="s">
        <v>467</v>
      </c>
      <c r="P37" s="228">
        <v>0.7</v>
      </c>
      <c r="Q37" s="228">
        <v>0.3</v>
      </c>
    </row>
    <row r="38" spans="3:17" ht="30">
      <c r="C38" s="531" t="s">
        <v>1728</v>
      </c>
      <c r="D38" s="158"/>
      <c r="E38" s="123"/>
      <c r="F38" s="97">
        <f t="shared" ref="F38:F39" si="4">D38*E38</f>
        <v>0</v>
      </c>
      <c r="G38" s="161"/>
      <c r="H38" s="142"/>
      <c r="I38" s="130" t="e">
        <f>VLOOKUP(H38,Presupuesto!$B$11:$C$565,2,0)</f>
        <v>#N/A</v>
      </c>
      <c r="J38" s="218" t="s">
        <v>1358</v>
      </c>
      <c r="K38" s="98" t="s">
        <v>411</v>
      </c>
      <c r="L38" s="141"/>
      <c r="M38" s="158"/>
      <c r="N38" s="123"/>
      <c r="O38" s="97">
        <f t="shared" ref="O38:O39" si="5">M38*N38</f>
        <v>0</v>
      </c>
      <c r="P38" s="97">
        <f t="shared" ref="P38:Q39" si="6">$O38*P$16</f>
        <v>0</v>
      </c>
      <c r="Q38" s="97">
        <f t="shared" si="6"/>
        <v>0</v>
      </c>
    </row>
    <row r="39" spans="3:17" ht="45">
      <c r="C39" s="531" t="s">
        <v>1729</v>
      </c>
      <c r="D39" s="158">
        <v>1</v>
      </c>
      <c r="E39" s="123">
        <v>2000000</v>
      </c>
      <c r="F39" s="97">
        <f t="shared" si="4"/>
        <v>2000000</v>
      </c>
      <c r="G39" s="161" t="s">
        <v>1698</v>
      </c>
      <c r="H39" s="142" t="s">
        <v>1024</v>
      </c>
      <c r="I39" s="130" t="str">
        <f>VLOOKUP(H39,Presupuesto!$B$11:$C$565,2,0)</f>
        <v>EQUIPO EDUCACIONAL Y RECREATIVO</v>
      </c>
      <c r="J39" s="98" t="s">
        <v>1362</v>
      </c>
      <c r="K39" s="98" t="s">
        <v>397</v>
      </c>
      <c r="L39" s="141"/>
      <c r="M39" s="158"/>
      <c r="N39" s="123"/>
      <c r="O39" s="97">
        <f t="shared" si="5"/>
        <v>0</v>
      </c>
      <c r="P39" s="97">
        <f t="shared" si="6"/>
        <v>0</v>
      </c>
      <c r="Q39" s="97">
        <f t="shared" si="6"/>
        <v>0</v>
      </c>
    </row>
    <row r="40" spans="3:17">
      <c r="G40" s="86"/>
    </row>
    <row r="41" spans="3:17" ht="15.75" thickBot="1">
      <c r="G41" s="86"/>
    </row>
    <row r="42" spans="3:17" ht="15.75" thickBot="1">
      <c r="C42" s="157" t="s">
        <v>53</v>
      </c>
      <c r="D42" s="373">
        <f>SUM(F49:F49)</f>
        <v>500000</v>
      </c>
      <c r="G42" s="79"/>
      <c r="H42" s="70"/>
      <c r="I42" s="70"/>
    </row>
    <row r="43" spans="3:17">
      <c r="G43" s="79"/>
      <c r="H43" s="70"/>
      <c r="I43" s="70"/>
    </row>
    <row r="44" spans="3:17">
      <c r="F44" s="70"/>
      <c r="G44" s="79"/>
      <c r="H44" s="70"/>
      <c r="I44" s="70"/>
    </row>
    <row r="45" spans="3:17" ht="15.75">
      <c r="C45" s="302" t="s">
        <v>391</v>
      </c>
      <c r="D45" s="369">
        <v>3.5</v>
      </c>
      <c r="F45" s="70"/>
      <c r="G45" s="79"/>
      <c r="H45" s="70"/>
      <c r="I45" s="70"/>
    </row>
    <row r="46" spans="3:17" ht="18.75">
      <c r="C46" s="210" t="str">
        <f>IFERROR(VLOOKUP(D45,'1. Desarrollo e Innov. Curricu.'!$F:$G,2,FALSE),IFERROR(VLOOKUP(D45,'2. Investigación Científica'!$F:$G,2,FALSE),IFERROR(VLOOKUP(D45,'3. Vinculación Univ. Sociedad'!$F:$G,2,FALSE),IFERROR(VLOOKUP(D45,'4. Docencia y Profesorado Univ.'!$F:$G,2,FALSE),IFERROR(VLOOKUP(D45,'5. Estudiantes y Graduados'!$F:$G,2,FALSE),IFERROR(VLOOKUP(D45,'11. Gestion Administrativa'!$F:$G,2,FALSE),IFERROR(VLOOKUP(D45,'13. Gestión Académica'!$F:$G,2,FALSE),IFERROR(VLOOKUP(D45,'9. Asegura. de la Calid. y M'!$F:$G,2,FALSE),IFERROR(VLOOKUP(D45,'6. Gestión del Conocimiento'!$F:$G,2,FALSE),IFERROR(VLOOKUP(D45,'15. Gobernabilidad y Proceso...'!$F:$G,2,FALSE),IFERROR(VLOOKUP(D45,'12. Gestión del Talento Humano'!$F:$G,2,FALSE),IFERROR(VLOOKUP(D45,'14. Internacional... de la E.S.'!$F:$G,2,FALSE),IFERROR(VLOOKUP(D45,'10. Posgrado'!$F:$G,2,FALSE),IFERROR(VLOOKUP(D45,'17. Gestión TIC'!$F:$G,2,FALSE),IFERROR(VLOOKUP(D45,'16. Desa. del Sistema Educ.Sup.'!$F:$G,2,FALSE),IFERROR(VLOOKUP(D45,'8. Cultura de Inno. Insti...'!$F:$G,2,FALSE),VLOOKUP(D45,'7. Lo Esencial de la Reforma U.'!$F:$G,2,0)))))))))))))))))</f>
        <v>Compra de equipo tecnologico para la dotación de las salas de reuniones</v>
      </c>
      <c r="D46" s="31"/>
      <c r="F46" s="70"/>
      <c r="G46" s="79"/>
      <c r="H46" s="70"/>
      <c r="I46" s="70"/>
    </row>
    <row r="47" spans="3:17" ht="42.75" thickBot="1">
      <c r="F47" s="93"/>
      <c r="G47" s="76"/>
      <c r="H47" s="76"/>
      <c r="I47" s="76"/>
      <c r="L47" s="226"/>
      <c r="M47" s="227"/>
      <c r="N47" s="226"/>
      <c r="O47" s="226"/>
      <c r="P47" s="229" t="s">
        <v>468</v>
      </c>
      <c r="Q47" s="229" t="s">
        <v>469</v>
      </c>
    </row>
    <row r="48" spans="3:17" ht="15.75" thickBot="1">
      <c r="C48" s="129" t="s">
        <v>44</v>
      </c>
      <c r="D48" s="129" t="s">
        <v>55</v>
      </c>
      <c r="E48" s="136" t="s">
        <v>57</v>
      </c>
      <c r="F48" s="135" t="s">
        <v>27</v>
      </c>
      <c r="G48" s="133" t="s">
        <v>130</v>
      </c>
      <c r="H48" s="136" t="s">
        <v>46</v>
      </c>
      <c r="I48" s="133" t="s">
        <v>131</v>
      </c>
      <c r="J48" s="133" t="s">
        <v>409</v>
      </c>
      <c r="K48" s="133" t="s">
        <v>410</v>
      </c>
      <c r="L48" s="223" t="s">
        <v>21</v>
      </c>
      <c r="M48" s="223" t="s">
        <v>55</v>
      </c>
      <c r="N48" s="224" t="s">
        <v>466</v>
      </c>
      <c r="O48" s="225" t="s">
        <v>467</v>
      </c>
      <c r="P48" s="228">
        <v>0.7</v>
      </c>
      <c r="Q48" s="228">
        <v>0.3</v>
      </c>
    </row>
    <row r="49" spans="3:17" ht="75">
      <c r="C49" s="531" t="s">
        <v>1730</v>
      </c>
      <c r="D49" s="158">
        <v>1</v>
      </c>
      <c r="E49" s="123">
        <v>500000</v>
      </c>
      <c r="F49" s="97">
        <f t="shared" ref="F49" si="7">D49*E49</f>
        <v>500000</v>
      </c>
      <c r="G49" s="161" t="s">
        <v>1698</v>
      </c>
      <c r="H49" s="142" t="s">
        <v>338</v>
      </c>
      <c r="I49" s="130" t="str">
        <f>VLOOKUP(H49,Presupuesto!$B$11:$C$565,2,0)</f>
        <v>MUEBLES Y EQUIPO EDUCACIONALES</v>
      </c>
      <c r="J49" s="218" t="s">
        <v>1362</v>
      </c>
      <c r="K49" s="98" t="s">
        <v>398</v>
      </c>
      <c r="L49" s="141"/>
      <c r="M49" s="158"/>
      <c r="N49" s="123"/>
      <c r="O49" s="97">
        <f t="shared" ref="O49" si="8">M49*N49</f>
        <v>0</v>
      </c>
      <c r="P49" s="97">
        <f t="shared" ref="P49:Q49" si="9">$O49*P$16</f>
        <v>0</v>
      </c>
      <c r="Q49" s="97">
        <f t="shared" si="9"/>
        <v>0</v>
      </c>
    </row>
    <row r="51" spans="3:17" ht="15.75" thickBot="1"/>
    <row r="52" spans="3:17" ht="15.75" thickBot="1">
      <c r="C52" s="157" t="s">
        <v>53</v>
      </c>
      <c r="D52" s="373">
        <f>SUM(F59:F92)</f>
        <v>0</v>
      </c>
      <c r="G52" s="79"/>
      <c r="H52" s="70"/>
      <c r="I52" s="70"/>
    </row>
    <row r="53" spans="3:17">
      <c r="G53" s="79"/>
      <c r="H53" s="70"/>
      <c r="I53" s="70"/>
    </row>
    <row r="54" spans="3:17">
      <c r="F54" s="70"/>
      <c r="G54" s="79"/>
      <c r="H54" s="70"/>
      <c r="I54" s="70"/>
    </row>
    <row r="55" spans="3:17" ht="15.75">
      <c r="C55" s="302" t="s">
        <v>391</v>
      </c>
      <c r="D55" s="369"/>
      <c r="F55" s="70"/>
      <c r="G55" s="79"/>
      <c r="H55" s="70"/>
      <c r="I55" s="70"/>
    </row>
    <row r="56" spans="3:17" ht="18.75">
      <c r="C56" s="210" t="e">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Posgrado'!$F:$G,2,FALSE),IFERROR(VLOOKUP(D55,'17. Gestión TIC'!$F:$G,2,FALSE),IFERROR(VLOOKUP(D55,'16. Desa. del Sistema Educ.Sup.'!$F:$G,2,FALSE),IFERROR(VLOOKUP(D55,'8. Cultura de Inno. Insti...'!$F:$G,2,FALSE),VLOOKUP(D55,'7. Lo Esencial de la Reforma U.'!$F:$G,2,0)))))))))))))))))</f>
        <v>#N/A</v>
      </c>
      <c r="D56" s="31"/>
      <c r="F56" s="70"/>
      <c r="G56" s="79"/>
      <c r="H56" s="70"/>
      <c r="I56" s="70"/>
    </row>
    <row r="57" spans="3:17" ht="42.75" thickBot="1">
      <c r="F57" s="93"/>
      <c r="G57" s="76"/>
      <c r="H57" s="76"/>
      <c r="I57" s="76"/>
      <c r="L57" s="226"/>
      <c r="M57" s="227"/>
      <c r="N57" s="226"/>
      <c r="O57" s="226"/>
      <c r="P57" s="229" t="s">
        <v>468</v>
      </c>
      <c r="Q57" s="229" t="s">
        <v>469</v>
      </c>
    </row>
    <row r="58" spans="3:17" ht="15.75" thickBot="1">
      <c r="C58" s="129" t="s">
        <v>44</v>
      </c>
      <c r="D58" s="129" t="s">
        <v>55</v>
      </c>
      <c r="E58" s="136" t="s">
        <v>57</v>
      </c>
      <c r="F58" s="135" t="s">
        <v>27</v>
      </c>
      <c r="G58" s="133" t="s">
        <v>130</v>
      </c>
      <c r="H58" s="136" t="s">
        <v>46</v>
      </c>
      <c r="I58" s="133" t="s">
        <v>131</v>
      </c>
      <c r="J58" s="133" t="s">
        <v>409</v>
      </c>
      <c r="K58" s="133" t="s">
        <v>410</v>
      </c>
      <c r="L58" s="223" t="s">
        <v>21</v>
      </c>
      <c r="M58" s="223" t="s">
        <v>55</v>
      </c>
      <c r="N58" s="224" t="s">
        <v>466</v>
      </c>
      <c r="O58" s="225" t="s">
        <v>467</v>
      </c>
      <c r="P58" s="228">
        <v>0.7</v>
      </c>
      <c r="Q58" s="228">
        <v>0.3</v>
      </c>
    </row>
    <row r="59" spans="3:17">
      <c r="C59" s="141"/>
      <c r="D59" s="158"/>
      <c r="E59" s="123"/>
      <c r="F59" s="97">
        <f t="shared" ref="F59:F92" si="10">D59*E59</f>
        <v>0</v>
      </c>
      <c r="G59" s="161"/>
      <c r="H59" s="142"/>
      <c r="I59" s="130" t="e">
        <f>VLOOKUP(H59,Presupuesto!$B$11:$C$565,2,0)</f>
        <v>#N/A</v>
      </c>
      <c r="J59" s="218" t="s">
        <v>1358</v>
      </c>
      <c r="K59" s="98" t="s">
        <v>411</v>
      </c>
      <c r="L59" s="141"/>
      <c r="M59" s="158"/>
      <c r="N59" s="123"/>
      <c r="O59" s="97">
        <f t="shared" ref="O59:O92" si="11">M59*N59</f>
        <v>0</v>
      </c>
      <c r="P59" s="97">
        <f t="shared" ref="P59:Q78" si="12">$O59*P$16</f>
        <v>0</v>
      </c>
      <c r="Q59" s="97">
        <f t="shared" si="12"/>
        <v>0</v>
      </c>
    </row>
    <row r="60" spans="3:17">
      <c r="C60" s="141"/>
      <c r="D60" s="158"/>
      <c r="E60" s="123"/>
      <c r="F60" s="97">
        <f t="shared" si="10"/>
        <v>0</v>
      </c>
      <c r="G60" s="161"/>
      <c r="H60" s="142"/>
      <c r="I60" s="130" t="e">
        <f>VLOOKUP(H60,Presupuesto!$B$11:$C$565,2,0)</f>
        <v>#N/A</v>
      </c>
      <c r="J60" s="98" t="str">
        <f>$J$59</f>
        <v>Investigación Científica</v>
      </c>
      <c r="K60" s="98" t="s">
        <v>411</v>
      </c>
      <c r="L60" s="141"/>
      <c r="M60" s="158"/>
      <c r="N60" s="123"/>
      <c r="O60" s="97">
        <f t="shared" si="11"/>
        <v>0</v>
      </c>
      <c r="P60" s="97">
        <f t="shared" si="12"/>
        <v>0</v>
      </c>
      <c r="Q60" s="97">
        <f t="shared" si="12"/>
        <v>0</v>
      </c>
    </row>
    <row r="61" spans="3:17">
      <c r="C61" s="141"/>
      <c r="D61" s="158"/>
      <c r="E61" s="123"/>
      <c r="F61" s="97">
        <f t="shared" si="10"/>
        <v>0</v>
      </c>
      <c r="G61" s="161"/>
      <c r="H61" s="142"/>
      <c r="I61" s="130" t="e">
        <f>VLOOKUP(H61,Presupuesto!$B$11:$C$565,2,0)</f>
        <v>#N/A</v>
      </c>
      <c r="J61" s="98" t="str">
        <f t="shared" ref="J61:J92" si="13">$J$59</f>
        <v>Investigación Científica</v>
      </c>
      <c r="K61" s="98" t="s">
        <v>411</v>
      </c>
      <c r="L61" s="141"/>
      <c r="M61" s="158"/>
      <c r="N61" s="123"/>
      <c r="O61" s="97">
        <f t="shared" si="11"/>
        <v>0</v>
      </c>
      <c r="P61" s="97">
        <f t="shared" si="12"/>
        <v>0</v>
      </c>
      <c r="Q61" s="97">
        <f t="shared" si="12"/>
        <v>0</v>
      </c>
    </row>
    <row r="62" spans="3:17">
      <c r="C62" s="141"/>
      <c r="D62" s="158"/>
      <c r="E62" s="123"/>
      <c r="F62" s="97">
        <f t="shared" si="10"/>
        <v>0</v>
      </c>
      <c r="G62" s="161"/>
      <c r="H62" s="142"/>
      <c r="I62" s="130" t="e">
        <f>VLOOKUP(H62,Presupuesto!$B$11:$C$565,2,0)</f>
        <v>#N/A</v>
      </c>
      <c r="J62" s="98" t="str">
        <f t="shared" si="13"/>
        <v>Investigación Científica</v>
      </c>
      <c r="K62" s="98" t="s">
        <v>411</v>
      </c>
      <c r="L62" s="141"/>
      <c r="M62" s="158"/>
      <c r="N62" s="123"/>
      <c r="O62" s="97">
        <f t="shared" si="11"/>
        <v>0</v>
      </c>
      <c r="P62" s="97">
        <f t="shared" si="12"/>
        <v>0</v>
      </c>
      <c r="Q62" s="97">
        <f t="shared" si="12"/>
        <v>0</v>
      </c>
    </row>
    <row r="63" spans="3:17">
      <c r="C63" s="141"/>
      <c r="D63" s="158"/>
      <c r="E63" s="123"/>
      <c r="F63" s="97">
        <f t="shared" si="10"/>
        <v>0</v>
      </c>
      <c r="G63" s="161"/>
      <c r="H63" s="142"/>
      <c r="I63" s="130" t="e">
        <f>VLOOKUP(H63,Presupuesto!$B$11:$C$565,2,0)</f>
        <v>#N/A</v>
      </c>
      <c r="J63" s="98" t="str">
        <f t="shared" si="13"/>
        <v>Investigación Científica</v>
      </c>
      <c r="K63" s="98" t="s">
        <v>400</v>
      </c>
      <c r="L63" s="141"/>
      <c r="M63" s="158"/>
      <c r="N63" s="123"/>
      <c r="O63" s="97">
        <f t="shared" si="11"/>
        <v>0</v>
      </c>
      <c r="P63" s="97">
        <f t="shared" si="12"/>
        <v>0</v>
      </c>
      <c r="Q63" s="97">
        <f t="shared" si="12"/>
        <v>0</v>
      </c>
    </row>
    <row r="64" spans="3:17">
      <c r="C64" s="141"/>
      <c r="D64" s="158"/>
      <c r="E64" s="123"/>
      <c r="F64" s="97">
        <f t="shared" si="10"/>
        <v>0</v>
      </c>
      <c r="G64" s="161"/>
      <c r="H64" s="142"/>
      <c r="I64" s="130" t="e">
        <f>VLOOKUP(H64,Presupuesto!$B$11:$C$565,2,0)</f>
        <v>#N/A</v>
      </c>
      <c r="J64" s="98" t="str">
        <f t="shared" si="13"/>
        <v>Investigación Científica</v>
      </c>
      <c r="K64" s="98" t="s">
        <v>411</v>
      </c>
      <c r="L64" s="141"/>
      <c r="M64" s="158"/>
      <c r="N64" s="123"/>
      <c r="O64" s="97">
        <f t="shared" si="11"/>
        <v>0</v>
      </c>
      <c r="P64" s="97">
        <f t="shared" si="12"/>
        <v>0</v>
      </c>
      <c r="Q64" s="97">
        <f t="shared" si="12"/>
        <v>0</v>
      </c>
    </row>
    <row r="65" spans="3:17">
      <c r="C65" s="141"/>
      <c r="D65" s="158"/>
      <c r="E65" s="123"/>
      <c r="F65" s="97">
        <f t="shared" si="10"/>
        <v>0</v>
      </c>
      <c r="G65" s="161"/>
      <c r="H65" s="142"/>
      <c r="I65" s="130" t="e">
        <f>VLOOKUP(H65,Presupuesto!$B$11:$C$565,2,0)</f>
        <v>#N/A</v>
      </c>
      <c r="J65" s="98" t="str">
        <f t="shared" si="13"/>
        <v>Investigación Científica</v>
      </c>
      <c r="K65" s="98" t="s">
        <v>411</v>
      </c>
      <c r="L65" s="141"/>
      <c r="M65" s="158"/>
      <c r="N65" s="123"/>
      <c r="O65" s="97">
        <f t="shared" si="11"/>
        <v>0</v>
      </c>
      <c r="P65" s="97">
        <f t="shared" si="12"/>
        <v>0</v>
      </c>
      <c r="Q65" s="97">
        <f t="shared" si="12"/>
        <v>0</v>
      </c>
    </row>
    <row r="66" spans="3:17">
      <c r="C66" s="141"/>
      <c r="D66" s="158"/>
      <c r="E66" s="123"/>
      <c r="F66" s="97">
        <f t="shared" si="10"/>
        <v>0</v>
      </c>
      <c r="G66" s="161"/>
      <c r="H66" s="142"/>
      <c r="I66" s="130" t="e">
        <f>VLOOKUP(H66,Presupuesto!$B$11:$C$565,2,0)</f>
        <v>#N/A</v>
      </c>
      <c r="J66" s="98" t="str">
        <f t="shared" si="13"/>
        <v>Investigación Científica</v>
      </c>
      <c r="K66" s="98" t="s">
        <v>411</v>
      </c>
      <c r="L66" s="141"/>
      <c r="M66" s="158"/>
      <c r="N66" s="123"/>
      <c r="O66" s="97">
        <f t="shared" si="11"/>
        <v>0</v>
      </c>
      <c r="P66" s="97">
        <f t="shared" si="12"/>
        <v>0</v>
      </c>
      <c r="Q66" s="97">
        <f t="shared" si="12"/>
        <v>0</v>
      </c>
    </row>
    <row r="67" spans="3:17">
      <c r="C67" s="141"/>
      <c r="D67" s="158"/>
      <c r="E67" s="123"/>
      <c r="F67" s="97">
        <f t="shared" si="10"/>
        <v>0</v>
      </c>
      <c r="G67" s="161"/>
      <c r="H67" s="142"/>
      <c r="I67" s="130" t="e">
        <f>VLOOKUP(H67,Presupuesto!$B$11:$C$565,2,0)</f>
        <v>#N/A</v>
      </c>
      <c r="J67" s="98" t="str">
        <f t="shared" si="13"/>
        <v>Investigación Científica</v>
      </c>
      <c r="K67" s="98" t="s">
        <v>411</v>
      </c>
      <c r="L67" s="141"/>
      <c r="M67" s="158"/>
      <c r="N67" s="123"/>
      <c r="O67" s="97">
        <f t="shared" si="11"/>
        <v>0</v>
      </c>
      <c r="P67" s="97">
        <f t="shared" si="12"/>
        <v>0</v>
      </c>
      <c r="Q67" s="97">
        <f t="shared" si="12"/>
        <v>0</v>
      </c>
    </row>
    <row r="68" spans="3:17">
      <c r="C68" s="141"/>
      <c r="D68" s="158"/>
      <c r="E68" s="123"/>
      <c r="F68" s="97">
        <f t="shared" si="10"/>
        <v>0</v>
      </c>
      <c r="G68" s="161"/>
      <c r="H68" s="142"/>
      <c r="I68" s="130" t="e">
        <f>VLOOKUP(H68,Presupuesto!$B$11:$C$565,2,0)</f>
        <v>#N/A</v>
      </c>
      <c r="J68" s="98" t="str">
        <f t="shared" si="13"/>
        <v>Investigación Científica</v>
      </c>
      <c r="K68" s="98" t="s">
        <v>411</v>
      </c>
      <c r="L68" s="141"/>
      <c r="M68" s="158"/>
      <c r="N68" s="123"/>
      <c r="O68" s="97">
        <f t="shared" si="11"/>
        <v>0</v>
      </c>
      <c r="P68" s="97">
        <f t="shared" si="12"/>
        <v>0</v>
      </c>
      <c r="Q68" s="97">
        <f t="shared" si="12"/>
        <v>0</v>
      </c>
    </row>
    <row r="69" spans="3:17">
      <c r="C69" s="141"/>
      <c r="D69" s="158"/>
      <c r="E69" s="123"/>
      <c r="F69" s="97">
        <f t="shared" si="10"/>
        <v>0</v>
      </c>
      <c r="G69" s="161"/>
      <c r="H69" s="142"/>
      <c r="I69" s="130" t="e">
        <f>VLOOKUP(H69,Presupuesto!$B$11:$C$565,2,0)</f>
        <v>#N/A</v>
      </c>
      <c r="J69" s="98" t="str">
        <f t="shared" si="13"/>
        <v>Investigación Científica</v>
      </c>
      <c r="K69" s="98" t="s">
        <v>411</v>
      </c>
      <c r="L69" s="141"/>
      <c r="M69" s="158"/>
      <c r="N69" s="123"/>
      <c r="O69" s="97">
        <f t="shared" si="11"/>
        <v>0</v>
      </c>
      <c r="P69" s="97">
        <f t="shared" si="12"/>
        <v>0</v>
      </c>
      <c r="Q69" s="97">
        <f t="shared" si="12"/>
        <v>0</v>
      </c>
    </row>
    <row r="70" spans="3:17">
      <c r="C70" s="141"/>
      <c r="D70" s="158"/>
      <c r="E70" s="123"/>
      <c r="F70" s="97">
        <f t="shared" si="10"/>
        <v>0</v>
      </c>
      <c r="G70" s="161"/>
      <c r="H70" s="142"/>
      <c r="I70" s="130" t="e">
        <f>VLOOKUP(H70,Presupuesto!$B$11:$C$565,2,0)</f>
        <v>#N/A</v>
      </c>
      <c r="J70" s="98" t="str">
        <f t="shared" si="13"/>
        <v>Investigación Científica</v>
      </c>
      <c r="K70" s="98" t="s">
        <v>411</v>
      </c>
      <c r="L70" s="141"/>
      <c r="M70" s="158"/>
      <c r="N70" s="123"/>
      <c r="O70" s="97">
        <f t="shared" si="11"/>
        <v>0</v>
      </c>
      <c r="P70" s="97">
        <f t="shared" si="12"/>
        <v>0</v>
      </c>
      <c r="Q70" s="97">
        <f t="shared" si="12"/>
        <v>0</v>
      </c>
    </row>
    <row r="71" spans="3:17">
      <c r="C71" s="141"/>
      <c r="D71" s="158"/>
      <c r="E71" s="123"/>
      <c r="F71" s="97">
        <f t="shared" si="10"/>
        <v>0</v>
      </c>
      <c r="G71" s="161"/>
      <c r="H71" s="142"/>
      <c r="I71" s="130" t="e">
        <f>VLOOKUP(H71,Presupuesto!$B$11:$C$565,2,0)</f>
        <v>#N/A</v>
      </c>
      <c r="J71" s="98" t="str">
        <f t="shared" si="13"/>
        <v>Investigación Científica</v>
      </c>
      <c r="K71" s="98" t="s">
        <v>411</v>
      </c>
      <c r="L71" s="141"/>
      <c r="M71" s="158"/>
      <c r="N71" s="123"/>
      <c r="O71" s="97">
        <f t="shared" si="11"/>
        <v>0</v>
      </c>
      <c r="P71" s="97">
        <f t="shared" si="12"/>
        <v>0</v>
      </c>
      <c r="Q71" s="97">
        <f t="shared" si="12"/>
        <v>0</v>
      </c>
    </row>
    <row r="72" spans="3:17">
      <c r="C72" s="141"/>
      <c r="D72" s="158"/>
      <c r="E72" s="123"/>
      <c r="F72" s="97">
        <f t="shared" si="10"/>
        <v>0</v>
      </c>
      <c r="G72" s="161"/>
      <c r="H72" s="142"/>
      <c r="I72" s="130" t="e">
        <f>VLOOKUP(H72,Presupuesto!$B$11:$C$565,2,0)</f>
        <v>#N/A</v>
      </c>
      <c r="J72" s="98" t="str">
        <f t="shared" si="13"/>
        <v>Investigación Científica</v>
      </c>
      <c r="K72" s="98" t="s">
        <v>411</v>
      </c>
      <c r="L72" s="141"/>
      <c r="M72" s="158"/>
      <c r="N72" s="123"/>
      <c r="O72" s="97">
        <f t="shared" si="11"/>
        <v>0</v>
      </c>
      <c r="P72" s="97">
        <f t="shared" si="12"/>
        <v>0</v>
      </c>
      <c r="Q72" s="97">
        <f t="shared" si="12"/>
        <v>0</v>
      </c>
    </row>
    <row r="73" spans="3:17">
      <c r="C73" s="141"/>
      <c r="D73" s="158"/>
      <c r="E73" s="123"/>
      <c r="F73" s="97">
        <f t="shared" si="10"/>
        <v>0</v>
      </c>
      <c r="G73" s="161"/>
      <c r="H73" s="142"/>
      <c r="I73" s="130" t="e">
        <f>VLOOKUP(H73,Presupuesto!$B$11:$C$565,2,0)</f>
        <v>#N/A</v>
      </c>
      <c r="J73" s="98" t="str">
        <f t="shared" si="13"/>
        <v>Investigación Científica</v>
      </c>
      <c r="K73" s="98" t="s">
        <v>411</v>
      </c>
      <c r="L73" s="141"/>
      <c r="M73" s="158"/>
      <c r="N73" s="123"/>
      <c r="O73" s="97">
        <f t="shared" si="11"/>
        <v>0</v>
      </c>
      <c r="P73" s="97">
        <f t="shared" si="12"/>
        <v>0</v>
      </c>
      <c r="Q73" s="97">
        <f t="shared" si="12"/>
        <v>0</v>
      </c>
    </row>
    <row r="74" spans="3:17">
      <c r="C74" s="141"/>
      <c r="D74" s="158"/>
      <c r="E74" s="123"/>
      <c r="F74" s="97">
        <f t="shared" si="10"/>
        <v>0</v>
      </c>
      <c r="G74" s="161"/>
      <c r="H74" s="142"/>
      <c r="I74" s="130" t="e">
        <f>VLOOKUP(H74,Presupuesto!$B$11:$C$565,2,0)</f>
        <v>#N/A</v>
      </c>
      <c r="J74" s="98" t="str">
        <f t="shared" si="13"/>
        <v>Investigación Científica</v>
      </c>
      <c r="K74" s="98" t="s">
        <v>411</v>
      </c>
      <c r="L74" s="141"/>
      <c r="M74" s="158"/>
      <c r="N74" s="123"/>
      <c r="O74" s="97">
        <f t="shared" si="11"/>
        <v>0</v>
      </c>
      <c r="P74" s="97">
        <f t="shared" si="12"/>
        <v>0</v>
      </c>
      <c r="Q74" s="97">
        <f t="shared" si="12"/>
        <v>0</v>
      </c>
    </row>
    <row r="75" spans="3:17">
      <c r="C75" s="141"/>
      <c r="D75" s="158"/>
      <c r="E75" s="123"/>
      <c r="F75" s="97">
        <f t="shared" si="10"/>
        <v>0</v>
      </c>
      <c r="G75" s="161"/>
      <c r="H75" s="142"/>
      <c r="I75" s="130" t="e">
        <f>VLOOKUP(H75,Presupuesto!$B$11:$C$565,2,0)</f>
        <v>#N/A</v>
      </c>
      <c r="J75" s="98" t="str">
        <f t="shared" si="13"/>
        <v>Investigación Científica</v>
      </c>
      <c r="K75" s="98" t="s">
        <v>411</v>
      </c>
      <c r="L75" s="141"/>
      <c r="M75" s="158"/>
      <c r="N75" s="123"/>
      <c r="O75" s="97">
        <f t="shared" si="11"/>
        <v>0</v>
      </c>
      <c r="P75" s="97">
        <f t="shared" si="12"/>
        <v>0</v>
      </c>
      <c r="Q75" s="97">
        <f t="shared" si="12"/>
        <v>0</v>
      </c>
    </row>
    <row r="76" spans="3:17">
      <c r="C76" s="141"/>
      <c r="D76" s="158"/>
      <c r="E76" s="123"/>
      <c r="F76" s="97">
        <f t="shared" si="10"/>
        <v>0</v>
      </c>
      <c r="G76" s="161"/>
      <c r="H76" s="142"/>
      <c r="I76" s="130" t="e">
        <f>VLOOKUP(H76,Presupuesto!$B$11:$C$565,2,0)</f>
        <v>#N/A</v>
      </c>
      <c r="J76" s="98" t="str">
        <f t="shared" si="13"/>
        <v>Investigación Científica</v>
      </c>
      <c r="K76" s="98" t="s">
        <v>411</v>
      </c>
      <c r="L76" s="141"/>
      <c r="M76" s="158"/>
      <c r="N76" s="123"/>
      <c r="O76" s="97">
        <f t="shared" si="11"/>
        <v>0</v>
      </c>
      <c r="P76" s="97">
        <f t="shared" si="12"/>
        <v>0</v>
      </c>
      <c r="Q76" s="97">
        <f t="shared" si="12"/>
        <v>0</v>
      </c>
    </row>
    <row r="77" spans="3:17">
      <c r="C77" s="141"/>
      <c r="D77" s="158"/>
      <c r="E77" s="123"/>
      <c r="F77" s="97">
        <f t="shared" si="10"/>
        <v>0</v>
      </c>
      <c r="G77" s="161"/>
      <c r="H77" s="142"/>
      <c r="I77" s="130" t="e">
        <f>VLOOKUP(H77,Presupuesto!$B$11:$C$565,2,0)</f>
        <v>#N/A</v>
      </c>
      <c r="J77" s="98" t="str">
        <f t="shared" si="13"/>
        <v>Investigación Científica</v>
      </c>
      <c r="K77" s="98" t="s">
        <v>411</v>
      </c>
      <c r="L77" s="141"/>
      <c r="M77" s="158"/>
      <c r="N77" s="123"/>
      <c r="O77" s="97">
        <f t="shared" si="11"/>
        <v>0</v>
      </c>
      <c r="P77" s="97">
        <f t="shared" si="12"/>
        <v>0</v>
      </c>
      <c r="Q77" s="97">
        <f t="shared" si="12"/>
        <v>0</v>
      </c>
    </row>
    <row r="78" spans="3:17">
      <c r="C78" s="141"/>
      <c r="D78" s="158"/>
      <c r="E78" s="123"/>
      <c r="F78" s="97">
        <f t="shared" si="10"/>
        <v>0</v>
      </c>
      <c r="G78" s="161"/>
      <c r="H78" s="142"/>
      <c r="I78" s="130" t="e">
        <f>VLOOKUP(H78,Presupuesto!$B$11:$C$565,2,0)</f>
        <v>#N/A</v>
      </c>
      <c r="J78" s="98" t="str">
        <f t="shared" si="13"/>
        <v>Investigación Científica</v>
      </c>
      <c r="K78" s="98" t="s">
        <v>411</v>
      </c>
      <c r="L78" s="141"/>
      <c r="M78" s="158"/>
      <c r="N78" s="123"/>
      <c r="O78" s="97">
        <f t="shared" si="11"/>
        <v>0</v>
      </c>
      <c r="P78" s="97">
        <f t="shared" si="12"/>
        <v>0</v>
      </c>
      <c r="Q78" s="97">
        <f t="shared" si="12"/>
        <v>0</v>
      </c>
    </row>
    <row r="79" spans="3:17">
      <c r="C79" s="141"/>
      <c r="D79" s="158"/>
      <c r="E79" s="123"/>
      <c r="F79" s="97">
        <f t="shared" si="10"/>
        <v>0</v>
      </c>
      <c r="G79" s="161"/>
      <c r="H79" s="142"/>
      <c r="I79" s="130" t="e">
        <f>VLOOKUP(H79,Presupuesto!$B$11:$C$565,2,0)</f>
        <v>#N/A</v>
      </c>
      <c r="J79" s="98" t="str">
        <f t="shared" si="13"/>
        <v>Investigación Científica</v>
      </c>
      <c r="K79" s="98" t="s">
        <v>411</v>
      </c>
      <c r="L79" s="141"/>
      <c r="M79" s="158"/>
      <c r="N79" s="123"/>
      <c r="O79" s="97">
        <f t="shared" si="11"/>
        <v>0</v>
      </c>
      <c r="P79" s="97">
        <f t="shared" ref="P79:Q92" si="14">$O79*P$16</f>
        <v>0</v>
      </c>
      <c r="Q79" s="97">
        <f t="shared" si="14"/>
        <v>0</v>
      </c>
    </row>
    <row r="80" spans="3:17">
      <c r="C80" s="143"/>
      <c r="D80" s="151"/>
      <c r="E80" s="118"/>
      <c r="F80" s="97">
        <f t="shared" si="10"/>
        <v>0</v>
      </c>
      <c r="G80" s="161"/>
      <c r="H80" s="144"/>
      <c r="I80" s="130" t="e">
        <f>VLOOKUP(H80,Presupuesto!$B$11:$C$565,2,0)</f>
        <v>#N/A</v>
      </c>
      <c r="J80" s="98" t="str">
        <f t="shared" si="13"/>
        <v>Investigación Científica</v>
      </c>
      <c r="K80" s="98" t="s">
        <v>411</v>
      </c>
      <c r="L80" s="143"/>
      <c r="M80" s="151"/>
      <c r="N80" s="118"/>
      <c r="O80" s="97">
        <f t="shared" si="11"/>
        <v>0</v>
      </c>
      <c r="P80" s="97">
        <f t="shared" si="14"/>
        <v>0</v>
      </c>
      <c r="Q80" s="97">
        <f t="shared" si="14"/>
        <v>0</v>
      </c>
    </row>
    <row r="81" spans="3:17">
      <c r="C81" s="143"/>
      <c r="D81" s="151"/>
      <c r="E81" s="118"/>
      <c r="F81" s="97">
        <f t="shared" si="10"/>
        <v>0</v>
      </c>
      <c r="G81" s="161"/>
      <c r="H81" s="144"/>
      <c r="I81" s="130" t="e">
        <f>VLOOKUP(H81,Presupuesto!$B$11:$C$565,2,0)</f>
        <v>#N/A</v>
      </c>
      <c r="J81" s="98" t="str">
        <f t="shared" si="13"/>
        <v>Investigación Científica</v>
      </c>
      <c r="K81" s="98" t="s">
        <v>411</v>
      </c>
      <c r="L81" s="143"/>
      <c r="M81" s="151"/>
      <c r="N81" s="118"/>
      <c r="O81" s="97">
        <f t="shared" si="11"/>
        <v>0</v>
      </c>
      <c r="P81" s="97">
        <f t="shared" si="14"/>
        <v>0</v>
      </c>
      <c r="Q81" s="97">
        <f t="shared" si="14"/>
        <v>0</v>
      </c>
    </row>
    <row r="82" spans="3:17">
      <c r="C82" s="143"/>
      <c r="D82" s="151"/>
      <c r="E82" s="118"/>
      <c r="F82" s="97">
        <f t="shared" si="10"/>
        <v>0</v>
      </c>
      <c r="G82" s="161"/>
      <c r="H82" s="144"/>
      <c r="I82" s="130" t="e">
        <f>VLOOKUP(H82,Presupuesto!$B$11:$C$565,2,0)</f>
        <v>#N/A</v>
      </c>
      <c r="J82" s="98" t="str">
        <f t="shared" si="13"/>
        <v>Investigación Científica</v>
      </c>
      <c r="K82" s="98" t="s">
        <v>411</v>
      </c>
      <c r="L82" s="143"/>
      <c r="M82" s="151"/>
      <c r="N82" s="118"/>
      <c r="O82" s="97">
        <f t="shared" si="11"/>
        <v>0</v>
      </c>
      <c r="P82" s="97">
        <f t="shared" si="14"/>
        <v>0</v>
      </c>
      <c r="Q82" s="97">
        <f t="shared" si="14"/>
        <v>0</v>
      </c>
    </row>
    <row r="83" spans="3:17">
      <c r="C83" s="143"/>
      <c r="D83" s="151"/>
      <c r="E83" s="118"/>
      <c r="F83" s="97">
        <f t="shared" si="10"/>
        <v>0</v>
      </c>
      <c r="G83" s="161"/>
      <c r="H83" s="144"/>
      <c r="I83" s="130" t="e">
        <f>VLOOKUP(H83,Presupuesto!$B$11:$C$565,2,0)</f>
        <v>#N/A</v>
      </c>
      <c r="J83" s="98" t="str">
        <f t="shared" si="13"/>
        <v>Investigación Científica</v>
      </c>
      <c r="K83" s="98" t="s">
        <v>411</v>
      </c>
      <c r="L83" s="143"/>
      <c r="M83" s="151"/>
      <c r="N83" s="118"/>
      <c r="O83" s="97">
        <f t="shared" si="11"/>
        <v>0</v>
      </c>
      <c r="P83" s="97">
        <f t="shared" si="14"/>
        <v>0</v>
      </c>
      <c r="Q83" s="97">
        <f t="shared" si="14"/>
        <v>0</v>
      </c>
    </row>
    <row r="84" spans="3:17">
      <c r="C84" s="143"/>
      <c r="D84" s="151"/>
      <c r="E84" s="118"/>
      <c r="F84" s="97">
        <f t="shared" si="10"/>
        <v>0</v>
      </c>
      <c r="G84" s="161"/>
      <c r="H84" s="144"/>
      <c r="I84" s="130" t="e">
        <f>VLOOKUP(H84,Presupuesto!$B$11:$C$565,2,0)</f>
        <v>#N/A</v>
      </c>
      <c r="J84" s="98" t="str">
        <f t="shared" si="13"/>
        <v>Investigación Científica</v>
      </c>
      <c r="K84" s="98" t="s">
        <v>411</v>
      </c>
      <c r="L84" s="143"/>
      <c r="M84" s="151"/>
      <c r="N84" s="118"/>
      <c r="O84" s="97">
        <f t="shared" si="11"/>
        <v>0</v>
      </c>
      <c r="P84" s="97">
        <f t="shared" si="14"/>
        <v>0</v>
      </c>
      <c r="Q84" s="97">
        <f t="shared" si="14"/>
        <v>0</v>
      </c>
    </row>
    <row r="85" spans="3:17">
      <c r="C85" s="143"/>
      <c r="D85" s="151"/>
      <c r="E85" s="118"/>
      <c r="F85" s="97">
        <f t="shared" si="10"/>
        <v>0</v>
      </c>
      <c r="G85" s="161"/>
      <c r="H85" s="144"/>
      <c r="I85" s="130" t="e">
        <f>VLOOKUP(H85,Presupuesto!$B$11:$C$565,2,0)</f>
        <v>#N/A</v>
      </c>
      <c r="J85" s="98" t="str">
        <f t="shared" si="13"/>
        <v>Investigación Científica</v>
      </c>
      <c r="K85" s="98" t="s">
        <v>411</v>
      </c>
      <c r="L85" s="143"/>
      <c r="M85" s="151"/>
      <c r="N85" s="118"/>
      <c r="O85" s="97">
        <f t="shared" si="11"/>
        <v>0</v>
      </c>
      <c r="P85" s="97">
        <f t="shared" si="14"/>
        <v>0</v>
      </c>
      <c r="Q85" s="97">
        <f t="shared" si="14"/>
        <v>0</v>
      </c>
    </row>
    <row r="86" spans="3:17">
      <c r="C86" s="143"/>
      <c r="D86" s="151"/>
      <c r="E86" s="118"/>
      <c r="F86" s="97">
        <f t="shared" si="10"/>
        <v>0</v>
      </c>
      <c r="G86" s="161"/>
      <c r="H86" s="144"/>
      <c r="I86" s="130" t="e">
        <f>VLOOKUP(H86,Presupuesto!$B$11:$C$565,2,0)</f>
        <v>#N/A</v>
      </c>
      <c r="J86" s="98" t="str">
        <f t="shared" si="13"/>
        <v>Investigación Científica</v>
      </c>
      <c r="K86" s="98" t="s">
        <v>411</v>
      </c>
      <c r="L86" s="143"/>
      <c r="M86" s="151"/>
      <c r="N86" s="118"/>
      <c r="O86" s="97">
        <f t="shared" si="11"/>
        <v>0</v>
      </c>
      <c r="P86" s="97">
        <f t="shared" si="14"/>
        <v>0</v>
      </c>
      <c r="Q86" s="97">
        <f t="shared" si="14"/>
        <v>0</v>
      </c>
    </row>
    <row r="87" spans="3:17">
      <c r="C87" s="143"/>
      <c r="D87" s="151"/>
      <c r="E87" s="118"/>
      <c r="F87" s="97">
        <f t="shared" si="10"/>
        <v>0</v>
      </c>
      <c r="G87" s="161"/>
      <c r="H87" s="144"/>
      <c r="I87" s="130" t="e">
        <f>VLOOKUP(H87,Presupuesto!$B$11:$C$565,2,0)</f>
        <v>#N/A</v>
      </c>
      <c r="J87" s="98" t="str">
        <f t="shared" si="13"/>
        <v>Investigación Científica</v>
      </c>
      <c r="K87" s="98" t="s">
        <v>411</v>
      </c>
      <c r="L87" s="143"/>
      <c r="M87" s="151"/>
      <c r="N87" s="118"/>
      <c r="O87" s="97">
        <f t="shared" si="11"/>
        <v>0</v>
      </c>
      <c r="P87" s="97">
        <f t="shared" si="14"/>
        <v>0</v>
      </c>
      <c r="Q87" s="97">
        <f t="shared" si="14"/>
        <v>0</v>
      </c>
    </row>
    <row r="88" spans="3:17">
      <c r="C88" s="145"/>
      <c r="D88" s="151"/>
      <c r="E88" s="118"/>
      <c r="F88" s="97">
        <f t="shared" si="10"/>
        <v>0</v>
      </c>
      <c r="G88" s="161"/>
      <c r="H88" s="146"/>
      <c r="I88" s="130" t="e">
        <f>VLOOKUP(H88,Presupuesto!$B$11:$C$565,2,0)</f>
        <v>#N/A</v>
      </c>
      <c r="J88" s="98" t="str">
        <f t="shared" si="13"/>
        <v>Investigación Científica</v>
      </c>
      <c r="K88" s="98" t="s">
        <v>402</v>
      </c>
      <c r="L88" s="145"/>
      <c r="M88" s="151"/>
      <c r="N88" s="118"/>
      <c r="O88" s="97">
        <f t="shared" si="11"/>
        <v>0</v>
      </c>
      <c r="P88" s="97">
        <f t="shared" si="14"/>
        <v>0</v>
      </c>
      <c r="Q88" s="97">
        <f t="shared" si="14"/>
        <v>0</v>
      </c>
    </row>
    <row r="89" spans="3:17">
      <c r="C89" s="145"/>
      <c r="D89" s="151"/>
      <c r="E89" s="118"/>
      <c r="F89" s="97">
        <f t="shared" si="10"/>
        <v>0</v>
      </c>
      <c r="G89" s="161"/>
      <c r="H89" s="146"/>
      <c r="I89" s="130" t="e">
        <f>VLOOKUP(H89,Presupuesto!$B$11:$C$565,2,0)</f>
        <v>#N/A</v>
      </c>
      <c r="J89" s="98" t="str">
        <f t="shared" si="13"/>
        <v>Investigación Científica</v>
      </c>
      <c r="K89" s="98" t="s">
        <v>411</v>
      </c>
      <c r="L89" s="145"/>
      <c r="M89" s="151"/>
      <c r="N89" s="118"/>
      <c r="O89" s="97">
        <f t="shared" si="11"/>
        <v>0</v>
      </c>
      <c r="P89" s="97">
        <f t="shared" si="14"/>
        <v>0</v>
      </c>
      <c r="Q89" s="97">
        <f t="shared" si="14"/>
        <v>0</v>
      </c>
    </row>
    <row r="90" spans="3:17">
      <c r="C90" s="145"/>
      <c r="D90" s="151"/>
      <c r="E90" s="118"/>
      <c r="F90" s="97">
        <f t="shared" si="10"/>
        <v>0</v>
      </c>
      <c r="G90" s="161"/>
      <c r="H90" s="146"/>
      <c r="I90" s="130" t="e">
        <f>VLOOKUP(H90,Presupuesto!$B$11:$C$565,2,0)</f>
        <v>#N/A</v>
      </c>
      <c r="J90" s="98" t="str">
        <f t="shared" si="13"/>
        <v>Investigación Científica</v>
      </c>
      <c r="K90" s="98" t="s">
        <v>411</v>
      </c>
      <c r="L90" s="145"/>
      <c r="M90" s="151"/>
      <c r="N90" s="118"/>
      <c r="O90" s="97">
        <f t="shared" si="11"/>
        <v>0</v>
      </c>
      <c r="P90" s="97">
        <f t="shared" si="14"/>
        <v>0</v>
      </c>
      <c r="Q90" s="97">
        <f t="shared" si="14"/>
        <v>0</v>
      </c>
    </row>
    <row r="91" spans="3:17">
      <c r="C91" s="145"/>
      <c r="D91" s="151"/>
      <c r="E91" s="118"/>
      <c r="F91" s="97">
        <f t="shared" si="10"/>
        <v>0</v>
      </c>
      <c r="G91" s="161"/>
      <c r="H91" s="146"/>
      <c r="I91" s="130" t="e">
        <f>VLOOKUP(H91,Presupuesto!$B$11:$C$565,2,0)</f>
        <v>#N/A</v>
      </c>
      <c r="J91" s="98" t="str">
        <f t="shared" si="13"/>
        <v>Investigación Científica</v>
      </c>
      <c r="K91" s="98" t="s">
        <v>411</v>
      </c>
      <c r="L91" s="145"/>
      <c r="M91" s="151"/>
      <c r="N91" s="118"/>
      <c r="O91" s="97">
        <f t="shared" si="11"/>
        <v>0</v>
      </c>
      <c r="P91" s="97">
        <f t="shared" si="14"/>
        <v>0</v>
      </c>
      <c r="Q91" s="97">
        <f t="shared" si="14"/>
        <v>0</v>
      </c>
    </row>
    <row r="92" spans="3:17" ht="15.75" thickBot="1">
      <c r="C92" s="147"/>
      <c r="D92" s="159"/>
      <c r="E92" s="103"/>
      <c r="F92" s="105">
        <f t="shared" si="10"/>
        <v>0</v>
      </c>
      <c r="G92" s="162"/>
      <c r="H92" s="148"/>
      <c r="I92" s="132" t="e">
        <f>VLOOKUP(H92,Presupuesto!$B$11:$C$565,2,0)</f>
        <v>#N/A</v>
      </c>
      <c r="J92" s="106" t="str">
        <f t="shared" si="13"/>
        <v>Investigación Científica</v>
      </c>
      <c r="K92" s="124" t="s">
        <v>393</v>
      </c>
      <c r="L92" s="147"/>
      <c r="M92" s="159"/>
      <c r="N92" s="103"/>
      <c r="O92" s="105">
        <f t="shared" si="11"/>
        <v>0</v>
      </c>
      <c r="P92" s="105">
        <f t="shared" si="14"/>
        <v>0</v>
      </c>
      <c r="Q92" s="105">
        <f t="shared" si="14"/>
        <v>0</v>
      </c>
    </row>
  </sheetData>
  <dataValidations count="5">
    <dataValidation type="list" allowBlank="1" showInputMessage="1" showErrorMessage="1" errorTitle="¡Ingreso Inválido!" error="Seleccione una opción de la lista" promptTitle="Mes Requerido" prompt="Seleccione el mes en el que requiere el recurso." sqref="K59:K92 K38:K39 K49 K17:K28">
      <formula1>$U$2:$AF$2</formula1>
    </dataValidation>
    <dataValidation type="list" allowBlank="1" showInputMessage="1" showErrorMessage="1" errorTitle="¡Ingreso Inválido!" error="Seleccione una opción de la lista." promptTitle="Tipo de Presupuesto" prompt="Seleccione una opción de la lista." sqref="G59:G92 G38:G39 G49 G17:G28">
      <formula1>$R$2:$S$2</formula1>
    </dataValidation>
    <dataValidation type="list" allowBlank="1" showInputMessage="1" showErrorMessage="1" errorTitle="¡Ingreso Inválido!" error="Verifique el valor ingresado." promptTitle="Ingrese el Objeto de Gasto" prompt="Ingrese el Objeto de Gasto" sqref="H59:H92 H38:H39 H49 H17:H28">
      <formula1>$A$1:$UI$1</formula1>
    </dataValidation>
    <dataValidation type="list" allowBlank="1" showInputMessage="1" showErrorMessage="1" errorTitle="¡Ingreso Inválido!" error="Seleccione una opción de la lista." promptTitle="Dimensión Estratégica" prompt="Seleccione una opción de la lista." sqref="J39 J60:J92 J18:J28">
      <formula1>$A$2:$P$2</formula1>
    </dataValidation>
    <dataValidation type="list" allowBlank="1" showInputMessage="1" showErrorMessage="1" errorTitle="¡Ingreso Inválido!" error="Seleccione una opción de la lista." promptTitle="Dimensión Estratégica" prompt="Seleccione una opción de la lista." sqref="J17 J38 J49 J59">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topLeftCell="I1" workbookViewId="0">
      <pane ySplit="7" topLeftCell="A23" activePane="bottomLeft" state="frozen"/>
      <selection activeCell="M8" sqref="M8"/>
      <selection pane="bottomLeft" activeCell="C18" sqref="C18"/>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c r="A2" s="310" t="s">
        <v>1341</v>
      </c>
      <c r="B2" s="207"/>
      <c r="C2" s="207"/>
      <c r="D2" s="207"/>
      <c r="E2" s="207"/>
      <c r="F2" s="240"/>
      <c r="H2" s="208"/>
      <c r="I2" s="207"/>
      <c r="J2" s="207"/>
      <c r="K2" s="207"/>
      <c r="L2" s="207"/>
      <c r="M2" s="207"/>
      <c r="N2" s="207"/>
      <c r="O2" s="207"/>
      <c r="P2" s="207"/>
      <c r="Q2" s="207"/>
      <c r="R2" s="207"/>
      <c r="S2" s="207"/>
      <c r="T2" s="207"/>
      <c r="U2" s="207"/>
    </row>
    <row r="3" spans="1:21" ht="18" customHeight="1">
      <c r="A3" s="310" t="s">
        <v>1343</v>
      </c>
      <c r="B3" s="207"/>
      <c r="C3" s="207"/>
      <c r="D3" s="207"/>
      <c r="E3" s="207"/>
      <c r="F3" s="240"/>
      <c r="H3" s="208"/>
      <c r="I3" s="207"/>
      <c r="J3" s="207"/>
      <c r="K3" s="207"/>
      <c r="L3" s="207"/>
      <c r="M3" s="207"/>
      <c r="N3" s="207"/>
      <c r="O3" s="207"/>
      <c r="P3" s="207"/>
      <c r="Q3" s="207"/>
      <c r="R3" s="207"/>
      <c r="S3" s="207"/>
      <c r="T3" s="207"/>
      <c r="U3" s="207"/>
    </row>
    <row r="4" spans="1:21" ht="18" customHeight="1">
      <c r="A4" s="310" t="s">
        <v>1372</v>
      </c>
      <c r="B4" s="207"/>
      <c r="C4" s="207"/>
      <c r="D4" s="207"/>
      <c r="E4" s="207"/>
      <c r="F4" s="240"/>
      <c r="H4" s="208"/>
      <c r="I4" s="207"/>
      <c r="J4" s="207"/>
      <c r="K4" s="207"/>
      <c r="L4" s="207"/>
      <c r="M4" s="207"/>
      <c r="N4" s="207"/>
      <c r="O4" s="207"/>
      <c r="P4" s="207"/>
      <c r="Q4" s="207"/>
      <c r="R4" s="207"/>
      <c r="S4" s="207"/>
      <c r="T4" s="207"/>
      <c r="U4" s="207"/>
    </row>
    <row r="5" spans="1:21" ht="14.45" customHeight="1">
      <c r="A5" s="570" t="s">
        <v>96</v>
      </c>
      <c r="B5" s="572" t="s">
        <v>110</v>
      </c>
      <c r="C5" s="582" t="s">
        <v>1537</v>
      </c>
      <c r="D5" s="582" t="s">
        <v>1538</v>
      </c>
      <c r="E5" s="582" t="s">
        <v>86</v>
      </c>
      <c r="F5" s="582" t="s">
        <v>391</v>
      </c>
      <c r="G5" s="582" t="s">
        <v>87</v>
      </c>
      <c r="H5" s="585" t="s">
        <v>99</v>
      </c>
      <c r="I5" s="587"/>
      <c r="J5" s="587"/>
      <c r="K5" s="587"/>
      <c r="L5" s="587"/>
      <c r="M5" s="587"/>
      <c r="N5" s="587"/>
      <c r="O5" s="586"/>
      <c r="P5" s="591" t="s">
        <v>100</v>
      </c>
      <c r="Q5" s="592"/>
      <c r="R5" s="572" t="s">
        <v>102</v>
      </c>
      <c r="S5" s="572" t="s">
        <v>109</v>
      </c>
      <c r="T5" s="572" t="s">
        <v>108</v>
      </c>
      <c r="U5" s="588" t="s">
        <v>88</v>
      </c>
    </row>
    <row r="6" spans="1:21" ht="14.45" customHeight="1">
      <c r="A6" s="570"/>
      <c r="B6" s="570"/>
      <c r="C6" s="583"/>
      <c r="D6" s="583"/>
      <c r="E6" s="583"/>
      <c r="F6" s="583"/>
      <c r="G6" s="583"/>
      <c r="H6" s="585" t="s">
        <v>103</v>
      </c>
      <c r="I6" s="586"/>
      <c r="J6" s="585" t="s">
        <v>104</v>
      </c>
      <c r="K6" s="586"/>
      <c r="L6" s="585" t="s">
        <v>105</v>
      </c>
      <c r="M6" s="586"/>
      <c r="N6" s="585" t="s">
        <v>106</v>
      </c>
      <c r="O6" s="586"/>
      <c r="P6" s="593"/>
      <c r="Q6" s="594"/>
      <c r="R6" s="570"/>
      <c r="S6" s="570"/>
      <c r="T6" s="570"/>
      <c r="U6" s="589"/>
    </row>
    <row r="7" spans="1:21" ht="25.5">
      <c r="A7" s="571"/>
      <c r="B7" s="571"/>
      <c r="C7" s="584"/>
      <c r="D7" s="584"/>
      <c r="E7" s="584"/>
      <c r="F7" s="584"/>
      <c r="G7" s="584"/>
      <c r="H7" s="441" t="s">
        <v>107</v>
      </c>
      <c r="I7" s="441" t="s">
        <v>12</v>
      </c>
      <c r="J7" s="441" t="s">
        <v>107</v>
      </c>
      <c r="K7" s="441" t="s">
        <v>12</v>
      </c>
      <c r="L7" s="441" t="s">
        <v>107</v>
      </c>
      <c r="M7" s="441" t="s">
        <v>12</v>
      </c>
      <c r="N7" s="441" t="s">
        <v>107</v>
      </c>
      <c r="O7" s="441" t="s">
        <v>12</v>
      </c>
      <c r="P7" s="441" t="s">
        <v>107</v>
      </c>
      <c r="Q7" s="441" t="s">
        <v>12</v>
      </c>
      <c r="R7" s="571"/>
      <c r="S7" s="571"/>
      <c r="T7" s="571"/>
      <c r="U7" s="590"/>
    </row>
    <row r="8" spans="1:21" ht="15.75">
      <c r="A8" s="442"/>
      <c r="B8" s="443"/>
      <c r="C8" s="444"/>
      <c r="D8" s="444"/>
      <c r="E8" s="444"/>
      <c r="F8" s="445"/>
      <c r="G8" s="444"/>
      <c r="H8" s="446"/>
      <c r="I8" s="446"/>
      <c r="J8" s="446"/>
      <c r="K8" s="446"/>
      <c r="L8" s="446"/>
      <c r="M8" s="446"/>
      <c r="N8" s="446"/>
      <c r="O8" s="446"/>
      <c r="P8" s="446"/>
      <c r="Q8" s="446"/>
      <c r="R8" s="447"/>
      <c r="S8" s="447"/>
      <c r="T8" s="447"/>
      <c r="U8" s="448"/>
    </row>
    <row r="9" spans="1:21" ht="15.75">
      <c r="A9" s="579" t="s">
        <v>1373</v>
      </c>
      <c r="B9" s="576" t="s">
        <v>1374</v>
      </c>
      <c r="C9" s="324"/>
      <c r="D9" s="324"/>
      <c r="E9" s="324"/>
      <c r="F9" s="71"/>
      <c r="G9" s="71"/>
      <c r="H9" s="203"/>
      <c r="I9" s="204"/>
      <c r="J9" s="203"/>
      <c r="K9" s="204"/>
      <c r="L9" s="203"/>
      <c r="M9" s="204"/>
      <c r="N9" s="203"/>
      <c r="O9" s="204"/>
      <c r="P9" s="379">
        <f>H9+J9+L9+N9</f>
        <v>0</v>
      </c>
      <c r="Q9" s="379">
        <f>I9+K9+M9+O9</f>
        <v>0</v>
      </c>
      <c r="R9" s="71"/>
      <c r="S9" s="71"/>
      <c r="T9" s="71"/>
      <c r="U9" s="71"/>
    </row>
    <row r="10" spans="1:21" ht="15.75">
      <c r="A10" s="580"/>
      <c r="B10" s="577"/>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c r="A11" s="580"/>
      <c r="B11" s="577"/>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c r="A12" s="580"/>
      <c r="B12" s="577"/>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c r="A13" s="580"/>
      <c r="B13" s="577"/>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c r="A14" s="580"/>
      <c r="B14" s="577"/>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c r="A15" s="580"/>
      <c r="B15" s="577"/>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c r="A16" s="580"/>
      <c r="B16" s="577"/>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c r="A17" s="580"/>
      <c r="B17" s="577"/>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c r="A18" s="581"/>
      <c r="B18" s="578"/>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c r="A19" s="573" t="s">
        <v>1375</v>
      </c>
      <c r="B19" s="573"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c r="A20" s="574"/>
      <c r="B20" s="574"/>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c r="A21" s="574"/>
      <c r="B21" s="574"/>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c r="A22" s="574"/>
      <c r="B22" s="574"/>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c r="A23" s="574"/>
      <c r="B23" s="574"/>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c r="A24" s="574"/>
      <c r="B24" s="574"/>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c r="A25" s="574"/>
      <c r="B25" s="574"/>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c r="A26" s="574"/>
      <c r="B26" s="574"/>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c r="A27" s="575"/>
      <c r="B27" s="575"/>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c r="F29" s="86"/>
    </row>
    <row r="30" spans="1:21">
      <c r="F30" s="86"/>
    </row>
    <row r="31" spans="1:21">
      <c r="C31" s="153"/>
      <c r="F31" s="86"/>
    </row>
    <row r="32" spans="1:21">
      <c r="C32" s="506"/>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topLeftCell="K1" workbookViewId="0">
      <pane ySplit="6" topLeftCell="A37" activePane="bottomLeft" state="frozen"/>
      <selection sqref="A1:V1"/>
      <selection pane="bottomLeft" activeCell="U39" sqref="U39"/>
    </sheetView>
  </sheetViews>
  <sheetFormatPr baseColWidth="10" defaultColWidth="12.5703125" defaultRowHeight="12"/>
  <cols>
    <col min="1" max="1" width="35.140625" style="260" customWidth="1"/>
    <col min="2" max="2" width="48.140625" style="252" customWidth="1"/>
    <col min="3" max="3" width="53" style="252" customWidth="1"/>
    <col min="4" max="4" width="34.8554687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18" width="17.7109375" style="252" customWidth="1"/>
    <col min="19" max="19" width="17.28515625" style="252" customWidth="1"/>
    <col min="20" max="20" width="16.140625" style="252" customWidth="1"/>
    <col min="21" max="21" width="19.28515625" style="252" customWidth="1"/>
    <col min="22" max="16384" width="12.5703125" style="252"/>
  </cols>
  <sheetData>
    <row r="1" spans="1:28" s="244" customFormat="1" ht="18.7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102</v>
      </c>
      <c r="S4" s="572" t="s">
        <v>109</v>
      </c>
      <c r="T4" s="572" t="s">
        <v>108</v>
      </c>
      <c r="U4" s="588" t="s">
        <v>88</v>
      </c>
    </row>
    <row r="5" spans="1:28" s="67" customFormat="1"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89"/>
    </row>
    <row r="6" spans="1:28" s="67" customFormat="1" ht="24" customHeight="1">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90"/>
    </row>
    <row r="7" spans="1:28" s="67" customFormat="1" ht="15.75">
      <c r="A7" s="442"/>
      <c r="B7" s="443"/>
      <c r="C7" s="444"/>
      <c r="D7" s="444"/>
      <c r="E7" s="444"/>
      <c r="F7" s="445"/>
      <c r="G7" s="444"/>
      <c r="H7" s="446"/>
      <c r="I7" s="446"/>
      <c r="J7" s="446"/>
      <c r="K7" s="446"/>
      <c r="L7" s="446"/>
      <c r="M7" s="446"/>
      <c r="N7" s="446"/>
      <c r="O7" s="446"/>
      <c r="P7" s="446"/>
      <c r="Q7" s="446"/>
      <c r="R7" s="447"/>
      <c r="S7" s="447"/>
      <c r="T7" s="447"/>
      <c r="U7" s="448"/>
    </row>
    <row r="8" spans="1:28" ht="15.75">
      <c r="A8" s="595" t="s">
        <v>1377</v>
      </c>
      <c r="B8" s="595"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c r="A9" s="596"/>
      <c r="B9" s="596"/>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c r="A10" s="596"/>
      <c r="B10" s="596"/>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c r="A11" s="596"/>
      <c r="B11" s="596"/>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c r="A12" s="596"/>
      <c r="B12" s="596"/>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c r="A13" s="596"/>
      <c r="B13" s="597"/>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c r="A14" s="596"/>
      <c r="B14" s="595"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c r="A15" s="596"/>
      <c r="B15" s="596"/>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c r="A16" s="596"/>
      <c r="B16" s="596"/>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c r="A17" s="596"/>
      <c r="B17" s="596"/>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c r="A18" s="596"/>
      <c r="B18" s="596"/>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c r="A19" s="596"/>
      <c r="B19" s="597"/>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c r="A20" s="596"/>
      <c r="B20" s="595"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c r="A21" s="596"/>
      <c r="B21" s="596"/>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c r="A22" s="596"/>
      <c r="B22" s="596"/>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c r="A23" s="596"/>
      <c r="B23" s="596"/>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c r="A24" s="596"/>
      <c r="B24" s="596"/>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c r="A25" s="596"/>
      <c r="B25" s="596"/>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c r="A26" s="596"/>
      <c r="B26" s="596"/>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c r="A27" s="596"/>
      <c r="B27" s="597"/>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c r="A28" s="596"/>
      <c r="B28" s="598"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c r="A29" s="596"/>
      <c r="B29" s="598"/>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c r="A30" s="596"/>
      <c r="B30" s="598"/>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c r="A31" s="596"/>
      <c r="B31" s="598"/>
      <c r="C31" s="248"/>
      <c r="D31" s="248"/>
      <c r="E31" s="307"/>
      <c r="F31" s="307"/>
      <c r="G31" s="307"/>
      <c r="H31" s="249"/>
      <c r="I31" s="249"/>
      <c r="J31" s="205"/>
      <c r="K31" s="249"/>
      <c r="L31" s="249"/>
      <c r="M31" s="230"/>
      <c r="N31" s="249"/>
      <c r="O31" s="230"/>
      <c r="P31" s="382"/>
      <c r="Q31" s="383"/>
      <c r="R31" s="249"/>
      <c r="S31" s="249"/>
      <c r="T31" s="249"/>
      <c r="U31" s="307"/>
    </row>
    <row r="32" spans="1:21" ht="15.75">
      <c r="A32" s="596"/>
      <c r="B32" s="598"/>
      <c r="C32" s="248"/>
      <c r="D32" s="248"/>
      <c r="E32" s="307"/>
      <c r="F32" s="307"/>
      <c r="G32" s="307"/>
      <c r="H32" s="249"/>
      <c r="I32" s="249"/>
      <c r="J32" s="205"/>
      <c r="K32" s="249"/>
      <c r="L32" s="249"/>
      <c r="M32" s="230"/>
      <c r="N32" s="249"/>
      <c r="O32" s="230"/>
      <c r="P32" s="382"/>
      <c r="Q32" s="383"/>
      <c r="R32" s="249"/>
      <c r="S32" s="249"/>
      <c r="T32" s="249"/>
      <c r="U32" s="307"/>
    </row>
    <row r="33" spans="1:21" ht="15.75">
      <c r="A33" s="596"/>
      <c r="B33" s="598"/>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c r="A34" s="596"/>
      <c r="B34" s="598"/>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c r="A35" s="596"/>
      <c r="B35" s="598"/>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c r="A36" s="596"/>
      <c r="B36" s="598"/>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c r="A37" s="596"/>
      <c r="B37" s="598"/>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c r="A38" s="596"/>
      <c r="B38" s="598"/>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41.75">
      <c r="A39" s="596"/>
      <c r="B39" s="598" t="s">
        <v>1457</v>
      </c>
      <c r="C39" s="248" t="s">
        <v>1553</v>
      </c>
      <c r="D39" s="248" t="s">
        <v>1734</v>
      </c>
      <c r="E39" s="307" t="s">
        <v>1735</v>
      </c>
      <c r="F39" s="307">
        <v>2.1</v>
      </c>
      <c r="G39" s="307" t="s">
        <v>1736</v>
      </c>
      <c r="H39" s="250">
        <v>0.25</v>
      </c>
      <c r="I39" s="662">
        <v>2875000</v>
      </c>
      <c r="J39" s="205">
        <v>0.25</v>
      </c>
      <c r="K39" s="662">
        <v>2875000</v>
      </c>
      <c r="L39" s="250">
        <v>0.5</v>
      </c>
      <c r="M39" s="663">
        <f>I39+K39</f>
        <v>5750000</v>
      </c>
      <c r="N39" s="249"/>
      <c r="O39" s="230">
        <v>0</v>
      </c>
      <c r="P39" s="382">
        <f t="shared" si="0"/>
        <v>1</v>
      </c>
      <c r="Q39" s="383">
        <f t="shared" si="1"/>
        <v>11500000</v>
      </c>
      <c r="R39" s="249" t="s">
        <v>1737</v>
      </c>
      <c r="S39" s="249" t="s">
        <v>1738</v>
      </c>
      <c r="T39" s="249" t="s">
        <v>1739</v>
      </c>
      <c r="U39" s="307" t="s">
        <v>1740</v>
      </c>
    </row>
    <row r="40" spans="1:21" ht="15.75">
      <c r="A40" s="596"/>
      <c r="B40" s="598"/>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c r="A41" s="596"/>
      <c r="B41" s="598"/>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c r="A42" s="596"/>
      <c r="B42" s="598"/>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c r="A43" s="596"/>
      <c r="B43" s="598"/>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c r="A44" s="596"/>
      <c r="B44" s="598"/>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c r="A45" s="596"/>
      <c r="B45" s="598"/>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c r="A46" s="596"/>
      <c r="B46" s="598"/>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c r="A47" s="292"/>
      <c r="B47" s="293"/>
      <c r="C47" s="292" t="s">
        <v>1378</v>
      </c>
      <c r="D47" s="293"/>
      <c r="E47" s="293"/>
      <c r="F47" s="293"/>
      <c r="G47" s="294"/>
      <c r="H47" s="255">
        <f t="shared" ref="H47:O47" si="2">SUM(H8:H46)</f>
        <v>0.25</v>
      </c>
      <c r="I47" s="255">
        <f t="shared" si="2"/>
        <v>2875000</v>
      </c>
      <c r="J47" s="255">
        <f t="shared" si="2"/>
        <v>0.25</v>
      </c>
      <c r="K47" s="255">
        <f t="shared" si="2"/>
        <v>2875000</v>
      </c>
      <c r="L47" s="255">
        <f t="shared" si="2"/>
        <v>0.5</v>
      </c>
      <c r="M47" s="255">
        <f t="shared" si="2"/>
        <v>5750000</v>
      </c>
      <c r="N47" s="255">
        <f t="shared" si="2"/>
        <v>0</v>
      </c>
      <c r="O47" s="255">
        <f t="shared" si="2"/>
        <v>0</v>
      </c>
      <c r="P47" s="255">
        <f>SUM(P8:P46)</f>
        <v>1</v>
      </c>
      <c r="Q47" s="255">
        <f>SUM(Q8:Q46)</f>
        <v>11500000</v>
      </c>
      <c r="R47" s="256"/>
      <c r="S47" s="256"/>
      <c r="T47" s="256"/>
      <c r="U47" s="256"/>
    </row>
    <row r="48" spans="1:21" ht="15.7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c r="C54" s="509"/>
    </row>
    <row r="66" spans="1:6">
      <c r="A66" s="252"/>
      <c r="F66" s="252"/>
    </row>
    <row r="67" spans="1:6">
      <c r="A67" s="252"/>
      <c r="F67" s="252"/>
    </row>
    <row r="68" spans="1:6">
      <c r="A68" s="252"/>
      <c r="F68" s="252"/>
    </row>
    <row r="69" spans="1:6">
      <c r="A69" s="252"/>
      <c r="F69" s="252"/>
    </row>
    <row r="70" spans="1:6">
      <c r="A70" s="252"/>
      <c r="F70" s="252"/>
    </row>
    <row r="71" spans="1:6">
      <c r="A71" s="252"/>
      <c r="F71" s="252"/>
    </row>
    <row r="72" spans="1:6">
      <c r="A72" s="252"/>
      <c r="F72" s="252"/>
    </row>
    <row r="73" spans="1:6">
      <c r="A73" s="252"/>
      <c r="F73" s="252"/>
    </row>
    <row r="74" spans="1:6">
      <c r="A74" s="252"/>
      <c r="F74" s="252"/>
    </row>
    <row r="75" spans="1:6">
      <c r="A75" s="252"/>
      <c r="F75" s="252"/>
    </row>
    <row r="76" spans="1:6">
      <c r="A76" s="252"/>
      <c r="F76" s="252"/>
    </row>
    <row r="77" spans="1:6">
      <c r="A77" s="252"/>
      <c r="F77" s="252"/>
    </row>
    <row r="78" spans="1:6">
      <c r="A78" s="252"/>
      <c r="F78" s="252"/>
    </row>
    <row r="79" spans="1:6">
      <c r="A79" s="252"/>
      <c r="F79" s="252"/>
    </row>
    <row r="80" spans="1:6">
      <c r="A80" s="252"/>
      <c r="F80" s="252"/>
    </row>
    <row r="81" spans="1:6">
      <c r="A81" s="252"/>
      <c r="F81" s="252"/>
    </row>
    <row r="82" spans="1:6">
      <c r="A82" s="252"/>
      <c r="F82" s="252"/>
    </row>
    <row r="83" spans="1:6">
      <c r="A83" s="252"/>
      <c r="F83" s="252"/>
    </row>
    <row r="84" spans="1:6">
      <c r="A84" s="252"/>
      <c r="F84" s="252"/>
    </row>
    <row r="85" spans="1:6">
      <c r="A85" s="252"/>
      <c r="F85" s="252"/>
    </row>
    <row r="86" spans="1:6">
      <c r="A86" s="252"/>
      <c r="F86" s="252"/>
    </row>
    <row r="87" spans="1:6">
      <c r="A87" s="252"/>
      <c r="F87" s="252"/>
    </row>
    <row r="88" spans="1:6">
      <c r="A88" s="252"/>
      <c r="F88" s="252"/>
    </row>
    <row r="89" spans="1:6">
      <c r="A89" s="252"/>
      <c r="F89" s="252"/>
    </row>
    <row r="90" spans="1:6">
      <c r="A90" s="252"/>
      <c r="F90" s="252"/>
    </row>
    <row r="91" spans="1:6">
      <c r="A91" s="252"/>
      <c r="F91" s="252"/>
    </row>
    <row r="92" spans="1:6">
      <c r="A92" s="252"/>
      <c r="F92" s="252"/>
    </row>
    <row r="93" spans="1:6">
      <c r="A93" s="252"/>
      <c r="F93" s="252"/>
    </row>
    <row r="94" spans="1:6">
      <c r="A94" s="252"/>
      <c r="F94" s="252"/>
    </row>
    <row r="95" spans="1:6">
      <c r="A95" s="252"/>
      <c r="F95" s="252"/>
    </row>
    <row r="96" spans="1:6">
      <c r="A96" s="252"/>
      <c r="F96" s="252"/>
    </row>
    <row r="97" spans="1:6">
      <c r="A97" s="252"/>
      <c r="F97" s="252"/>
    </row>
    <row r="98" spans="1:6">
      <c r="A98" s="252"/>
      <c r="F98" s="252"/>
    </row>
    <row r="99" spans="1:6">
      <c r="A99" s="252"/>
      <c r="F99" s="252"/>
    </row>
    <row r="100" spans="1:6">
      <c r="A100" s="252"/>
      <c r="F100" s="252"/>
    </row>
    <row r="101" spans="1:6">
      <c r="A101" s="252"/>
      <c r="F101" s="252"/>
    </row>
    <row r="102" spans="1:6">
      <c r="A102" s="252"/>
      <c r="F102" s="252"/>
    </row>
    <row r="103" spans="1:6">
      <c r="A103" s="252"/>
      <c r="F103" s="252"/>
    </row>
    <row r="104" spans="1:6">
      <c r="A104" s="252"/>
      <c r="F104" s="252"/>
    </row>
    <row r="105" spans="1:6">
      <c r="A105" s="252"/>
      <c r="F105" s="252"/>
    </row>
    <row r="106" spans="1:6">
      <c r="A106" s="252"/>
      <c r="F106" s="252"/>
    </row>
    <row r="107" spans="1:6">
      <c r="A107" s="252"/>
      <c r="F107" s="252"/>
    </row>
    <row r="108" spans="1:6">
      <c r="A108" s="252"/>
      <c r="F108" s="252"/>
    </row>
    <row r="109" spans="1:6">
      <c r="A109" s="252"/>
      <c r="F109" s="252"/>
    </row>
    <row r="110" spans="1:6">
      <c r="A110" s="252"/>
      <c r="F110" s="252"/>
    </row>
    <row r="111" spans="1:6">
      <c r="A111" s="252"/>
      <c r="F111" s="252"/>
    </row>
    <row r="112" spans="1:6">
      <c r="A112" s="252"/>
      <c r="F112" s="252"/>
    </row>
    <row r="113" spans="1:6">
      <c r="A113" s="252"/>
      <c r="F113" s="252"/>
    </row>
    <row r="114" spans="1:6">
      <c r="A114" s="252"/>
      <c r="F114" s="252"/>
    </row>
    <row r="115" spans="1:6">
      <c r="A115" s="252"/>
      <c r="F115" s="252"/>
    </row>
    <row r="116" spans="1:6">
      <c r="A116" s="252"/>
      <c r="F116" s="252"/>
    </row>
    <row r="117" spans="1:6">
      <c r="A117" s="252"/>
      <c r="F117" s="252"/>
    </row>
    <row r="118" spans="1:6">
      <c r="A118" s="252"/>
      <c r="F118" s="252"/>
    </row>
    <row r="119" spans="1:6">
      <c r="A119" s="252"/>
      <c r="F119" s="252"/>
    </row>
    <row r="120" spans="1:6">
      <c r="A120" s="252"/>
      <c r="F120" s="252"/>
    </row>
    <row r="121" spans="1:6">
      <c r="A121" s="252"/>
      <c r="F121" s="252"/>
    </row>
    <row r="122" spans="1:6">
      <c r="A122" s="252"/>
      <c r="F122" s="252"/>
    </row>
    <row r="123" spans="1:6">
      <c r="A123" s="252"/>
      <c r="F123" s="252"/>
    </row>
    <row r="124" spans="1:6">
      <c r="A124" s="252"/>
      <c r="F124" s="252"/>
    </row>
    <row r="125" spans="1:6">
      <c r="A125" s="252"/>
      <c r="F125" s="252"/>
    </row>
    <row r="126" spans="1:6">
      <c r="A126" s="252"/>
      <c r="F126" s="252"/>
    </row>
    <row r="127" spans="1:6">
      <c r="A127" s="252"/>
      <c r="F127" s="252"/>
    </row>
    <row r="128" spans="1:6">
      <c r="A128" s="252"/>
      <c r="F128" s="252"/>
    </row>
    <row r="129" spans="1:6">
      <c r="A129" s="252"/>
      <c r="F129" s="252"/>
    </row>
    <row r="130" spans="1:6">
      <c r="A130" s="252"/>
      <c r="F130" s="252"/>
    </row>
    <row r="131" spans="1:6">
      <c r="A131" s="252"/>
      <c r="F131" s="252"/>
    </row>
    <row r="132" spans="1:6">
      <c r="A132" s="252"/>
      <c r="F132" s="252"/>
    </row>
    <row r="133" spans="1:6">
      <c r="A133" s="252"/>
      <c r="F133" s="252"/>
    </row>
    <row r="134" spans="1:6">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topLeftCell="D1" workbookViewId="0">
      <pane ySplit="7" topLeftCell="A69" activePane="bottomLeft" state="frozen"/>
      <selection activeCell="A7" sqref="A7"/>
      <selection pane="bottomLeft" activeCell="G74" sqref="G74"/>
    </sheetView>
  </sheetViews>
  <sheetFormatPr baseColWidth="10" defaultColWidth="11.42578125" defaultRowHeight="12.75"/>
  <cols>
    <col min="1" max="1" width="25.5703125" style="262" customWidth="1"/>
    <col min="2" max="2" width="38.5703125" style="262" customWidth="1"/>
    <col min="3" max="3" width="62.7109375" style="262" customWidth="1"/>
    <col min="4" max="5" width="27.42578125" style="262" customWidth="1"/>
    <col min="6" max="6" width="27.42578125" style="261" customWidth="1"/>
    <col min="7" max="7" width="42.1406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30.85546875" style="262" customWidth="1"/>
    <col min="19" max="19" width="14.28515625" style="260" customWidth="1"/>
    <col min="20" max="20" width="16.5703125" style="260" customWidth="1"/>
    <col min="21" max="21" width="17" style="262" customWidth="1"/>
    <col min="22" max="16384" width="11.42578125" style="262"/>
  </cols>
  <sheetData>
    <row r="1" spans="1:36" ht="18.75" customHeight="1">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c r="A2" s="268" t="s">
        <v>1347</v>
      </c>
      <c r="F2" s="289"/>
      <c r="H2" s="284"/>
      <c r="J2" s="284"/>
      <c r="K2" s="284"/>
      <c r="L2" s="284"/>
      <c r="M2" s="284"/>
      <c r="N2" s="284"/>
      <c r="O2" s="284"/>
      <c r="P2" s="284"/>
      <c r="Q2" s="284"/>
      <c r="R2" s="284"/>
      <c r="S2" s="284"/>
      <c r="T2" s="284"/>
      <c r="U2" s="284"/>
      <c r="V2" s="284"/>
      <c r="W2" s="284"/>
      <c r="X2" s="284"/>
      <c r="Y2" s="284"/>
      <c r="Z2" s="284"/>
      <c r="AA2" s="284"/>
    </row>
    <row r="3" spans="1:36" ht="18.75">
      <c r="A3" s="317" t="s">
        <v>1474</v>
      </c>
      <c r="F3" s="289"/>
      <c r="H3" s="284"/>
      <c r="J3" s="284"/>
      <c r="K3" s="284"/>
      <c r="L3" s="284"/>
      <c r="M3" s="284"/>
      <c r="N3" s="284"/>
      <c r="O3" s="284"/>
      <c r="P3" s="284"/>
      <c r="Q3" s="284"/>
      <c r="R3" s="284"/>
      <c r="S3" s="284"/>
      <c r="T3" s="284"/>
      <c r="U3" s="284"/>
      <c r="V3" s="284"/>
      <c r="W3" s="284"/>
      <c r="X3" s="284"/>
      <c r="Y3" s="284"/>
      <c r="Z3" s="284"/>
      <c r="AA3" s="284"/>
    </row>
    <row r="4" spans="1:36" ht="1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c r="A5" s="570" t="s">
        <v>96</v>
      </c>
      <c r="B5" s="572" t="s">
        <v>110</v>
      </c>
      <c r="C5" s="582" t="s">
        <v>1537</v>
      </c>
      <c r="D5" s="582" t="s">
        <v>1538</v>
      </c>
      <c r="E5" s="582" t="s">
        <v>86</v>
      </c>
      <c r="F5" s="582" t="s">
        <v>391</v>
      </c>
      <c r="G5" s="582" t="s">
        <v>87</v>
      </c>
      <c r="H5" s="585" t="s">
        <v>99</v>
      </c>
      <c r="I5" s="587"/>
      <c r="J5" s="587"/>
      <c r="K5" s="587"/>
      <c r="L5" s="587"/>
      <c r="M5" s="587"/>
      <c r="N5" s="587"/>
      <c r="O5" s="586"/>
      <c r="P5" s="591" t="s">
        <v>100</v>
      </c>
      <c r="Q5" s="592"/>
      <c r="R5" s="572" t="s">
        <v>102</v>
      </c>
      <c r="S5" s="572" t="s">
        <v>109</v>
      </c>
      <c r="T5" s="572" t="s">
        <v>108</v>
      </c>
      <c r="U5" s="588" t="s">
        <v>88</v>
      </c>
    </row>
    <row r="6" spans="1:36" s="66" customFormat="1" ht="15" customHeight="1">
      <c r="A6" s="570"/>
      <c r="B6" s="570"/>
      <c r="C6" s="583"/>
      <c r="D6" s="583"/>
      <c r="E6" s="583"/>
      <c r="F6" s="583"/>
      <c r="G6" s="583"/>
      <c r="H6" s="585" t="s">
        <v>103</v>
      </c>
      <c r="I6" s="586"/>
      <c r="J6" s="585" t="s">
        <v>104</v>
      </c>
      <c r="K6" s="586"/>
      <c r="L6" s="585" t="s">
        <v>105</v>
      </c>
      <c r="M6" s="586"/>
      <c r="N6" s="585" t="s">
        <v>106</v>
      </c>
      <c r="O6" s="586"/>
      <c r="P6" s="593"/>
      <c r="Q6" s="594"/>
      <c r="R6" s="570"/>
      <c r="S6" s="570"/>
      <c r="T6" s="570"/>
      <c r="U6" s="589"/>
    </row>
    <row r="7" spans="1:36" s="66" customFormat="1" ht="24" customHeight="1">
      <c r="A7" s="571"/>
      <c r="B7" s="571"/>
      <c r="C7" s="584"/>
      <c r="D7" s="584"/>
      <c r="E7" s="584"/>
      <c r="F7" s="584"/>
      <c r="G7" s="584"/>
      <c r="H7" s="441" t="s">
        <v>107</v>
      </c>
      <c r="I7" s="441" t="s">
        <v>12</v>
      </c>
      <c r="J7" s="441" t="s">
        <v>107</v>
      </c>
      <c r="K7" s="441" t="s">
        <v>12</v>
      </c>
      <c r="L7" s="441" t="s">
        <v>107</v>
      </c>
      <c r="M7" s="441" t="s">
        <v>12</v>
      </c>
      <c r="N7" s="441" t="s">
        <v>107</v>
      </c>
      <c r="O7" s="441" t="s">
        <v>12</v>
      </c>
      <c r="P7" s="441" t="s">
        <v>107</v>
      </c>
      <c r="Q7" s="441" t="s">
        <v>12</v>
      </c>
      <c r="R7" s="571"/>
      <c r="S7" s="571"/>
      <c r="T7" s="571"/>
      <c r="U7" s="590"/>
    </row>
    <row r="8" spans="1:36" ht="15.75" customHeight="1">
      <c r="A8" s="442"/>
      <c r="B8" s="443"/>
      <c r="C8" s="444"/>
      <c r="D8" s="444"/>
      <c r="E8" s="444"/>
      <c r="F8" s="445"/>
      <c r="G8" s="444"/>
      <c r="H8" s="446"/>
      <c r="I8" s="446"/>
      <c r="J8" s="446"/>
      <c r="K8" s="446"/>
      <c r="L8" s="446"/>
      <c r="M8" s="446"/>
      <c r="N8" s="446"/>
      <c r="O8" s="446"/>
      <c r="P8" s="446"/>
      <c r="Q8" s="446"/>
      <c r="R8" s="447"/>
      <c r="S8" s="447"/>
      <c r="T8" s="447"/>
      <c r="U8" s="448"/>
    </row>
    <row r="9" spans="1:36" ht="15.75">
      <c r="A9" s="611" t="s">
        <v>1460</v>
      </c>
      <c r="B9" s="598"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c r="A10" s="612"/>
      <c r="B10" s="598"/>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c r="A11" s="612"/>
      <c r="B11" s="598"/>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c r="A12" s="612"/>
      <c r="B12" s="598"/>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c r="A13" s="612"/>
      <c r="B13" s="598"/>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c r="A14" s="612"/>
      <c r="B14" s="598"/>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c r="A15" s="612"/>
      <c r="B15" s="598"/>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c r="A16" s="613"/>
      <c r="B16" s="598"/>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c r="A17" s="595" t="s">
        <v>1459</v>
      </c>
      <c r="B17" s="595"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c r="A18" s="596"/>
      <c r="B18" s="596"/>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c r="A19" s="596"/>
      <c r="B19" s="596"/>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c r="A20" s="596"/>
      <c r="B20" s="596"/>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c r="A21" s="596"/>
      <c r="B21" s="596"/>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c r="A22" s="596"/>
      <c r="B22" s="597"/>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c r="A23" s="596"/>
      <c r="B23" s="595"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c r="A24" s="596"/>
      <c r="B24" s="596"/>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c r="A25" s="596"/>
      <c r="B25" s="596"/>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c r="A26" s="596"/>
      <c r="B26" s="596"/>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c r="A27" s="596"/>
      <c r="B27" s="596"/>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c r="A28" s="596"/>
      <c r="B28" s="596"/>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c r="A29" s="596"/>
      <c r="B29" s="598"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c r="A30" s="596"/>
      <c r="B30" s="598"/>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c r="A31" s="596"/>
      <c r="B31" s="598"/>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c r="A32" s="596"/>
      <c r="B32" s="598"/>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c r="A33" s="596"/>
      <c r="B33" s="598"/>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c r="A34" s="596"/>
      <c r="B34" s="598"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c r="A35" s="596"/>
      <c r="B35" s="598"/>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c r="A36" s="596"/>
      <c r="B36" s="598"/>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c r="A37" s="596"/>
      <c r="B37" s="598"/>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c r="A38" s="596"/>
      <c r="B38" s="598"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c r="A39" s="596"/>
      <c r="B39" s="598"/>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c r="A40" s="596"/>
      <c r="B40" s="598"/>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c r="A41" s="596"/>
      <c r="B41" s="598"/>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c r="A42" s="596"/>
      <c r="B42" s="598"/>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c r="A43" s="595" t="s">
        <v>1460</v>
      </c>
      <c r="B43" s="598"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c r="A44" s="596"/>
      <c r="B44" s="598"/>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c r="A45" s="596"/>
      <c r="B45" s="598"/>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c r="A46" s="596"/>
      <c r="B46" s="598"/>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c r="A47" s="596"/>
      <c r="B47" s="598"/>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c r="A48" s="596"/>
      <c r="B48" s="598"/>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c r="A49" s="596"/>
      <c r="B49" s="598"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c r="A50" s="596"/>
      <c r="B50" s="598"/>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c r="A51" s="596"/>
      <c r="B51" s="598"/>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c r="A52" s="596"/>
      <c r="B52" s="598"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c r="A53" s="596"/>
      <c r="B53" s="598"/>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c r="A54" s="596"/>
      <c r="B54" s="598"/>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c r="A55" s="596"/>
      <c r="B55" s="598"/>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c r="A56" s="596"/>
      <c r="B56" s="598"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c r="A57" s="596"/>
      <c r="B57" s="598"/>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c r="A58" s="596"/>
      <c r="B58" s="598"/>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c r="A59" s="596"/>
      <c r="B59" s="598"/>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c r="A60" s="596"/>
      <c r="B60" s="598"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c r="A61" s="596"/>
      <c r="B61" s="598"/>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c r="A62" s="596"/>
      <c r="B62" s="598"/>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c r="A63" s="596"/>
      <c r="B63" s="598"/>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c r="A64" s="596"/>
      <c r="B64" s="600"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c r="A65" s="596"/>
      <c r="B65" s="601"/>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c r="A66" s="596"/>
      <c r="B66" s="601"/>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c r="A67" s="596"/>
      <c r="B67" s="602"/>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94.5" customHeight="1">
      <c r="A68" s="596"/>
      <c r="B68" s="599" t="s">
        <v>1472</v>
      </c>
      <c r="C68" s="545" t="s">
        <v>1578</v>
      </c>
      <c r="D68" s="603" t="s">
        <v>1769</v>
      </c>
      <c r="E68" s="249" t="s">
        <v>1741</v>
      </c>
      <c r="F68" s="307">
        <v>3.1</v>
      </c>
      <c r="G68" s="307" t="s">
        <v>1744</v>
      </c>
      <c r="H68" s="250"/>
      <c r="I68" s="349"/>
      <c r="J68" s="351"/>
      <c r="K68" s="349"/>
      <c r="L68" s="351">
        <v>1</v>
      </c>
      <c r="M68" s="659">
        <v>49200</v>
      </c>
      <c r="N68" s="351"/>
      <c r="O68" s="349"/>
      <c r="P68" s="351">
        <f t="shared" si="2"/>
        <v>1</v>
      </c>
      <c r="Q68" s="388">
        <f t="shared" si="3"/>
        <v>49200</v>
      </c>
      <c r="R68" s="609" t="s">
        <v>1745</v>
      </c>
      <c r="S68" s="605" t="s">
        <v>1746</v>
      </c>
      <c r="T68" s="605" t="s">
        <v>1747</v>
      </c>
      <c r="U68" s="605" t="s">
        <v>1748</v>
      </c>
    </row>
    <row r="69" spans="1:21" ht="31.5">
      <c r="A69" s="596"/>
      <c r="B69" s="599"/>
      <c r="C69" s="307"/>
      <c r="D69" s="604"/>
      <c r="E69" s="249" t="s">
        <v>1742</v>
      </c>
      <c r="F69" s="307">
        <v>3.2</v>
      </c>
      <c r="G69" s="307" t="s">
        <v>1743</v>
      </c>
      <c r="H69" s="250"/>
      <c r="I69" s="349"/>
      <c r="J69" s="351"/>
      <c r="K69" s="660"/>
      <c r="L69" s="351">
        <v>1</v>
      </c>
      <c r="M69" s="660">
        <v>165000</v>
      </c>
      <c r="N69" s="351"/>
      <c r="O69" s="349"/>
      <c r="P69" s="351">
        <f t="shared" si="2"/>
        <v>1</v>
      </c>
      <c r="Q69" s="388">
        <f t="shared" si="3"/>
        <v>165000</v>
      </c>
      <c r="R69" s="610"/>
      <c r="S69" s="607"/>
      <c r="T69" s="607"/>
      <c r="U69" s="607"/>
    </row>
    <row r="70" spans="1:21" ht="31.5" customHeight="1">
      <c r="A70" s="596"/>
      <c r="B70" s="599"/>
      <c r="C70" s="307"/>
      <c r="D70" s="603" t="s">
        <v>1749</v>
      </c>
      <c r="E70" s="605" t="s">
        <v>1750</v>
      </c>
      <c r="F70" s="307">
        <v>3.3</v>
      </c>
      <c r="G70" s="307" t="s">
        <v>1751</v>
      </c>
      <c r="H70" s="250"/>
      <c r="I70" s="349"/>
      <c r="J70" s="351">
        <v>0.25</v>
      </c>
      <c r="K70" s="349"/>
      <c r="L70" s="351">
        <v>0.75</v>
      </c>
      <c r="M70" s="659">
        <v>417000</v>
      </c>
      <c r="N70" s="351"/>
      <c r="O70" s="349"/>
      <c r="P70" s="351">
        <f t="shared" si="2"/>
        <v>1</v>
      </c>
      <c r="Q70" s="388">
        <f t="shared" si="3"/>
        <v>417000</v>
      </c>
      <c r="R70" s="349" t="s">
        <v>1754</v>
      </c>
      <c r="S70" s="249" t="s">
        <v>1755</v>
      </c>
      <c r="T70" s="249" t="s">
        <v>1747</v>
      </c>
      <c r="U70" s="249" t="s">
        <v>1748</v>
      </c>
    </row>
    <row r="71" spans="1:21" ht="59.25" customHeight="1">
      <c r="A71" s="596"/>
      <c r="B71" s="600" t="s">
        <v>1473</v>
      </c>
      <c r="C71" s="307"/>
      <c r="D71" s="608"/>
      <c r="E71" s="606"/>
      <c r="F71" s="307">
        <v>3.4</v>
      </c>
      <c r="G71" s="307" t="s">
        <v>1752</v>
      </c>
      <c r="H71" s="250">
        <v>0.25</v>
      </c>
      <c r="I71" s="349"/>
      <c r="J71" s="351">
        <v>0.25</v>
      </c>
      <c r="K71" s="349"/>
      <c r="L71" s="351">
        <v>0.5</v>
      </c>
      <c r="M71" s="659">
        <v>2000000</v>
      </c>
      <c r="N71" s="351"/>
      <c r="O71" s="349"/>
      <c r="P71" s="351">
        <f t="shared" si="2"/>
        <v>1</v>
      </c>
      <c r="Q71" s="388">
        <f t="shared" si="3"/>
        <v>2000000</v>
      </c>
      <c r="R71" s="349" t="s">
        <v>1754</v>
      </c>
      <c r="S71" s="249" t="s">
        <v>1756</v>
      </c>
      <c r="T71" s="249" t="s">
        <v>1757</v>
      </c>
      <c r="U71" s="249" t="s">
        <v>1758</v>
      </c>
    </row>
    <row r="72" spans="1:21" ht="40.5" customHeight="1">
      <c r="A72" s="596"/>
      <c r="B72" s="601"/>
      <c r="C72" s="307"/>
      <c r="D72" s="604"/>
      <c r="E72" s="607"/>
      <c r="F72" s="307">
        <v>3.5</v>
      </c>
      <c r="G72" s="307" t="s">
        <v>1753</v>
      </c>
      <c r="H72" s="250">
        <v>0.25</v>
      </c>
      <c r="I72" s="349"/>
      <c r="J72" s="351">
        <v>0.25</v>
      </c>
      <c r="K72" s="349"/>
      <c r="L72" s="351">
        <v>0.5</v>
      </c>
      <c r="M72" s="659">
        <v>500000</v>
      </c>
      <c r="N72" s="351"/>
      <c r="O72" s="349"/>
      <c r="P72" s="351">
        <f t="shared" si="2"/>
        <v>1</v>
      </c>
      <c r="Q72" s="388">
        <f t="shared" si="3"/>
        <v>500000</v>
      </c>
      <c r="R72" s="349" t="s">
        <v>1754</v>
      </c>
      <c r="S72" s="249" t="s">
        <v>1756</v>
      </c>
      <c r="T72" s="249" t="s">
        <v>1747</v>
      </c>
      <c r="U72" s="249" t="s">
        <v>1758</v>
      </c>
    </row>
    <row r="73" spans="1:21" ht="15.75">
      <c r="A73" s="596"/>
      <c r="B73" s="602"/>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c r="A74" s="292"/>
      <c r="B74" s="293"/>
      <c r="C74" s="292" t="s">
        <v>97</v>
      </c>
      <c r="D74" s="293"/>
      <c r="E74" s="293"/>
      <c r="F74" s="293"/>
      <c r="G74" s="294"/>
      <c r="H74" s="263">
        <f>AVERAGE(H8:H73)</f>
        <v>0.25</v>
      </c>
      <c r="I74" s="263">
        <f t="shared" ref="I74:P74" si="4">SUM(I8:I73)</f>
        <v>0</v>
      </c>
      <c r="J74" s="263">
        <f>AVERAGE(J8:J73)</f>
        <v>0.25</v>
      </c>
      <c r="K74" s="661">
        <f t="shared" si="4"/>
        <v>0</v>
      </c>
      <c r="L74" s="263">
        <f>AVERAGE(L8:L73)</f>
        <v>0.75</v>
      </c>
      <c r="M74" s="661">
        <f t="shared" si="4"/>
        <v>3131200</v>
      </c>
      <c r="N74" s="263">
        <f t="shared" si="4"/>
        <v>0</v>
      </c>
      <c r="O74" s="263">
        <f t="shared" si="4"/>
        <v>0</v>
      </c>
      <c r="P74" s="263">
        <f>AVERAGE(P8:P73)</f>
        <v>7.6923076923076927E-2</v>
      </c>
      <c r="Q74" s="263">
        <f>SUM(Q8:Q73)</f>
        <v>3131200</v>
      </c>
      <c r="R74" s="264"/>
      <c r="S74" s="264"/>
      <c r="T74" s="264"/>
      <c r="U74" s="264"/>
    </row>
    <row r="75" spans="1:21" ht="15.75">
      <c r="A75" s="260"/>
      <c r="B75" s="260"/>
      <c r="C75" s="260"/>
      <c r="D75" s="260"/>
      <c r="E75" s="260"/>
      <c r="F75" s="259"/>
      <c r="G75" s="260"/>
      <c r="H75" s="260"/>
      <c r="S75" s="265"/>
      <c r="T75" s="265"/>
      <c r="U75" s="266"/>
    </row>
    <row r="76" spans="1:21" ht="15.75">
      <c r="F76" s="259"/>
      <c r="S76" s="265"/>
      <c r="T76" s="265"/>
    </row>
    <row r="77" spans="1:21" ht="15.75">
      <c r="F77" s="259"/>
      <c r="S77" s="265"/>
      <c r="T77" s="265"/>
    </row>
    <row r="78" spans="1:21" ht="15.75">
      <c r="F78" s="259"/>
      <c r="S78" s="265"/>
      <c r="T78" s="265"/>
    </row>
    <row r="79" spans="1:21" ht="15.75">
      <c r="F79" s="259"/>
      <c r="S79" s="265"/>
      <c r="T79" s="265"/>
    </row>
    <row r="80" spans="1:21" ht="15.75">
      <c r="F80" s="259"/>
      <c r="S80" s="265"/>
      <c r="T80" s="265"/>
    </row>
    <row r="81" spans="6:20" ht="15.75">
      <c r="F81" s="259"/>
      <c r="S81" s="265"/>
      <c r="T81" s="265"/>
    </row>
    <row r="82" spans="6:20" ht="15.75">
      <c r="F82" s="259"/>
      <c r="S82" s="265"/>
      <c r="T82" s="265"/>
    </row>
    <row r="83" spans="6:20" ht="15.75">
      <c r="F83" s="259"/>
      <c r="S83" s="265"/>
      <c r="T83" s="265"/>
    </row>
    <row r="84" spans="6:20" ht="15.75">
      <c r="F84" s="259"/>
      <c r="S84" s="267"/>
      <c r="T84" s="267"/>
    </row>
    <row r="85" spans="6:20" ht="15.75">
      <c r="F85" s="259"/>
      <c r="S85" s="265"/>
      <c r="T85" s="265"/>
    </row>
    <row r="86" spans="6:20" ht="15.75">
      <c r="F86" s="259"/>
      <c r="S86" s="265"/>
      <c r="T86" s="265"/>
    </row>
    <row r="87" spans="6:20" ht="15.75">
      <c r="F87" s="259"/>
      <c r="S87" s="265"/>
      <c r="T87" s="265"/>
    </row>
    <row r="88" spans="6:20" ht="15.75">
      <c r="F88" s="259"/>
      <c r="S88" s="265"/>
      <c r="T88" s="265"/>
    </row>
    <row r="89" spans="6:20" ht="15.75">
      <c r="F89" s="259"/>
      <c r="S89" s="265"/>
      <c r="T89" s="265"/>
    </row>
    <row r="90" spans="6:20" ht="15.75">
      <c r="F90" s="259"/>
      <c r="S90" s="265"/>
      <c r="T90" s="265"/>
    </row>
    <row r="91" spans="6:20" ht="15.75">
      <c r="F91" s="259"/>
      <c r="S91" s="265"/>
      <c r="T91" s="265"/>
    </row>
    <row r="92" spans="6:20" ht="15.75">
      <c r="F92" s="259"/>
      <c r="S92" s="265"/>
      <c r="T92" s="265"/>
    </row>
    <row r="93" spans="6:20" ht="15.75">
      <c r="F93" s="259"/>
      <c r="S93" s="265"/>
      <c r="T93" s="265"/>
    </row>
    <row r="94" spans="6:20">
      <c r="S94" s="265"/>
      <c r="T94" s="265"/>
    </row>
    <row r="95" spans="6:20">
      <c r="S95" s="265"/>
      <c r="T95" s="265"/>
    </row>
    <row r="96" spans="6:20">
      <c r="S96" s="265"/>
      <c r="T96" s="265"/>
    </row>
    <row r="97" spans="6:20">
      <c r="S97" s="265"/>
      <c r="T97" s="265"/>
    </row>
    <row r="98" spans="6:20">
      <c r="S98" s="265"/>
      <c r="T98" s="265"/>
    </row>
    <row r="99" spans="6:20">
      <c r="S99" s="265"/>
      <c r="T99" s="265"/>
    </row>
    <row r="100" spans="6:20">
      <c r="S100" s="265"/>
      <c r="T100" s="265"/>
    </row>
    <row r="101" spans="6:20">
      <c r="S101" s="265"/>
      <c r="T101" s="265"/>
    </row>
    <row r="105" spans="6:20">
      <c r="F105" s="252"/>
      <c r="S105" s="262"/>
      <c r="T105" s="262"/>
    </row>
    <row r="106" spans="6:20">
      <c r="F106" s="252"/>
      <c r="S106" s="262"/>
      <c r="T106" s="262"/>
    </row>
    <row r="107" spans="6:20">
      <c r="F107" s="252"/>
      <c r="S107" s="262"/>
      <c r="T107" s="262"/>
    </row>
    <row r="108" spans="6:20">
      <c r="F108" s="252"/>
      <c r="S108" s="262"/>
      <c r="T108" s="262"/>
    </row>
    <row r="109" spans="6:20">
      <c r="F109" s="252"/>
      <c r="S109" s="262"/>
      <c r="T109" s="262"/>
    </row>
    <row r="110" spans="6:20">
      <c r="F110" s="252"/>
      <c r="S110" s="262"/>
      <c r="T110" s="262"/>
    </row>
    <row r="111" spans="6:20">
      <c r="F111" s="252"/>
      <c r="S111" s="262"/>
      <c r="T111" s="262"/>
    </row>
    <row r="112" spans="6:20">
      <c r="F112" s="252"/>
      <c r="S112" s="262"/>
      <c r="T112" s="262"/>
    </row>
    <row r="113" spans="6:20">
      <c r="F113" s="252"/>
      <c r="S113" s="262"/>
      <c r="T113" s="262"/>
    </row>
    <row r="114" spans="6:20">
      <c r="F114" s="252"/>
      <c r="S114" s="262"/>
      <c r="T114" s="262"/>
    </row>
    <row r="115" spans="6:20">
      <c r="F115" s="252"/>
      <c r="S115" s="262"/>
      <c r="T115" s="262"/>
    </row>
    <row r="116" spans="6:20">
      <c r="F116" s="252"/>
      <c r="S116" s="262"/>
      <c r="T116" s="262"/>
    </row>
    <row r="117" spans="6:20">
      <c r="F117" s="252"/>
      <c r="S117" s="262"/>
      <c r="T117" s="262"/>
    </row>
    <row r="118" spans="6:20">
      <c r="F118" s="252"/>
      <c r="S118" s="262"/>
      <c r="T118" s="262"/>
    </row>
    <row r="119" spans="6:20">
      <c r="F119" s="252"/>
      <c r="S119" s="262"/>
      <c r="T119" s="262"/>
    </row>
    <row r="120" spans="6:20">
      <c r="F120" s="252"/>
      <c r="S120" s="262"/>
      <c r="T120" s="262"/>
    </row>
    <row r="121" spans="6:20">
      <c r="F121" s="252"/>
      <c r="S121" s="262"/>
      <c r="T121" s="262"/>
    </row>
    <row r="122" spans="6:20">
      <c r="F122" s="252"/>
      <c r="S122" s="262"/>
      <c r="T122" s="262"/>
    </row>
    <row r="123" spans="6:20">
      <c r="F123" s="252"/>
      <c r="S123" s="262"/>
      <c r="T123" s="262"/>
    </row>
    <row r="124" spans="6:20">
      <c r="F124" s="252"/>
      <c r="S124" s="262"/>
      <c r="T124" s="262"/>
    </row>
    <row r="125" spans="6:20">
      <c r="F125" s="252"/>
      <c r="S125" s="262"/>
      <c r="T125" s="262"/>
    </row>
    <row r="126" spans="6:20">
      <c r="F126" s="252"/>
      <c r="S126" s="262"/>
      <c r="T126" s="262"/>
    </row>
    <row r="127" spans="6:20">
      <c r="F127" s="252"/>
      <c r="S127" s="262"/>
      <c r="T127" s="262"/>
    </row>
    <row r="128" spans="6:20">
      <c r="F128" s="252"/>
      <c r="S128" s="262"/>
      <c r="T128" s="262"/>
    </row>
    <row r="129" spans="6:20">
      <c r="F129" s="252"/>
      <c r="S129" s="262"/>
      <c r="T129" s="262"/>
    </row>
    <row r="130" spans="6:20">
      <c r="F130" s="252"/>
      <c r="S130" s="262"/>
      <c r="T130" s="262"/>
    </row>
    <row r="131" spans="6:20">
      <c r="F131" s="252"/>
    </row>
    <row r="132" spans="6:20">
      <c r="F132" s="252"/>
    </row>
    <row r="133" spans="6:20">
      <c r="F133" s="252"/>
    </row>
    <row r="134" spans="6:20">
      <c r="F134" s="252"/>
    </row>
    <row r="135" spans="6:20">
      <c r="F135" s="252"/>
    </row>
    <row r="136" spans="6:20">
      <c r="F136" s="252"/>
    </row>
    <row r="137" spans="6:20">
      <c r="F137" s="252"/>
    </row>
    <row r="138" spans="6:20">
      <c r="F138" s="252"/>
    </row>
    <row r="139" spans="6:20">
      <c r="F139" s="252"/>
    </row>
    <row r="140" spans="6:20">
      <c r="F140" s="252"/>
    </row>
    <row r="141" spans="6:20">
      <c r="F141" s="252"/>
    </row>
    <row r="142" spans="6:20">
      <c r="F142" s="252"/>
    </row>
    <row r="143" spans="6:20">
      <c r="F143" s="252"/>
    </row>
    <row r="144" spans="6:20">
      <c r="F144" s="252"/>
    </row>
    <row r="145" spans="6:6">
      <c r="F145" s="252"/>
    </row>
    <row r="146" spans="6:6">
      <c r="F146" s="252"/>
    </row>
    <row r="147" spans="6:6">
      <c r="F147" s="252"/>
    </row>
    <row r="148" spans="6:6">
      <c r="F148" s="252"/>
    </row>
    <row r="149" spans="6:6">
      <c r="F149" s="252"/>
    </row>
    <row r="150" spans="6:6">
      <c r="F150" s="252"/>
    </row>
    <row r="151" spans="6:6">
      <c r="F151" s="252"/>
    </row>
    <row r="152" spans="6:6">
      <c r="F152" s="252"/>
    </row>
    <row r="153" spans="6:6">
      <c r="F153" s="252"/>
    </row>
    <row r="154" spans="6:6">
      <c r="F154" s="252"/>
    </row>
    <row r="155" spans="6:6">
      <c r="F155" s="252"/>
    </row>
    <row r="156" spans="6:6">
      <c r="F156" s="252"/>
    </row>
    <row r="157" spans="6:6">
      <c r="F157" s="252"/>
    </row>
    <row r="158" spans="6:6">
      <c r="F158" s="252"/>
    </row>
    <row r="159" spans="6:6">
      <c r="F159" s="252"/>
    </row>
    <row r="160" spans="6:6">
      <c r="F160" s="252"/>
    </row>
    <row r="161" spans="6:6">
      <c r="F161" s="252"/>
    </row>
    <row r="162" spans="6:6">
      <c r="F162" s="252"/>
    </row>
    <row r="163" spans="6:6">
      <c r="F163" s="252"/>
    </row>
    <row r="164" spans="6:6">
      <c r="F164" s="252"/>
    </row>
    <row r="165" spans="6:6">
      <c r="F165" s="252"/>
    </row>
    <row r="166" spans="6:6">
      <c r="F166" s="252"/>
    </row>
    <row r="167" spans="6:6">
      <c r="F167" s="252"/>
    </row>
    <row r="168" spans="6:6">
      <c r="F168" s="252"/>
    </row>
    <row r="169" spans="6:6">
      <c r="F169" s="252"/>
    </row>
    <row r="170" spans="6:6">
      <c r="F170" s="252"/>
    </row>
  </sheetData>
  <mergeCells count="41">
    <mergeCell ref="R68:R69"/>
    <mergeCell ref="S68:S69"/>
    <mergeCell ref="T68:T69"/>
    <mergeCell ref="U68:U69"/>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D68:D69"/>
    <mergeCell ref="E70:E72"/>
    <mergeCell ref="D70:D72"/>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workbookViewId="0">
      <pane ySplit="6" topLeftCell="A7" activePane="bottomLeft" state="frozen"/>
      <selection activeCell="O6" sqref="O6"/>
      <selection pane="bottomLeft" activeCell="E26" sqref="E26:E27"/>
    </sheetView>
  </sheetViews>
  <sheetFormatPr baseColWidth="10" defaultRowHeight="1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1690</v>
      </c>
      <c r="D1" s="284"/>
      <c r="E1" s="284"/>
      <c r="F1" s="284"/>
      <c r="G1" s="284"/>
      <c r="H1" s="284" t="s">
        <v>476</v>
      </c>
      <c r="J1" s="284"/>
      <c r="K1" s="284"/>
      <c r="L1" s="284"/>
      <c r="M1" s="284"/>
      <c r="N1" s="284"/>
      <c r="O1" s="284"/>
      <c r="P1" s="284"/>
      <c r="Q1" s="284"/>
      <c r="R1" s="284"/>
      <c r="S1" s="284"/>
      <c r="T1" s="284"/>
      <c r="U1" s="284"/>
      <c r="V1" s="284"/>
    </row>
    <row r="2" spans="1:22" ht="18.75">
      <c r="A2" s="318" t="s">
        <v>1346</v>
      </c>
      <c r="B2" s="284"/>
      <c r="C2" s="284"/>
      <c r="D2" s="284"/>
      <c r="E2" s="284"/>
      <c r="F2" s="284"/>
      <c r="G2" s="284"/>
      <c r="H2" s="284"/>
      <c r="J2" s="284"/>
      <c r="K2" s="284"/>
      <c r="L2" s="284"/>
      <c r="M2" s="284"/>
      <c r="N2" s="284"/>
      <c r="O2" s="284"/>
      <c r="P2" s="284"/>
      <c r="Q2" s="284"/>
      <c r="R2" s="284"/>
      <c r="S2" s="284"/>
      <c r="T2" s="284"/>
      <c r="U2" s="284"/>
      <c r="V2" s="284"/>
    </row>
    <row r="3" spans="1:22">
      <c r="A3" s="614" t="s">
        <v>1348</v>
      </c>
      <c r="B3" s="614"/>
      <c r="C3" s="614"/>
      <c r="D3" s="614"/>
      <c r="E3" s="614"/>
      <c r="F3" s="614"/>
      <c r="G3" s="614"/>
      <c r="H3" s="614"/>
      <c r="I3" s="614"/>
      <c r="J3" s="614"/>
      <c r="K3" s="614"/>
      <c r="L3" s="614"/>
      <c r="M3" s="614"/>
      <c r="N3" s="614"/>
      <c r="O3" s="614"/>
      <c r="P3" s="614"/>
      <c r="Q3" s="614"/>
      <c r="R3" s="614"/>
      <c r="S3" s="614"/>
      <c r="T3" s="614"/>
      <c r="U3" s="614"/>
      <c r="V3" s="614"/>
    </row>
    <row r="4" spans="1:22" ht="1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101</v>
      </c>
      <c r="S4" s="572" t="s">
        <v>102</v>
      </c>
      <c r="T4" s="572" t="s">
        <v>109</v>
      </c>
      <c r="U4" s="572" t="s">
        <v>108</v>
      </c>
      <c r="V4" s="588" t="s">
        <v>88</v>
      </c>
    </row>
    <row r="5" spans="1:22"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70"/>
      <c r="V5" s="589"/>
    </row>
    <row r="6" spans="1:22"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71"/>
      <c r="V6" s="590"/>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5.75">
      <c r="A8" s="595" t="s">
        <v>1380</v>
      </c>
      <c r="B8" s="595"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c r="A9" s="596"/>
      <c r="B9" s="596"/>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c r="A10" s="596"/>
      <c r="B10" s="596"/>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c r="A11" s="596"/>
      <c r="B11" s="596"/>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c r="A12" s="596"/>
      <c r="B12" s="596"/>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c r="A13" s="596"/>
      <c r="B13" s="596"/>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c r="A14" s="596"/>
      <c r="B14" s="596"/>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c r="A15" s="596"/>
      <c r="B15" s="596"/>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c r="A16" s="596"/>
      <c r="B16" s="596"/>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c r="A17" s="596"/>
      <c r="B17" s="596"/>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c r="A18" s="596"/>
      <c r="B18" s="596"/>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c r="A19" s="596"/>
      <c r="B19" s="596"/>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c r="A20" s="597"/>
      <c r="B20" s="597"/>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69"/>
  <sheetViews>
    <sheetView zoomScale="90" zoomScaleNormal="90" workbookViewId="0">
      <pane ySplit="8" topLeftCell="A18" activePane="bottomLeft" state="frozen"/>
      <selection activeCell="A7" sqref="A7"/>
      <selection pane="bottomLeft" activeCell="C21" sqref="C21"/>
    </sheetView>
  </sheetViews>
  <sheetFormatPr baseColWidth="10" defaultRowHeight="15"/>
  <cols>
    <col min="1" max="1" width="21.7109375" customWidth="1"/>
    <col min="2" max="2" width="41.42578125" customWidth="1"/>
    <col min="3" max="3" width="59.140625" customWidth="1"/>
    <col min="4" max="4" width="32.5703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18" width="20.140625" customWidth="1"/>
    <col min="19" max="20" width="14.140625" customWidth="1"/>
    <col min="21" max="21" width="17" customWidth="1"/>
  </cols>
  <sheetData>
    <row r="1" spans="1:33" ht="18.7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c r="A2" s="315" t="s">
        <v>1346</v>
      </c>
      <c r="H2" s="284"/>
      <c r="J2" s="284"/>
      <c r="K2" s="284"/>
      <c r="L2" s="284"/>
      <c r="M2" s="284"/>
      <c r="N2" s="284"/>
      <c r="O2" s="284"/>
      <c r="P2" s="392"/>
      <c r="Q2" s="392"/>
      <c r="R2" s="284"/>
      <c r="S2" s="284"/>
      <c r="T2" s="284"/>
      <c r="U2" s="284"/>
      <c r="V2" s="284"/>
      <c r="W2" s="284"/>
      <c r="X2" s="284"/>
      <c r="Y2" s="284"/>
      <c r="Z2" s="284"/>
      <c r="AA2" s="284"/>
    </row>
    <row r="3" spans="1:33" ht="18.75">
      <c r="A3" s="316" t="s">
        <v>1391</v>
      </c>
      <c r="H3" s="284"/>
      <c r="J3" s="284"/>
      <c r="K3" s="284"/>
      <c r="L3" s="284"/>
      <c r="M3" s="284"/>
      <c r="N3" s="284"/>
      <c r="O3" s="284"/>
      <c r="P3" s="392"/>
      <c r="Q3" s="392"/>
      <c r="R3" s="284"/>
      <c r="S3" s="284"/>
      <c r="T3" s="284"/>
      <c r="U3" s="284"/>
      <c r="V3" s="284"/>
      <c r="W3" s="284"/>
      <c r="X3" s="284"/>
      <c r="Y3" s="284"/>
      <c r="Z3" s="284"/>
      <c r="AA3" s="284"/>
    </row>
    <row r="4" spans="1:33" ht="18.75">
      <c r="A4" s="316" t="s">
        <v>1390</v>
      </c>
      <c r="H4" s="284"/>
      <c r="J4" s="284"/>
      <c r="K4" s="284"/>
      <c r="L4" s="284"/>
      <c r="M4" s="284"/>
      <c r="N4" s="284"/>
      <c r="O4" s="284"/>
      <c r="P4" s="392"/>
      <c r="Q4" s="392"/>
      <c r="R4" s="284"/>
      <c r="S4" s="284"/>
      <c r="T4" s="284"/>
      <c r="U4" s="284"/>
      <c r="V4" s="284"/>
      <c r="W4" s="284"/>
      <c r="X4" s="284"/>
      <c r="Y4" s="284"/>
      <c r="Z4" s="284"/>
      <c r="AA4" s="284"/>
    </row>
    <row r="5" spans="1:33">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c r="A6" s="570" t="s">
        <v>96</v>
      </c>
      <c r="B6" s="572" t="s">
        <v>110</v>
      </c>
      <c r="C6" s="582" t="s">
        <v>1537</v>
      </c>
      <c r="D6" s="582" t="s">
        <v>1538</v>
      </c>
      <c r="E6" s="582" t="s">
        <v>86</v>
      </c>
      <c r="F6" s="582" t="s">
        <v>391</v>
      </c>
      <c r="G6" s="582" t="s">
        <v>87</v>
      </c>
      <c r="H6" s="585" t="s">
        <v>99</v>
      </c>
      <c r="I6" s="587"/>
      <c r="J6" s="587"/>
      <c r="K6" s="587"/>
      <c r="L6" s="587"/>
      <c r="M6" s="587"/>
      <c r="N6" s="587"/>
      <c r="O6" s="586"/>
      <c r="P6" s="591" t="s">
        <v>100</v>
      </c>
      <c r="Q6" s="592"/>
      <c r="R6" s="572" t="s">
        <v>102</v>
      </c>
      <c r="S6" s="572" t="s">
        <v>109</v>
      </c>
      <c r="T6" s="572" t="s">
        <v>108</v>
      </c>
      <c r="U6" s="588" t="s">
        <v>88</v>
      </c>
    </row>
    <row r="7" spans="1:33" ht="15" customHeight="1">
      <c r="A7" s="570"/>
      <c r="B7" s="570"/>
      <c r="C7" s="583"/>
      <c r="D7" s="583"/>
      <c r="E7" s="583"/>
      <c r="F7" s="583"/>
      <c r="G7" s="583"/>
      <c r="H7" s="585" t="s">
        <v>103</v>
      </c>
      <c r="I7" s="586"/>
      <c r="J7" s="585" t="s">
        <v>104</v>
      </c>
      <c r="K7" s="586"/>
      <c r="L7" s="585" t="s">
        <v>105</v>
      </c>
      <c r="M7" s="586"/>
      <c r="N7" s="585" t="s">
        <v>106</v>
      </c>
      <c r="O7" s="586"/>
      <c r="P7" s="593"/>
      <c r="Q7" s="594"/>
      <c r="R7" s="570"/>
      <c r="S7" s="570"/>
      <c r="T7" s="570"/>
      <c r="U7" s="589"/>
    </row>
    <row r="8" spans="1:33" ht="25.5">
      <c r="A8" s="571"/>
      <c r="B8" s="571"/>
      <c r="C8" s="584"/>
      <c r="D8" s="584"/>
      <c r="E8" s="584"/>
      <c r="F8" s="584"/>
      <c r="G8" s="584"/>
      <c r="H8" s="441" t="s">
        <v>107</v>
      </c>
      <c r="I8" s="441" t="s">
        <v>12</v>
      </c>
      <c r="J8" s="441" t="s">
        <v>107</v>
      </c>
      <c r="K8" s="441" t="s">
        <v>12</v>
      </c>
      <c r="L8" s="441" t="s">
        <v>107</v>
      </c>
      <c r="M8" s="441" t="s">
        <v>12</v>
      </c>
      <c r="N8" s="441" t="s">
        <v>107</v>
      </c>
      <c r="O8" s="441" t="s">
        <v>12</v>
      </c>
      <c r="P8" s="441" t="s">
        <v>107</v>
      </c>
      <c r="Q8" s="441" t="s">
        <v>12</v>
      </c>
      <c r="R8" s="571"/>
      <c r="S8" s="571"/>
      <c r="T8" s="571"/>
      <c r="U8" s="590"/>
    </row>
    <row r="9" spans="1:33" s="366" customFormat="1" ht="15.75">
      <c r="A9" s="442"/>
      <c r="B9" s="443"/>
      <c r="C9" s="444"/>
      <c r="D9" s="444"/>
      <c r="E9" s="444"/>
      <c r="F9" s="445"/>
      <c r="G9" s="444"/>
      <c r="H9" s="446"/>
      <c r="I9" s="446"/>
      <c r="J9" s="446"/>
      <c r="K9" s="446"/>
      <c r="L9" s="446"/>
      <c r="M9" s="446"/>
      <c r="N9" s="446"/>
      <c r="O9" s="446"/>
      <c r="P9" s="446"/>
      <c r="Q9" s="446"/>
      <c r="R9" s="447"/>
      <c r="S9" s="447"/>
      <c r="T9" s="447"/>
      <c r="U9" s="448"/>
    </row>
    <row r="10" spans="1:33" ht="15.75">
      <c r="A10" s="595" t="s">
        <v>1384</v>
      </c>
      <c r="B10" s="595"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c r="A11" s="596"/>
      <c r="B11" s="596"/>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c r="A12" s="596"/>
      <c r="B12" s="596"/>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c r="A13" s="596"/>
      <c r="B13" s="596"/>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c r="A14" s="596"/>
      <c r="B14" s="596"/>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c r="A15" s="596"/>
      <c r="B15" s="597"/>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c r="A16" s="596"/>
      <c r="B16" s="595"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c r="A17" s="596"/>
      <c r="B17" s="596"/>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c r="A18" s="596"/>
      <c r="B18" s="596"/>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c r="A19" s="596"/>
      <c r="B19" s="596"/>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c r="A20" s="596"/>
      <c r="B20" s="597"/>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90" customHeight="1">
      <c r="A21" s="596"/>
      <c r="B21" s="595" t="s">
        <v>1388</v>
      </c>
      <c r="C21" s="544" t="s">
        <v>1583</v>
      </c>
      <c r="D21" s="249" t="s">
        <v>1759</v>
      </c>
      <c r="E21" s="249" t="s">
        <v>1760</v>
      </c>
      <c r="F21" s="249">
        <v>5.0999999999999996</v>
      </c>
      <c r="G21" s="254" t="s">
        <v>1766</v>
      </c>
      <c r="H21" s="250">
        <v>0.5</v>
      </c>
      <c r="I21" s="353">
        <v>302500</v>
      </c>
      <c r="J21" s="250">
        <v>0.5</v>
      </c>
      <c r="K21" s="353">
        <v>302500</v>
      </c>
      <c r="L21" s="250"/>
      <c r="M21" s="230"/>
      <c r="N21" s="249"/>
      <c r="O21" s="230"/>
      <c r="P21" s="382">
        <f t="shared" si="0"/>
        <v>1</v>
      </c>
      <c r="Q21" s="383">
        <f t="shared" si="1"/>
        <v>605000</v>
      </c>
      <c r="R21" s="249" t="s">
        <v>1770</v>
      </c>
      <c r="S21" s="249" t="s">
        <v>1771</v>
      </c>
      <c r="T21" s="249" t="s">
        <v>1772</v>
      </c>
      <c r="U21" s="249" t="s">
        <v>1773</v>
      </c>
    </row>
    <row r="22" spans="1:21" ht="127.5" customHeight="1">
      <c r="A22" s="596"/>
      <c r="B22" s="596"/>
      <c r="C22" s="249" t="s">
        <v>1593</v>
      </c>
      <c r="D22" s="249" t="s">
        <v>1762</v>
      </c>
      <c r="E22" s="249" t="s">
        <v>1768</v>
      </c>
      <c r="F22" s="249">
        <v>5.2</v>
      </c>
      <c r="G22" s="254" t="s">
        <v>1761</v>
      </c>
      <c r="H22" s="250"/>
      <c r="I22" s="353">
        <v>72000</v>
      </c>
      <c r="J22" s="250"/>
      <c r="K22" s="353">
        <v>72000</v>
      </c>
      <c r="L22" s="250"/>
      <c r="M22" s="230">
        <v>72000</v>
      </c>
      <c r="N22" s="249">
        <v>6</v>
      </c>
      <c r="O22" s="230">
        <v>72000</v>
      </c>
      <c r="P22" s="382">
        <f t="shared" si="0"/>
        <v>6</v>
      </c>
      <c r="Q22" s="394">
        <f t="shared" si="1"/>
        <v>288000</v>
      </c>
      <c r="R22" s="249" t="s">
        <v>1763</v>
      </c>
      <c r="S22" s="249" t="s">
        <v>1764</v>
      </c>
      <c r="T22" s="249" t="s">
        <v>1765</v>
      </c>
      <c r="U22" s="249" t="s">
        <v>1748</v>
      </c>
    </row>
    <row r="23" spans="1:21" ht="15.75">
      <c r="A23" s="596"/>
      <c r="B23" s="596"/>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c r="A24" s="596"/>
      <c r="B24" s="597"/>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c r="A25" s="596"/>
      <c r="B25" s="598" t="s">
        <v>1389</v>
      </c>
      <c r="C25" s="249"/>
      <c r="D25" s="249"/>
      <c r="E25" s="249"/>
      <c r="F25" s="249"/>
      <c r="G25" s="254"/>
      <c r="H25" s="250"/>
      <c r="I25" s="353"/>
      <c r="J25" s="250"/>
      <c r="K25" s="353"/>
      <c r="L25" s="250"/>
      <c r="M25" s="230"/>
      <c r="N25" s="249"/>
      <c r="O25" s="230"/>
      <c r="P25" s="382">
        <f t="shared" si="0"/>
        <v>0</v>
      </c>
      <c r="Q25" s="394">
        <f t="shared" si="1"/>
        <v>0</v>
      </c>
      <c r="R25" s="249" t="s">
        <v>1767</v>
      </c>
      <c r="S25" s="249"/>
      <c r="T25" s="249"/>
      <c r="U25" s="249"/>
    </row>
    <row r="26" spans="1:21" ht="15.75" customHeight="1">
      <c r="A26" s="596"/>
      <c r="B26" s="598"/>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c r="A27" s="596"/>
      <c r="B27" s="598"/>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c r="A28" s="596"/>
      <c r="B28" s="598"/>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c r="A29" s="597"/>
      <c r="B29" s="598"/>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c r="A30" s="615" t="s">
        <v>477</v>
      </c>
      <c r="B30" s="616"/>
      <c r="C30" s="616"/>
      <c r="D30" s="616"/>
      <c r="E30" s="616"/>
      <c r="F30" s="616"/>
      <c r="G30" s="616"/>
      <c r="H30" s="616"/>
      <c r="I30" s="616"/>
      <c r="J30" s="616"/>
      <c r="K30" s="616"/>
      <c r="L30" s="616"/>
      <c r="M30" s="616"/>
      <c r="N30" s="616"/>
      <c r="O30" s="616"/>
      <c r="P30" s="616"/>
      <c r="Q30" s="616"/>
      <c r="R30" s="616"/>
      <c r="S30" s="616"/>
      <c r="T30" s="616"/>
      <c r="U30" s="617"/>
    </row>
    <row r="31" spans="1:21" ht="15.75" customHeight="1">
      <c r="A31" s="595" t="s">
        <v>1394</v>
      </c>
      <c r="B31" s="598"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c r="A32" s="596"/>
      <c r="B32" s="598"/>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c r="A33" s="596"/>
      <c r="B33" s="598"/>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c r="A34" s="596"/>
      <c r="B34" s="598"/>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c r="A35" s="596"/>
      <c r="B35" s="598"/>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c r="A36" s="597"/>
      <c r="B36" s="598"/>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c r="A37" s="598" t="s">
        <v>1392</v>
      </c>
      <c r="B37" s="598"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c r="A38" s="598"/>
      <c r="B38" s="598"/>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c r="A39" s="598"/>
      <c r="B39" s="598"/>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c r="A40" s="598"/>
      <c r="B40" s="598"/>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c r="A41" s="598"/>
      <c r="B41" s="598"/>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c r="A42" s="598"/>
      <c r="B42" s="598"/>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c r="A43" s="292"/>
      <c r="B43" s="293"/>
      <c r="C43" s="293"/>
      <c r="D43" s="293"/>
      <c r="E43" s="292" t="s">
        <v>1386</v>
      </c>
      <c r="F43" s="293"/>
      <c r="G43" s="294"/>
      <c r="H43" s="274">
        <f t="shared" ref="H43:P43" si="4">SUM(H10:H42)</f>
        <v>0.5</v>
      </c>
      <c r="I43" s="275">
        <f t="shared" si="4"/>
        <v>374500</v>
      </c>
      <c r="J43" s="274">
        <f t="shared" si="4"/>
        <v>0.5</v>
      </c>
      <c r="K43" s="275">
        <f t="shared" si="4"/>
        <v>374500</v>
      </c>
      <c r="L43" s="274">
        <f t="shared" si="4"/>
        <v>0</v>
      </c>
      <c r="M43" s="275">
        <f t="shared" si="4"/>
        <v>72000</v>
      </c>
      <c r="N43" s="274">
        <f t="shared" si="4"/>
        <v>6</v>
      </c>
      <c r="O43" s="275">
        <f t="shared" si="4"/>
        <v>72000</v>
      </c>
      <c r="P43" s="275">
        <f t="shared" si="4"/>
        <v>7</v>
      </c>
      <c r="Q43" s="275">
        <f>SUM(Q10:Q42)</f>
        <v>893000</v>
      </c>
      <c r="R43" s="264"/>
      <c r="S43" s="264"/>
      <c r="T43" s="264"/>
      <c r="U43" s="264"/>
    </row>
    <row r="45" spans="1:21">
      <c r="I45"/>
      <c r="K45"/>
      <c r="M45"/>
      <c r="O45"/>
      <c r="Q45" s="395"/>
    </row>
    <row r="46" spans="1:21">
      <c r="I46"/>
      <c r="K46"/>
      <c r="M46"/>
      <c r="O46"/>
      <c r="Q46" s="395"/>
    </row>
    <row r="47" spans="1:21">
      <c r="I47"/>
      <c r="K47"/>
      <c r="M47"/>
      <c r="O47"/>
      <c r="Q47" s="395"/>
    </row>
    <row r="48" spans="1:21">
      <c r="I48"/>
      <c r="K48"/>
      <c r="M48"/>
      <c r="O48"/>
      <c r="Q48" s="395"/>
    </row>
    <row r="49" spans="3:17">
      <c r="C49" s="465"/>
      <c r="I49"/>
      <c r="K49"/>
      <c r="M49"/>
      <c r="O49"/>
      <c r="Q49" s="395"/>
    </row>
    <row r="50" spans="3:17">
      <c r="C50" s="465"/>
      <c r="I50"/>
      <c r="K50"/>
      <c r="M50"/>
      <c r="O50"/>
      <c r="Q50" s="395"/>
    </row>
    <row r="51" spans="3:17">
      <c r="C51" s="465"/>
      <c r="I51"/>
      <c r="K51"/>
      <c r="M51"/>
      <c r="O51"/>
      <c r="Q51" s="395"/>
    </row>
    <row r="52" spans="3:17">
      <c r="C52" s="465"/>
      <c r="I52"/>
      <c r="K52"/>
      <c r="M52"/>
      <c r="O52"/>
      <c r="Q52" s="395"/>
    </row>
    <row r="53" spans="3:17">
      <c r="C53" s="465"/>
      <c r="I53"/>
      <c r="K53"/>
      <c r="M53"/>
      <c r="O53"/>
      <c r="Q53" s="395"/>
    </row>
    <row r="54" spans="3:17">
      <c r="C54" s="465"/>
      <c r="I54"/>
      <c r="K54"/>
      <c r="M54"/>
      <c r="O54"/>
      <c r="Q54" s="395"/>
    </row>
    <row r="55" spans="3:17">
      <c r="C55" s="465"/>
      <c r="I55"/>
      <c r="K55"/>
      <c r="M55"/>
      <c r="O55"/>
      <c r="Q55" s="395"/>
    </row>
    <row r="56" spans="3:17">
      <c r="C56" s="465"/>
      <c r="I56"/>
      <c r="K56"/>
      <c r="M56"/>
      <c r="O56"/>
      <c r="Q56" s="395"/>
    </row>
    <row r="57" spans="3:17">
      <c r="C57" s="465"/>
      <c r="I57"/>
      <c r="K57"/>
      <c r="M57"/>
      <c r="O57"/>
      <c r="Q57" s="395"/>
    </row>
    <row r="58" spans="3:17">
      <c r="C58" s="465"/>
      <c r="I58"/>
      <c r="K58"/>
      <c r="M58"/>
      <c r="O58"/>
      <c r="Q58" s="395"/>
    </row>
    <row r="59" spans="3:17">
      <c r="C59" s="465"/>
      <c r="I59"/>
      <c r="K59"/>
      <c r="M59"/>
      <c r="O59"/>
      <c r="Q59" s="395"/>
    </row>
    <row r="60" spans="3:17">
      <c r="C60" s="465"/>
      <c r="I60"/>
      <c r="K60"/>
      <c r="M60"/>
      <c r="O60"/>
      <c r="Q60" s="395"/>
    </row>
    <row r="61" spans="3:17">
      <c r="C61" s="465"/>
      <c r="I61"/>
      <c r="K61"/>
      <c r="M61"/>
      <c r="O61"/>
      <c r="Q61" s="395"/>
    </row>
    <row r="62" spans="3:17">
      <c r="C62" s="465"/>
      <c r="I62"/>
      <c r="K62"/>
      <c r="M62"/>
      <c r="O62"/>
      <c r="Q62" s="395"/>
    </row>
    <row r="63" spans="3:17">
      <c r="C63" s="465"/>
    </row>
    <row r="64" spans="3:17">
      <c r="C64" s="465"/>
    </row>
    <row r="65" spans="3:3">
      <c r="C65" s="465"/>
    </row>
    <row r="66" spans="3:3">
      <c r="C66" s="465"/>
    </row>
    <row r="67" spans="3:3">
      <c r="C67" s="465"/>
    </row>
    <row r="68" spans="3:3">
      <c r="C68" s="465"/>
    </row>
    <row r="69" spans="3:3">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topLeftCell="H1" workbookViewId="0">
      <pane ySplit="6" topLeftCell="A7" activePane="bottomLeft" state="frozen"/>
      <selection activeCell="P6" sqref="P6"/>
      <selection pane="bottomLeft" activeCell="B20" sqref="B20:B26"/>
    </sheetView>
  </sheetViews>
  <sheetFormatPr baseColWidth="10" defaultRowHeight="1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c r="A2" s="319" t="s">
        <v>1349</v>
      </c>
      <c r="B2" s="284"/>
      <c r="C2" s="284"/>
      <c r="D2" s="284"/>
      <c r="E2" s="284"/>
      <c r="F2" s="284"/>
      <c r="G2" s="284"/>
      <c r="H2" s="284"/>
      <c r="J2" s="284"/>
      <c r="K2" s="284"/>
      <c r="L2" s="284"/>
      <c r="M2" s="284"/>
      <c r="N2" s="284"/>
      <c r="O2" s="284"/>
      <c r="P2" s="284"/>
      <c r="Q2" s="284"/>
      <c r="R2" s="284"/>
      <c r="S2" s="284"/>
      <c r="T2" s="284"/>
      <c r="U2" s="284"/>
    </row>
    <row r="3" spans="1:21" s="285" customFormat="1" ht="18.75">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102</v>
      </c>
      <c r="S4" s="572" t="s">
        <v>109</v>
      </c>
      <c r="T4" s="572" t="s">
        <v>108</v>
      </c>
      <c r="U4" s="588" t="s">
        <v>88</v>
      </c>
    </row>
    <row r="5" spans="1:21" s="66" customFormat="1"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89"/>
    </row>
    <row r="6" spans="1:21" s="67" customFormat="1"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90"/>
    </row>
    <row r="7" spans="1:21" s="67"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 r="A8" s="618" t="s">
        <v>1398</v>
      </c>
      <c r="B8" s="618"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c r="A9" s="618"/>
      <c r="B9" s="618"/>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c r="A10" s="618"/>
      <c r="B10" s="618"/>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c r="A11" s="618"/>
      <c r="B11" s="618"/>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c r="A12" s="618"/>
      <c r="B12" s="618"/>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c r="A13" s="618"/>
      <c r="B13" s="618"/>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c r="A14" s="618"/>
      <c r="B14" s="618"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c r="A15" s="618"/>
      <c r="B15" s="618"/>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c r="A16" s="618"/>
      <c r="B16" s="618"/>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c r="A17" s="618"/>
      <c r="B17" s="618"/>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c r="A18" s="618"/>
      <c r="B18" s="618"/>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c r="A19" s="618"/>
      <c r="B19" s="618"/>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c r="A20" s="618"/>
      <c r="B20" s="618"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c r="A21" s="618"/>
      <c r="B21" s="618"/>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c r="A22" s="618"/>
      <c r="B22" s="618"/>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c r="A23" s="618"/>
      <c r="B23" s="618"/>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c r="A24" s="618"/>
      <c r="B24" s="618"/>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c r="A25" s="618"/>
      <c r="B25" s="618"/>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c r="A26" s="618"/>
      <c r="B26" s="618"/>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c r="I28"/>
      <c r="K28"/>
      <c r="M28"/>
      <c r="O28"/>
      <c r="Q28"/>
    </row>
    <row r="29" spans="1:21">
      <c r="I29"/>
      <c r="K29"/>
      <c r="M29"/>
      <c r="O29"/>
      <c r="Q29"/>
    </row>
    <row r="30" spans="1:21">
      <c r="C30" s="465"/>
      <c r="I30"/>
      <c r="K30"/>
      <c r="M30"/>
      <c r="O30"/>
      <c r="Q30"/>
    </row>
    <row r="31" spans="1:21">
      <c r="C31" s="465"/>
      <c r="I31"/>
      <c r="K31"/>
      <c r="M31"/>
      <c r="O31"/>
      <c r="Q31"/>
    </row>
    <row r="32" spans="1:21">
      <c r="C32" s="465"/>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workbookViewId="0">
      <pane ySplit="5" topLeftCell="A21" activePane="bottomLeft" state="frozen"/>
      <selection activeCell="R5" sqref="R5"/>
      <selection pane="bottomLeft" activeCell="C7" sqref="C7"/>
    </sheetView>
  </sheetViews>
  <sheetFormatPr baseColWidth="10" defaultRowHeight="15"/>
  <cols>
    <col min="1" max="2" width="35.7109375" customWidth="1"/>
    <col min="3" max="3" width="135.285156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c r="A3" s="570" t="s">
        <v>96</v>
      </c>
      <c r="B3" s="572" t="s">
        <v>110</v>
      </c>
      <c r="C3" s="582" t="s">
        <v>1537</v>
      </c>
      <c r="D3" s="582" t="s">
        <v>1538</v>
      </c>
      <c r="E3" s="582" t="s">
        <v>86</v>
      </c>
      <c r="F3" s="582" t="s">
        <v>391</v>
      </c>
      <c r="G3" s="582" t="s">
        <v>87</v>
      </c>
      <c r="H3" s="585" t="s">
        <v>99</v>
      </c>
      <c r="I3" s="587"/>
      <c r="J3" s="587"/>
      <c r="K3" s="587"/>
      <c r="L3" s="587"/>
      <c r="M3" s="587"/>
      <c r="N3" s="587"/>
      <c r="O3" s="586"/>
      <c r="P3" s="591" t="s">
        <v>100</v>
      </c>
      <c r="Q3" s="592"/>
      <c r="R3" s="572" t="s">
        <v>101</v>
      </c>
      <c r="S3" s="572" t="s">
        <v>102</v>
      </c>
      <c r="T3" s="572" t="s">
        <v>109</v>
      </c>
      <c r="U3" s="572" t="s">
        <v>108</v>
      </c>
      <c r="V3" s="588" t="s">
        <v>88</v>
      </c>
    </row>
    <row r="4" spans="1:22" ht="15" customHeight="1">
      <c r="A4" s="570"/>
      <c r="B4" s="570"/>
      <c r="C4" s="583"/>
      <c r="D4" s="583"/>
      <c r="E4" s="583"/>
      <c r="F4" s="583"/>
      <c r="G4" s="583"/>
      <c r="H4" s="585" t="s">
        <v>103</v>
      </c>
      <c r="I4" s="586"/>
      <c r="J4" s="585" t="s">
        <v>104</v>
      </c>
      <c r="K4" s="586"/>
      <c r="L4" s="585" t="s">
        <v>105</v>
      </c>
      <c r="M4" s="586"/>
      <c r="N4" s="585" t="s">
        <v>106</v>
      </c>
      <c r="O4" s="586"/>
      <c r="P4" s="593"/>
      <c r="Q4" s="594"/>
      <c r="R4" s="570"/>
      <c r="S4" s="570"/>
      <c r="T4" s="570"/>
      <c r="U4" s="570"/>
      <c r="V4" s="589"/>
    </row>
    <row r="5" spans="1:22" ht="25.5">
      <c r="A5" s="571"/>
      <c r="B5" s="571"/>
      <c r="C5" s="584"/>
      <c r="D5" s="584"/>
      <c r="E5" s="584"/>
      <c r="F5" s="584"/>
      <c r="G5" s="584"/>
      <c r="H5" s="441" t="s">
        <v>107</v>
      </c>
      <c r="I5" s="441" t="s">
        <v>12</v>
      </c>
      <c r="J5" s="441" t="s">
        <v>107</v>
      </c>
      <c r="K5" s="441" t="s">
        <v>12</v>
      </c>
      <c r="L5" s="441" t="s">
        <v>107</v>
      </c>
      <c r="M5" s="441" t="s">
        <v>12</v>
      </c>
      <c r="N5" s="441" t="s">
        <v>107</v>
      </c>
      <c r="O5" s="441" t="s">
        <v>12</v>
      </c>
      <c r="P5" s="441" t="s">
        <v>107</v>
      </c>
      <c r="Q5" s="441" t="s">
        <v>12</v>
      </c>
      <c r="R5" s="571"/>
      <c r="S5" s="571"/>
      <c r="T5" s="571"/>
      <c r="U5" s="571"/>
      <c r="V5" s="590"/>
    </row>
    <row r="6" spans="1:22" s="366" customFormat="1" ht="15.75">
      <c r="A6" s="442"/>
      <c r="B6" s="443"/>
      <c r="C6" s="444"/>
      <c r="D6" s="444"/>
      <c r="E6" s="444"/>
      <c r="F6" s="445"/>
      <c r="G6" s="444"/>
      <c r="H6" s="446"/>
      <c r="I6" s="446"/>
      <c r="J6" s="446"/>
      <c r="K6" s="446"/>
      <c r="L6" s="446"/>
      <c r="M6" s="446"/>
      <c r="N6" s="446"/>
      <c r="O6" s="446"/>
      <c r="P6" s="446"/>
      <c r="Q6" s="446"/>
      <c r="R6" s="447"/>
      <c r="S6" s="447"/>
      <c r="T6" s="447"/>
      <c r="U6" s="447"/>
      <c r="V6" s="448"/>
    </row>
    <row r="7" spans="1:22" ht="15.75">
      <c r="A7" s="598" t="s">
        <v>1435</v>
      </c>
      <c r="B7" s="595"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c r="A8" s="598"/>
      <c r="B8" s="596"/>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c r="A9" s="598"/>
      <c r="B9" s="596"/>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c r="A10" s="598"/>
      <c r="B10" s="596"/>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c r="A11" s="598"/>
      <c r="B11" s="596"/>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c r="A12" s="598"/>
      <c r="B12" s="597"/>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c r="A13" s="596" t="s">
        <v>1436</v>
      </c>
      <c r="B13" s="595"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c r="A14" s="596"/>
      <c r="B14" s="596"/>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c r="A15" s="596"/>
      <c r="B15" s="596"/>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c r="A16" s="596"/>
      <c r="B16" s="596"/>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c r="A17" s="596"/>
      <c r="B17" s="596"/>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c r="A18" s="596"/>
      <c r="B18" s="596"/>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c r="A19" s="597"/>
      <c r="B19" s="597"/>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c r="A20" s="595" t="s">
        <v>1438</v>
      </c>
      <c r="B20" s="595"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c r="A21" s="596"/>
      <c r="B21" s="596"/>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c r="A22" s="596"/>
      <c r="B22" s="596"/>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c r="A23" s="596"/>
      <c r="B23" s="596"/>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c r="A24" s="596"/>
      <c r="B24" s="596"/>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c r="A25" s="596"/>
      <c r="B25" s="596"/>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c r="A26" s="597"/>
      <c r="B26" s="597"/>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c r="A27" s="595" t="s">
        <v>1440</v>
      </c>
      <c r="B27" s="595"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c r="A28" s="596"/>
      <c r="B28" s="596"/>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c r="A29" s="596"/>
      <c r="B29" s="596"/>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c r="A30" s="596"/>
      <c r="B30" s="596"/>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c r="A31" s="596"/>
      <c r="B31" s="596"/>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c r="A32" s="596"/>
      <c r="B32" s="596"/>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c r="A33" s="597"/>
      <c r="B33" s="597"/>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c r="C38" s="465"/>
    </row>
    <row r="39" spans="1:22">
      <c r="C39" s="465"/>
    </row>
    <row r="40" spans="1:22">
      <c r="C40" s="465"/>
    </row>
    <row r="41" spans="1:22">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c r="B1" s="284"/>
      <c r="C1" s="512" t="s">
        <v>1610</v>
      </c>
      <c r="D1" s="512"/>
      <c r="E1" s="284"/>
      <c r="F1" s="284"/>
      <c r="G1" s="284"/>
      <c r="H1" s="284" t="s">
        <v>1405</v>
      </c>
      <c r="K1" s="284"/>
      <c r="L1" s="284"/>
      <c r="M1" s="284"/>
      <c r="N1" s="284"/>
      <c r="O1" s="284"/>
      <c r="P1" s="284"/>
      <c r="Q1" s="284"/>
      <c r="R1" s="284"/>
      <c r="S1" s="284"/>
      <c r="T1" s="284"/>
      <c r="U1" s="284"/>
    </row>
    <row r="2" spans="1:21" ht="18.75">
      <c r="A2" s="269" t="s">
        <v>1346</v>
      </c>
      <c r="B2" s="284"/>
      <c r="C2" s="284"/>
      <c r="D2" s="284"/>
      <c r="E2" s="284"/>
      <c r="F2" s="284"/>
      <c r="G2" s="284"/>
      <c r="H2" s="284"/>
      <c r="K2" s="284"/>
      <c r="L2" s="284"/>
      <c r="M2" s="284"/>
      <c r="N2" s="284"/>
      <c r="O2" s="284"/>
      <c r="P2" s="284"/>
      <c r="Q2" s="284"/>
      <c r="R2" s="284"/>
      <c r="S2" s="284"/>
      <c r="T2" s="284"/>
      <c r="U2" s="284"/>
    </row>
    <row r="3" spans="1:21">
      <c r="A3" s="622" t="s">
        <v>1406</v>
      </c>
      <c r="B3" s="622"/>
      <c r="C3" s="622"/>
      <c r="D3" s="622"/>
      <c r="E3" s="622"/>
      <c r="F3" s="622"/>
      <c r="G3" s="622"/>
      <c r="H3" s="622"/>
      <c r="I3" s="622"/>
      <c r="J3" s="622"/>
      <c r="K3" s="622"/>
      <c r="L3" s="622"/>
      <c r="M3" s="622"/>
      <c r="N3" s="622"/>
      <c r="O3" s="622"/>
      <c r="P3" s="622"/>
      <c r="Q3" s="622"/>
      <c r="R3" s="622"/>
      <c r="S3" s="622"/>
      <c r="T3" s="622"/>
      <c r="U3" s="622"/>
    </row>
    <row r="4" spans="1:21" ht="1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102</v>
      </c>
      <c r="S4" s="572" t="s">
        <v>109</v>
      </c>
      <c r="T4" s="572" t="s">
        <v>108</v>
      </c>
      <c r="U4" s="588" t="s">
        <v>88</v>
      </c>
    </row>
    <row r="5" spans="1:21"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89"/>
    </row>
    <row r="6" spans="1:21"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90"/>
    </row>
    <row r="7" spans="1:21" s="366"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ustomHeight="1">
      <c r="A8" s="619" t="s">
        <v>1406</v>
      </c>
      <c r="B8" s="619"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c r="A9" s="620"/>
      <c r="B9" s="620"/>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c r="A10" s="620"/>
      <c r="B10" s="620"/>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c r="A11" s="620"/>
      <c r="B11" s="620"/>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c r="A12" s="620"/>
      <c r="B12" s="620"/>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c r="A13" s="620"/>
      <c r="B13" s="620"/>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c r="A14" s="620"/>
      <c r="B14" s="620"/>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c r="A15" s="620"/>
      <c r="B15" s="620"/>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c r="A16" s="620"/>
      <c r="B16" s="620"/>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c r="A17" s="620"/>
      <c r="B17" s="620"/>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c r="A18" s="620"/>
      <c r="B18" s="620"/>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c r="A19" s="620"/>
      <c r="B19" s="620"/>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c r="A20" s="621"/>
      <c r="B20" s="621"/>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C1" workbookViewId="0">
      <selection activeCell="C13" sqref="C13"/>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c r="H2" s="562" t="s">
        <v>1368</v>
      </c>
      <c r="I2" s="562"/>
    </row>
    <row r="3" spans="2:11" ht="19.5" thickBot="1">
      <c r="B3" s="81" t="s">
        <v>21</v>
      </c>
      <c r="C3" s="81" t="s">
        <v>390</v>
      </c>
      <c r="H3" s="423" t="s">
        <v>389</v>
      </c>
      <c r="I3" s="424" t="s">
        <v>390</v>
      </c>
    </row>
    <row r="4" spans="2:11" ht="18.75">
      <c r="B4" s="82" t="s">
        <v>121</v>
      </c>
      <c r="C4" s="201">
        <f>'1. TALLERES SEMINARIOS'!D5</f>
        <v>30000</v>
      </c>
      <c r="H4" s="416" t="s">
        <v>1356</v>
      </c>
      <c r="I4" s="419">
        <f>'1. Desarrollo e Innov. Curricu.'!Q28</f>
        <v>0</v>
      </c>
    </row>
    <row r="5" spans="2:11" ht="18.75">
      <c r="B5" s="82" t="s">
        <v>414</v>
      </c>
      <c r="C5" s="201">
        <f>'2. CONTRATACION DE PERSONAL'!D5</f>
        <v>1215331.29</v>
      </c>
      <c r="H5" s="417" t="s">
        <v>1358</v>
      </c>
      <c r="I5" s="420">
        <f>'2. Investigación Científica'!Q47</f>
        <v>11500000</v>
      </c>
    </row>
    <row r="6" spans="2:11" ht="18.75">
      <c r="B6" s="82" t="s">
        <v>125</v>
      </c>
      <c r="C6" s="201">
        <f>'3. EQUIPO DE OFICINA'!D5</f>
        <v>49200</v>
      </c>
      <c r="H6" s="417" t="s">
        <v>470</v>
      </c>
      <c r="I6" s="420">
        <f>'3. Vinculación Univ. Sociedad'!Q74</f>
        <v>3131200</v>
      </c>
    </row>
    <row r="7" spans="2:11" ht="19.5" thickBot="1">
      <c r="B7" s="82" t="s">
        <v>415</v>
      </c>
      <c r="C7" s="201">
        <f>'4. EQUIPO TECNOLÓGICOS'!D5</f>
        <v>165000</v>
      </c>
      <c r="E7" s="427" t="s">
        <v>118</v>
      </c>
      <c r="F7" s="436" t="s">
        <v>1482</v>
      </c>
      <c r="H7" s="417" t="s">
        <v>1357</v>
      </c>
      <c r="I7" s="420">
        <f>'4. Docencia y Profesorado Univ.'!Q21</f>
        <v>0</v>
      </c>
    </row>
    <row r="8" spans="2:11" ht="18.75">
      <c r="B8" s="82" t="s">
        <v>126</v>
      </c>
      <c r="C8" s="201">
        <f>'5. ACTIVIDADES ESPECIALES'!D5</f>
        <v>12112924.5</v>
      </c>
      <c r="E8" s="432" t="s">
        <v>1484</v>
      </c>
      <c r="F8" s="433">
        <f>Presupuesto!D566</f>
        <v>3231949.5</v>
      </c>
      <c r="H8" s="417" t="s">
        <v>1359</v>
      </c>
      <c r="I8" s="420">
        <f>'5. Estudiantes y Graduados'!Q43</f>
        <v>893000</v>
      </c>
    </row>
    <row r="9" spans="2:11" ht="19.5" thickBot="1">
      <c r="B9" s="92" t="s">
        <v>385</v>
      </c>
      <c r="C9" s="83">
        <f>'6. Becas'!D5</f>
        <v>288000</v>
      </c>
      <c r="E9" s="434" t="s">
        <v>1506</v>
      </c>
      <c r="F9" s="435">
        <f>Presupuesto!E566</f>
        <v>16180331.289999999</v>
      </c>
      <c r="H9" s="417" t="s">
        <v>471</v>
      </c>
      <c r="I9" s="420">
        <f>'6. Gestión del Conocimiento'!Q27</f>
        <v>0</v>
      </c>
    </row>
    <row r="10" spans="2:11" ht="19.5" thickBot="1">
      <c r="B10" s="92" t="s">
        <v>386</v>
      </c>
      <c r="C10" s="83">
        <f>'7. Infraestructura'!D5</f>
        <v>2634825</v>
      </c>
      <c r="E10" s="437" t="s">
        <v>1483</v>
      </c>
      <c r="F10" s="438">
        <f>Presupuesto!F566</f>
        <v>19412280.789999999</v>
      </c>
      <c r="G10" s="111"/>
      <c r="H10" s="417" t="s">
        <v>1360</v>
      </c>
      <c r="I10" s="421">
        <f>'7. Lo Esencial de la Reforma U.'!Q34</f>
        <v>0</v>
      </c>
    </row>
    <row r="11" spans="2:11" ht="18.75">
      <c r="B11" s="82" t="s">
        <v>417</v>
      </c>
      <c r="C11" s="83">
        <f>'8. Venta de Servicios'!D5</f>
        <v>2917000</v>
      </c>
      <c r="E11" s="439" t="s">
        <v>404</v>
      </c>
      <c r="F11" s="440">
        <f>Presupuesto!AR566</f>
        <v>19412280.789999999</v>
      </c>
      <c r="G11" s="111"/>
      <c r="H11" s="417" t="s">
        <v>1362</v>
      </c>
      <c r="I11" s="421">
        <f>'8. Cultura de Inno. Insti...'!Q21</f>
        <v>0</v>
      </c>
    </row>
    <row r="12" spans="2:11" ht="18.75">
      <c r="B12" s="92"/>
      <c r="C12" s="83"/>
      <c r="F12" s="111"/>
      <c r="G12" s="111"/>
      <c r="H12" s="417" t="s">
        <v>1477</v>
      </c>
      <c r="I12" s="421">
        <f>'9. Asegura. de la Calid. y M'!Q36</f>
        <v>0</v>
      </c>
      <c r="K12" s="156"/>
    </row>
    <row r="13" spans="2:11" ht="24" thickBot="1">
      <c r="B13" s="84" t="s">
        <v>124</v>
      </c>
      <c r="C13" s="431">
        <f>SUM(C4:C12)</f>
        <v>19412280.789999999</v>
      </c>
      <c r="F13" s="111"/>
      <c r="G13" s="111"/>
      <c r="H13" s="418" t="s">
        <v>1453</v>
      </c>
      <c r="I13" s="422">
        <f>'10. Posgrado'!Q43</f>
        <v>0</v>
      </c>
    </row>
    <row r="14" spans="2:11" ht="23.25">
      <c r="B14" s="84"/>
      <c r="C14" s="85"/>
      <c r="F14" s="111"/>
      <c r="G14" s="111"/>
      <c r="H14" s="425" t="s">
        <v>124</v>
      </c>
      <c r="I14" s="426">
        <f>SUM(I4:I13)</f>
        <v>15524200</v>
      </c>
    </row>
    <row r="15" spans="2:11" ht="15.75">
      <c r="F15" s="111"/>
      <c r="G15" s="111"/>
      <c r="H15" s="563"/>
      <c r="I15" s="563"/>
    </row>
    <row r="16" spans="2:11" ht="16.5" thickBot="1">
      <c r="F16" s="111"/>
      <c r="G16" s="111"/>
      <c r="H16" s="564" t="s">
        <v>1370</v>
      </c>
      <c r="I16" s="564"/>
    </row>
    <row r="17" spans="2:15" ht="15.75" thickBot="1">
      <c r="F17" s="111"/>
      <c r="G17" s="111"/>
      <c r="H17" s="427" t="s">
        <v>389</v>
      </c>
      <c r="I17" s="428" t="s">
        <v>390</v>
      </c>
      <c r="J17" s="196"/>
    </row>
    <row r="18" spans="2:15">
      <c r="H18" s="480" t="s">
        <v>1363</v>
      </c>
      <c r="I18" s="481">
        <f>'11. Gestion Administrativa'!Q41</f>
        <v>2642749.5</v>
      </c>
      <c r="J18" s="196"/>
    </row>
    <row r="19" spans="2:15">
      <c r="H19" s="482" t="s">
        <v>1364</v>
      </c>
      <c r="I19" s="483">
        <f>'12. Gestión del Talento Humano'!Q21</f>
        <v>1245331.29</v>
      </c>
      <c r="J19" s="196"/>
    </row>
    <row r="20" spans="2:15">
      <c r="B20" s="474" t="s">
        <v>1504</v>
      </c>
      <c r="C20" s="475">
        <v>22.584900000000001</v>
      </c>
      <c r="D20" s="474" t="s">
        <v>1536</v>
      </c>
      <c r="E20" s="476"/>
      <c r="H20" s="482" t="s">
        <v>1365</v>
      </c>
      <c r="I20" s="483">
        <f>'13. Gestión Académica'!Q21</f>
        <v>0</v>
      </c>
      <c r="J20" s="196"/>
    </row>
    <row r="21" spans="2:15">
      <c r="H21" s="482" t="s">
        <v>1366</v>
      </c>
      <c r="I21" s="483">
        <f>'14. Internacional... de la E.S.'!Q36</f>
        <v>0</v>
      </c>
      <c r="J21" s="196"/>
    </row>
    <row r="22" spans="2:15">
      <c r="H22" s="484" t="s">
        <v>1367</v>
      </c>
      <c r="I22" s="485">
        <f>'15. Gobernabilidad y Proceso...'!Q29</f>
        <v>0</v>
      </c>
      <c r="J22" s="196"/>
    </row>
    <row r="23" spans="2:15">
      <c r="H23" s="486" t="s">
        <v>1478</v>
      </c>
      <c r="I23" s="487">
        <f>'16. Desa. del Sistema Educ.Sup.'!Q70</f>
        <v>0</v>
      </c>
      <c r="J23" s="196"/>
    </row>
    <row r="24" spans="2:15" s="466" customFormat="1" ht="15.75" thickBot="1">
      <c r="H24" s="488" t="s">
        <v>1513</v>
      </c>
      <c r="I24" s="489">
        <f>'17. Gestión TIC'!Q74</f>
        <v>0</v>
      </c>
      <c r="J24" s="196"/>
    </row>
    <row r="25" spans="2:15" ht="15.75" thickBot="1">
      <c r="H25" s="478" t="s">
        <v>124</v>
      </c>
      <c r="I25" s="479">
        <f>SUM(I18:I24)</f>
        <v>3888080.79</v>
      </c>
    </row>
    <row r="26" spans="2:15" ht="15.75" thickBot="1"/>
    <row r="27" spans="2:15" ht="15.75" thickBot="1">
      <c r="H27" s="429" t="s">
        <v>1369</v>
      </c>
      <c r="I27" s="430">
        <f>I14+I25</f>
        <v>19412280.789999999</v>
      </c>
    </row>
    <row r="28" spans="2:15">
      <c r="H28" s="342"/>
      <c r="I28" s="343"/>
    </row>
    <row r="29" spans="2:15">
      <c r="H29" s="342"/>
      <c r="I29" s="343"/>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0</v>
      </c>
      <c r="D43" s="237">
        <f>SUMIF('2. CONTRATACION DE PERSONAL'!$C:$C,'Cuadro Resumen'!$B$40:$B$56,'2. CONTRATACION DE PERSONAL'!$G:$G)</f>
        <v>0</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1</v>
      </c>
      <c r="D49" s="237">
        <f>SUMIF('2. CONTRATACION DE PERSONAL'!$C:$C,'Cuadro Resumen'!$B$40:$B$56,'2. CONTRATACION DE PERSONAL'!$G:$G)</f>
        <v>180049.08000000002</v>
      </c>
    </row>
    <row r="50" spans="2:4" ht="18.75">
      <c r="B50" s="86" t="s">
        <v>491</v>
      </c>
      <c r="C50" s="167">
        <f>SUMIF('2. CONTRATACION DE PERSONAL'!C:C,'Cuadro Resumen'!$B$40:$B$56,'2. CONTRATACION DE PERSONAL'!D:D)</f>
        <v>1</v>
      </c>
      <c r="D50" s="237">
        <f>SUMIF('2. CONTRATACION DE PERSONAL'!$C:$C,'Cuadro Resumen'!$B$40:$B$56,'2. CONTRATACION DE PERSONAL'!$G:$G)</f>
        <v>158866.79999999999</v>
      </c>
    </row>
    <row r="51" spans="2:4" ht="18.75">
      <c r="B51" s="86" t="s">
        <v>492</v>
      </c>
      <c r="C51" s="167">
        <f>SUMIF('2. CONTRATACION DE PERSONAL'!C:C,'Cuadro Resumen'!$B$40:$B$56,'2. CONTRATACION DE PERSONAL'!D:D)</f>
        <v>5</v>
      </c>
      <c r="D51" s="237">
        <f>SUMIF('2. CONTRATACION DE PERSONAL'!$C:$C,'Cuadro Resumen'!$B$40:$B$56,'2. CONTRATACION DE PERSONAL'!$G:$G)</f>
        <v>741378.6</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124</v>
      </c>
      <c r="C57" s="168">
        <f>SUBTOTAL(109,C40:C56)</f>
        <v>7</v>
      </c>
      <c r="D57" s="237">
        <f>SUM(D40:D56)</f>
        <v>1080294.48</v>
      </c>
    </row>
    <row r="66" spans="2:4">
      <c r="B66" s="197" t="s">
        <v>379</v>
      </c>
    </row>
    <row r="68" spans="2:4" ht="18.75">
      <c r="B68" s="81" t="s">
        <v>21</v>
      </c>
      <c r="C68" s="81" t="s">
        <v>55</v>
      </c>
      <c r="D68" s="236" t="s">
        <v>474</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3</v>
      </c>
      <c r="D70" s="238">
        <f>SUMIF('3. EQUIPO DE OFICINA'!$C:$C,'Cuadro Resumen'!$B$69:$B$78,'3. EQUIPO DE OFICINA'!$F:$F)</f>
        <v>7200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3</v>
      </c>
      <c r="D72" s="238">
        <f>SUMIF('3. EQUIPO DE OFICINA'!$C:$C,'Cuadro Resumen'!$B$69:$B$78,'3. EQUIPO DE OFICINA'!$F:$F)</f>
        <v>18000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3</v>
      </c>
      <c r="D75" s="238">
        <f>SUMIF('3. EQUIPO DE OFICINA'!$C:$C,'Cuadro Resumen'!$B$69:$B$78,'3. EQUIPO DE OFICINA'!$F:$F)</f>
        <v>24000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9</v>
      </c>
      <c r="D80" s="239">
        <f>SUM(D69:D79)</f>
        <v>49200</v>
      </c>
    </row>
    <row r="83" spans="2:4">
      <c r="B83" s="197" t="s">
        <v>380</v>
      </c>
    </row>
    <row r="85" spans="2:4" ht="18.75">
      <c r="B85" s="81" t="s">
        <v>381</v>
      </c>
      <c r="C85" s="81" t="s">
        <v>55</v>
      </c>
      <c r="D85" s="236" t="s">
        <v>474</v>
      </c>
    </row>
    <row r="86" spans="2:4" ht="37.5">
      <c r="B86" s="306" t="s">
        <v>1336</v>
      </c>
      <c r="C86" s="83">
        <f>SUMIF('4. EQUIPO TECNOLÓGICOS'!C:C,'Cuadro Resumen'!$B$86:$B$102,'4. EQUIPO TECNOLÓGICOS'!D:D)</f>
        <v>2</v>
      </c>
      <c r="D86" s="83">
        <f>SUMIF('4. EQUIPO TECNOLÓGICOS'!$C:$C,'Cuadro Resumen'!$B$86:$B$102,'4. EQUIPO TECNOLÓGICOS'!F:F)</f>
        <v>70000</v>
      </c>
    </row>
    <row r="87" spans="2:4" ht="18.75">
      <c r="B87" s="306" t="s">
        <v>1337</v>
      </c>
      <c r="C87" s="83">
        <f>SUMIF('4. EQUIPO TECNOLÓGICOS'!C:C,'Cuadro Resumen'!$B$86:$B$102,'4. EQUIPO TECNOLÓGICOS'!D:D)</f>
        <v>0</v>
      </c>
      <c r="D87" s="83">
        <f>SUMIF('4. EQUIPO TECNOLÓGICOS'!$C:$C,'Cuadro Resumen'!$B$86:$B$102,'4. EQUIPO TECNOLÓGICOS'!F:F)</f>
        <v>0</v>
      </c>
    </row>
    <row r="88" spans="2:4" ht="37.5">
      <c r="B88" s="306" t="s">
        <v>1335</v>
      </c>
      <c r="C88" s="83">
        <f>SUMIF('4. EQUIPO TECNOLÓGICOS'!C:C,'Cuadro Resumen'!$B$86:$B$102,'4. EQUIPO TECNOLÓGICOS'!D:D)</f>
        <v>0</v>
      </c>
      <c r="D88" s="83">
        <f>SUMIF('4. EQUIPO TECNOLÓGICOS'!$C:$C,'Cuadro Resumen'!$B$86:$B$102,'4. EQUIPO TECNOLÓGICOS'!F:F)</f>
        <v>0</v>
      </c>
    </row>
    <row r="89" spans="2:4" ht="37.5">
      <c r="B89" s="306" t="s">
        <v>1338</v>
      </c>
      <c r="C89" s="83">
        <f>SUMIF('4. EQUIPO TECNOLÓGICOS'!C:C,'Cuadro Resumen'!$B$86:$B$102,'4. EQUIPO TECNOLÓGICOS'!D:D)</f>
        <v>2</v>
      </c>
      <c r="D89" s="83">
        <f>SUMIF('4. EQUIPO TECNOLÓGICOS'!$C:$C,'Cuadro Resumen'!$B$86:$B$102,'4. EQUIPO TECNOLÓGICOS'!F:F)</f>
        <v>30000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5</v>
      </c>
      <c r="D94" s="83">
        <f>SUMIF('4. EQUIPO TECNOLÓGICOS'!$C:$C,'Cuadro Resumen'!$B$86:$B$102,'4. EQUIPO TECNOLÓGICOS'!F:F)</f>
        <v>65000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1481</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124</v>
      </c>
      <c r="C103" s="85">
        <f>SUM(C86:C102)</f>
        <v>9</v>
      </c>
      <c r="D103" s="85">
        <f>SUM(D86:D102)</f>
        <v>165000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50"/>
    </row>
    <row r="198" spans="2:9" hidden="1">
      <c r="B198" s="565" t="s">
        <v>1497</v>
      </c>
      <c r="C198" s="565"/>
      <c r="D198" s="565"/>
      <c r="E198" s="565"/>
      <c r="F198" s="565"/>
    </row>
    <row r="199" spans="2:9" hidden="1">
      <c r="B199" s="454" t="s">
        <v>1498</v>
      </c>
      <c r="C199" s="453" t="s">
        <v>1499</v>
      </c>
      <c r="D199" s="453" t="s">
        <v>1499</v>
      </c>
      <c r="E199" s="453" t="s">
        <v>1500</v>
      </c>
      <c r="F199" s="453" t="s">
        <v>1500</v>
      </c>
    </row>
    <row r="200" spans="2:9" hidden="1">
      <c r="B200" s="452"/>
      <c r="C200" s="452" t="s">
        <v>1501</v>
      </c>
      <c r="D200" s="452" t="s">
        <v>1502</v>
      </c>
      <c r="E200" s="452" t="s">
        <v>1501</v>
      </c>
      <c r="F200" s="452" t="s">
        <v>1502</v>
      </c>
    </row>
    <row r="201" spans="2:9" hidden="1">
      <c r="B201" s="454" t="s">
        <v>3</v>
      </c>
      <c r="C201" s="451">
        <v>255</v>
      </c>
      <c r="D201" s="451">
        <v>235</v>
      </c>
      <c r="E201" s="451">
        <v>300</v>
      </c>
      <c r="F201" s="451">
        <v>280</v>
      </c>
    </row>
    <row r="202" spans="2:9" hidden="1">
      <c r="B202" s="454" t="s">
        <v>4</v>
      </c>
      <c r="C202" s="451">
        <v>225</v>
      </c>
      <c r="D202" s="451">
        <v>205</v>
      </c>
      <c r="E202" s="451">
        <v>270</v>
      </c>
      <c r="F202" s="451">
        <v>250</v>
      </c>
    </row>
    <row r="203" spans="2:9" hidden="1">
      <c r="B203" s="454" t="s">
        <v>5</v>
      </c>
      <c r="C203" s="451">
        <v>195</v>
      </c>
      <c r="D203" s="451">
        <v>180</v>
      </c>
      <c r="E203" s="451">
        <v>240</v>
      </c>
      <c r="F203" s="451">
        <v>220</v>
      </c>
    </row>
    <row r="204" spans="2:9" hidden="1">
      <c r="B204" s="454" t="s">
        <v>6</v>
      </c>
      <c r="C204" s="451">
        <v>165</v>
      </c>
      <c r="D204" s="451">
        <v>150</v>
      </c>
      <c r="E204" s="451">
        <v>210</v>
      </c>
      <c r="F204" s="451">
        <v>195</v>
      </c>
    </row>
    <row r="205" spans="2:9" hidden="1">
      <c r="B205" s="454" t="s">
        <v>1503</v>
      </c>
      <c r="C205" s="451">
        <v>145</v>
      </c>
      <c r="D205" s="451">
        <v>135</v>
      </c>
      <c r="E205" s="451">
        <v>185</v>
      </c>
      <c r="F205" s="451">
        <v>170</v>
      </c>
    </row>
    <row r="206" spans="2:9" hidden="1">
      <c r="B206" s="449"/>
      <c r="C206" s="449"/>
      <c r="D206" s="449"/>
      <c r="E206" s="449"/>
      <c r="F206" s="449"/>
    </row>
    <row r="207" spans="2:9" hidden="1">
      <c r="B207" s="566" t="s">
        <v>1504</v>
      </c>
      <c r="C207" s="566"/>
      <c r="D207" s="566"/>
      <c r="E207" s="477">
        <f>C20</f>
        <v>22.584900000000001</v>
      </c>
      <c r="F207" s="477" t="str">
        <f>D20</f>
        <v>Lunes, 08 de febrero del 2016 Fuente el BCH</v>
      </c>
    </row>
    <row r="208" spans="2:9" hidden="1">
      <c r="B208" s="449"/>
      <c r="C208" s="449"/>
      <c r="D208" s="449"/>
      <c r="E208" s="449"/>
      <c r="F208" s="449"/>
    </row>
    <row r="209" spans="2:9" hidden="1">
      <c r="B209" s="449"/>
      <c r="C209" s="449"/>
      <c r="D209" s="449"/>
      <c r="E209" s="449"/>
      <c r="F209" s="449"/>
    </row>
    <row r="210" spans="2:9" hidden="1">
      <c r="B210" s="565" t="s">
        <v>1497</v>
      </c>
      <c r="C210" s="565"/>
      <c r="D210" s="565"/>
      <c r="E210" s="565"/>
      <c r="F210" s="565"/>
    </row>
    <row r="211" spans="2:9" hidden="1">
      <c r="B211" s="454" t="s">
        <v>1498</v>
      </c>
      <c r="C211" s="453" t="s">
        <v>1499</v>
      </c>
      <c r="D211" s="453" t="s">
        <v>1499</v>
      </c>
      <c r="E211" s="453" t="s">
        <v>1500</v>
      </c>
      <c r="F211" s="453" t="s">
        <v>1500</v>
      </c>
    </row>
    <row r="212" spans="2:9" hidden="1">
      <c r="B212" s="452"/>
      <c r="C212" s="452" t="s">
        <v>1501</v>
      </c>
      <c r="D212" s="452" t="s">
        <v>1502</v>
      </c>
      <c r="E212" s="452" t="s">
        <v>1501</v>
      </c>
      <c r="F212" s="452" t="s">
        <v>1502</v>
      </c>
    </row>
    <row r="213" spans="2:9" hidden="1">
      <c r="B213" s="454" t="s">
        <v>3</v>
      </c>
      <c r="C213" s="455">
        <f>+C201*E207</f>
        <v>5759.1495000000004</v>
      </c>
      <c r="D213" s="456">
        <f>+D201*E207</f>
        <v>5307.4515000000001</v>
      </c>
      <c r="E213" s="456">
        <f>+E201*E207</f>
        <v>6775.47</v>
      </c>
      <c r="F213" s="456">
        <f>+F201*E207</f>
        <v>6323.7719999999999</v>
      </c>
    </row>
    <row r="214" spans="2:9" hidden="1">
      <c r="B214" s="454" t="s">
        <v>4</v>
      </c>
      <c r="C214" s="455">
        <f>+C202*E207</f>
        <v>5081.6025</v>
      </c>
      <c r="D214" s="456">
        <f>+D202*E207</f>
        <v>4629.9045000000006</v>
      </c>
      <c r="E214" s="456">
        <f>+E202*E207</f>
        <v>6097.9230000000007</v>
      </c>
      <c r="F214" s="456">
        <f>+F202*E207</f>
        <v>5646.2250000000004</v>
      </c>
    </row>
    <row r="215" spans="2:9" hidden="1">
      <c r="B215" s="454" t="s">
        <v>5</v>
      </c>
      <c r="C215" s="455">
        <f>+C203*E207</f>
        <v>4404.0555000000004</v>
      </c>
      <c r="D215" s="456">
        <f>+D203*E207</f>
        <v>4065.2820000000002</v>
      </c>
      <c r="E215" s="456">
        <f>+E203*E207</f>
        <v>5420.3760000000002</v>
      </c>
      <c r="F215" s="456">
        <f>+F203*E207</f>
        <v>4968.6779999999999</v>
      </c>
    </row>
    <row r="216" spans="2:9" hidden="1">
      <c r="B216" s="454" t="s">
        <v>6</v>
      </c>
      <c r="C216" s="455">
        <f>+C204*E207</f>
        <v>3726.5085000000004</v>
      </c>
      <c r="D216" s="456">
        <f>+D204*E207</f>
        <v>3387.7350000000001</v>
      </c>
      <c r="E216" s="456">
        <f>+E204*E207</f>
        <v>4742.8290000000006</v>
      </c>
      <c r="F216" s="456">
        <f>+F204*E207</f>
        <v>4404.0555000000004</v>
      </c>
    </row>
    <row r="217" spans="2:9" hidden="1">
      <c r="B217" s="454" t="s">
        <v>1503</v>
      </c>
      <c r="C217" s="455">
        <f>+C205*E207</f>
        <v>3274.8105</v>
      </c>
      <c r="D217" s="456">
        <f>+D205*E207</f>
        <v>3048.9615000000003</v>
      </c>
      <c r="E217" s="456">
        <f>+E205*E207</f>
        <v>4178.2065000000002</v>
      </c>
      <c r="F217" s="456">
        <f>+F205*E207</f>
        <v>3839.433</v>
      </c>
    </row>
    <row r="218" spans="2:9" hidden="1"/>
    <row r="220" spans="2:9" s="122" customFormat="1">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topLeftCell="D1" workbookViewId="0">
      <pane ySplit="8" topLeftCell="A12" activePane="bottomLeft" state="frozen"/>
      <selection activeCell="A7" sqref="A7"/>
      <selection pane="bottomLeft" activeCell="U18" sqref="U18:U19"/>
    </sheetView>
  </sheetViews>
  <sheetFormatPr baseColWidth="10" defaultRowHeight="15"/>
  <cols>
    <col min="1" max="2" width="21.7109375" customWidth="1"/>
    <col min="3" max="3" width="102.285156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c r="A2" s="269" t="s">
        <v>1346</v>
      </c>
      <c r="B2" s="284"/>
      <c r="C2" s="284"/>
      <c r="D2" s="284"/>
      <c r="E2" s="284"/>
      <c r="F2" s="284"/>
      <c r="G2" s="284"/>
      <c r="H2" s="284"/>
      <c r="K2" s="284"/>
      <c r="L2" s="284"/>
      <c r="M2" s="284"/>
      <c r="N2" s="284"/>
      <c r="O2" s="284"/>
      <c r="P2" s="284"/>
      <c r="Q2" s="284"/>
      <c r="R2" s="284"/>
      <c r="S2" s="284"/>
      <c r="T2" s="284"/>
      <c r="U2" s="284"/>
    </row>
    <row r="3" spans="1:23">
      <c r="A3" s="622" t="s">
        <v>1401</v>
      </c>
      <c r="B3" s="622"/>
      <c r="C3" s="622"/>
      <c r="D3" s="622"/>
      <c r="E3" s="622"/>
      <c r="F3" s="622"/>
      <c r="G3" s="622"/>
      <c r="H3" s="622"/>
      <c r="I3" s="622"/>
      <c r="J3" s="622"/>
      <c r="K3" s="622"/>
      <c r="L3" s="622"/>
      <c r="M3" s="622"/>
      <c r="N3" s="622"/>
      <c r="O3" s="622"/>
      <c r="P3" s="622"/>
      <c r="Q3" s="622"/>
      <c r="R3" s="622"/>
      <c r="S3" s="622"/>
      <c r="T3" s="622"/>
      <c r="U3" s="622"/>
    </row>
    <row r="4" spans="1:23" s="366" customFormat="1">
      <c r="A4" s="378" t="s">
        <v>1400</v>
      </c>
      <c r="B4" s="376"/>
      <c r="C4" s="376"/>
      <c r="D4" s="495"/>
      <c r="E4" s="376"/>
      <c r="F4" s="376"/>
      <c r="G4" s="376"/>
      <c r="H4" s="376"/>
      <c r="I4" s="376"/>
      <c r="J4" s="376"/>
      <c r="K4" s="376"/>
      <c r="L4" s="376"/>
      <c r="M4" s="376"/>
      <c r="N4" s="376"/>
      <c r="O4" s="376"/>
      <c r="P4" s="376"/>
      <c r="Q4" s="376"/>
      <c r="R4" s="376"/>
      <c r="S4" s="376"/>
      <c r="T4" s="376"/>
      <c r="U4" s="376"/>
    </row>
    <row r="5" spans="1:23">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c r="A6" s="570" t="s">
        <v>96</v>
      </c>
      <c r="B6" s="572" t="s">
        <v>110</v>
      </c>
      <c r="C6" s="582" t="s">
        <v>1537</v>
      </c>
      <c r="D6" s="582" t="s">
        <v>1538</v>
      </c>
      <c r="E6" s="582" t="s">
        <v>86</v>
      </c>
      <c r="F6" s="582" t="s">
        <v>391</v>
      </c>
      <c r="G6" s="582" t="s">
        <v>87</v>
      </c>
      <c r="H6" s="585" t="s">
        <v>99</v>
      </c>
      <c r="I6" s="587"/>
      <c r="J6" s="587"/>
      <c r="K6" s="587"/>
      <c r="L6" s="587"/>
      <c r="M6" s="587"/>
      <c r="N6" s="587"/>
      <c r="O6" s="586"/>
      <c r="P6" s="591" t="s">
        <v>100</v>
      </c>
      <c r="Q6" s="592"/>
      <c r="R6" s="572" t="s">
        <v>102</v>
      </c>
      <c r="S6" s="572" t="s">
        <v>109</v>
      </c>
      <c r="T6" s="572" t="s">
        <v>108</v>
      </c>
      <c r="U6" s="588" t="s">
        <v>88</v>
      </c>
    </row>
    <row r="7" spans="1:23" ht="15" customHeight="1">
      <c r="A7" s="570"/>
      <c r="B7" s="570"/>
      <c r="C7" s="583"/>
      <c r="D7" s="583"/>
      <c r="E7" s="583"/>
      <c r="F7" s="583"/>
      <c r="G7" s="583"/>
      <c r="H7" s="585" t="s">
        <v>103</v>
      </c>
      <c r="I7" s="586"/>
      <c r="J7" s="585" t="s">
        <v>104</v>
      </c>
      <c r="K7" s="586"/>
      <c r="L7" s="585" t="s">
        <v>105</v>
      </c>
      <c r="M7" s="586"/>
      <c r="N7" s="585" t="s">
        <v>106</v>
      </c>
      <c r="O7" s="586"/>
      <c r="P7" s="593"/>
      <c r="Q7" s="594"/>
      <c r="R7" s="570"/>
      <c r="S7" s="570"/>
      <c r="T7" s="570"/>
      <c r="U7" s="589"/>
    </row>
    <row r="8" spans="1:23" ht="25.5">
      <c r="A8" s="571"/>
      <c r="B8" s="571"/>
      <c r="C8" s="584"/>
      <c r="D8" s="584"/>
      <c r="E8" s="584"/>
      <c r="F8" s="584"/>
      <c r="G8" s="584"/>
      <c r="H8" s="441" t="s">
        <v>107</v>
      </c>
      <c r="I8" s="441" t="s">
        <v>12</v>
      </c>
      <c r="J8" s="441" t="s">
        <v>107</v>
      </c>
      <c r="K8" s="441" t="s">
        <v>12</v>
      </c>
      <c r="L8" s="441" t="s">
        <v>107</v>
      </c>
      <c r="M8" s="441" t="s">
        <v>12</v>
      </c>
      <c r="N8" s="441" t="s">
        <v>107</v>
      </c>
      <c r="O8" s="441" t="s">
        <v>12</v>
      </c>
      <c r="P8" s="441" t="s">
        <v>107</v>
      </c>
      <c r="Q8" s="441" t="s">
        <v>12</v>
      </c>
      <c r="R8" s="571"/>
      <c r="S8" s="571"/>
      <c r="T8" s="571"/>
      <c r="U8" s="590"/>
    </row>
    <row r="9" spans="1:23" s="366" customFormat="1" ht="15.75">
      <c r="A9" s="442"/>
      <c r="B9" s="443"/>
      <c r="C9" s="444"/>
      <c r="D9" s="444"/>
      <c r="E9" s="444"/>
      <c r="F9" s="445"/>
      <c r="G9" s="444"/>
      <c r="H9" s="446"/>
      <c r="I9" s="446"/>
      <c r="J9" s="446"/>
      <c r="K9" s="446"/>
      <c r="L9" s="446"/>
      <c r="M9" s="446"/>
      <c r="N9" s="446"/>
      <c r="O9" s="446"/>
      <c r="P9" s="446"/>
      <c r="Q9" s="446"/>
      <c r="R9" s="447"/>
      <c r="S9" s="447"/>
      <c r="T9" s="447"/>
      <c r="U9" s="448"/>
    </row>
    <row r="10" spans="1:23" ht="15.75">
      <c r="A10" s="619" t="s">
        <v>1401</v>
      </c>
      <c r="B10" s="619"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c r="A11" s="620"/>
      <c r="B11" s="620"/>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c r="A12" s="620"/>
      <c r="B12" s="620"/>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c r="A13" s="620"/>
      <c r="B13" s="620"/>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c r="A14" s="620"/>
      <c r="B14" s="620"/>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c r="A15" s="621"/>
      <c r="B15" s="621"/>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c r="A16" s="619" t="s">
        <v>1400</v>
      </c>
      <c r="B16" s="619"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c r="A17" s="620"/>
      <c r="B17" s="620"/>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78.75">
      <c r="A18" s="620"/>
      <c r="B18" s="620"/>
      <c r="C18" s="280" t="s">
        <v>1611</v>
      </c>
      <c r="D18" s="496" t="s">
        <v>1817</v>
      </c>
      <c r="E18" s="280" t="s">
        <v>1819</v>
      </c>
      <c r="F18" s="547">
        <v>9.1</v>
      </c>
      <c r="G18" s="280" t="s">
        <v>1821</v>
      </c>
      <c r="H18" s="281">
        <v>0.25</v>
      </c>
      <c r="I18" s="359"/>
      <c r="J18" s="281">
        <v>0.25</v>
      </c>
      <c r="K18" s="359"/>
      <c r="L18" s="361">
        <v>0.25</v>
      </c>
      <c r="M18" s="359"/>
      <c r="N18" s="281">
        <v>0.25</v>
      </c>
      <c r="O18" s="359"/>
      <c r="P18" s="401">
        <f t="shared" si="0"/>
        <v>1</v>
      </c>
      <c r="Q18" s="402">
        <f t="shared" si="1"/>
        <v>0</v>
      </c>
      <c r="R18" s="281" t="s">
        <v>1823</v>
      </c>
      <c r="S18" s="281" t="s">
        <v>1825</v>
      </c>
      <c r="T18" s="281" t="s">
        <v>1811</v>
      </c>
      <c r="U18" s="281" t="s">
        <v>1827</v>
      </c>
    </row>
    <row r="19" spans="1:21" ht="78.75">
      <c r="A19" s="620"/>
      <c r="B19" s="620"/>
      <c r="C19" s="280"/>
      <c r="D19" s="496" t="s">
        <v>1818</v>
      </c>
      <c r="E19" s="280" t="s">
        <v>1820</v>
      </c>
      <c r="F19" s="547">
        <v>9.1999999999999993</v>
      </c>
      <c r="G19" s="280" t="s">
        <v>1822</v>
      </c>
      <c r="H19" s="281">
        <v>0.25</v>
      </c>
      <c r="I19" s="359"/>
      <c r="J19" s="281">
        <v>0.25</v>
      </c>
      <c r="K19" s="359"/>
      <c r="L19" s="361">
        <v>0.25</v>
      </c>
      <c r="M19" s="359"/>
      <c r="N19" s="281">
        <v>0.25</v>
      </c>
      <c r="O19" s="359"/>
      <c r="P19" s="401">
        <f t="shared" si="0"/>
        <v>1</v>
      </c>
      <c r="Q19" s="402">
        <f t="shared" si="1"/>
        <v>0</v>
      </c>
      <c r="R19" s="281" t="s">
        <v>1824</v>
      </c>
      <c r="S19" s="281" t="s">
        <v>1826</v>
      </c>
      <c r="T19" s="281" t="s">
        <v>1811</v>
      </c>
      <c r="U19" s="281" t="s">
        <v>1827</v>
      </c>
    </row>
    <row r="20" spans="1:21" ht="15.75">
      <c r="A20" s="620"/>
      <c r="B20" s="620"/>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c r="A21" s="620"/>
      <c r="B21" s="620"/>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c r="A22" s="620"/>
      <c r="B22" s="620"/>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c r="A23" s="620"/>
      <c r="B23" s="620"/>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c r="A24" s="620"/>
      <c r="B24" s="620"/>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c r="A25" s="623" t="s">
        <v>1476</v>
      </c>
      <c r="B25" s="623"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c r="A26" s="623"/>
      <c r="B26" s="623"/>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c r="A27" s="623"/>
      <c r="B27" s="623"/>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c r="A28" s="623"/>
      <c r="B28" s="623"/>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c r="A29" s="623"/>
      <c r="B29" s="623"/>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c r="A30" s="623"/>
      <c r="B30" s="623"/>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c r="A31" s="623"/>
      <c r="B31" s="623"/>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c r="A32" s="623"/>
      <c r="B32" s="623"/>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c r="A33" s="623"/>
      <c r="B33" s="623"/>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c r="A34" s="623"/>
      <c r="B34" s="623"/>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c r="A35" s="623"/>
      <c r="B35" s="623"/>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c r="A36" s="292"/>
      <c r="B36" s="293"/>
      <c r="C36" s="292" t="s">
        <v>1515</v>
      </c>
      <c r="D36" s="293"/>
      <c r="E36" s="293"/>
      <c r="F36" s="293"/>
      <c r="G36" s="294"/>
      <c r="H36" s="282">
        <f t="shared" ref="H36:Q36" si="2">SUM(H10:H35)</f>
        <v>0.5</v>
      </c>
      <c r="I36" s="283">
        <f t="shared" si="2"/>
        <v>0</v>
      </c>
      <c r="J36" s="282">
        <f t="shared" si="2"/>
        <v>0.5</v>
      </c>
      <c r="K36" s="283">
        <f t="shared" si="2"/>
        <v>0</v>
      </c>
      <c r="L36" s="282">
        <f t="shared" si="2"/>
        <v>0.5</v>
      </c>
      <c r="M36" s="283">
        <f t="shared" si="2"/>
        <v>0</v>
      </c>
      <c r="N36" s="282">
        <f t="shared" si="2"/>
        <v>0.5</v>
      </c>
      <c r="O36" s="283">
        <f t="shared" si="2"/>
        <v>0</v>
      </c>
      <c r="P36" s="283">
        <f t="shared" si="2"/>
        <v>2</v>
      </c>
      <c r="Q36" s="283">
        <f t="shared" si="2"/>
        <v>0</v>
      </c>
      <c r="R36" s="263"/>
      <c r="S36" s="263"/>
      <c r="T36" s="263"/>
      <c r="U36" s="263"/>
    </row>
    <row r="39" spans="1:21">
      <c r="C39" s="465"/>
    </row>
    <row r="40" spans="1:21">
      <c r="C40" s="465"/>
    </row>
    <row r="41" spans="1:21">
      <c r="C41" s="465"/>
    </row>
    <row r="42" spans="1:21">
      <c r="C42" s="465"/>
      <c r="I42"/>
      <c r="K42"/>
      <c r="M42"/>
      <c r="O42"/>
      <c r="Q42"/>
    </row>
    <row r="43" spans="1:21">
      <c r="C43" s="465"/>
      <c r="I43"/>
      <c r="K43"/>
      <c r="M43"/>
      <c r="O43"/>
      <c r="Q43"/>
    </row>
    <row r="44" spans="1:21">
      <c r="C44" s="465"/>
      <c r="I44"/>
      <c r="K44"/>
      <c r="M44"/>
      <c r="O44"/>
      <c r="Q44"/>
    </row>
    <row r="45" spans="1:21">
      <c r="C45" s="465"/>
      <c r="I45"/>
      <c r="K45"/>
      <c r="M45"/>
      <c r="O45"/>
      <c r="Q45"/>
    </row>
    <row r="46" spans="1:21">
      <c r="C46" s="465"/>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90" zoomScaleNormal="90" workbookViewId="0">
      <pane ySplit="6" topLeftCell="A13" activePane="bottomLeft" state="frozen"/>
      <selection activeCell="A7" sqref="A7"/>
      <selection pane="bottomLeft" activeCell="C50" sqref="C50:C70"/>
    </sheetView>
  </sheetViews>
  <sheetFormatPr baseColWidth="10" defaultRowHeight="1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c r="A2" s="269" t="s">
        <v>1346</v>
      </c>
      <c r="B2" s="284"/>
      <c r="C2" s="284"/>
      <c r="D2" s="284"/>
      <c r="E2" s="284"/>
      <c r="F2" s="284"/>
      <c r="G2" s="284"/>
      <c r="H2" s="284"/>
      <c r="K2" s="284"/>
      <c r="L2" s="284"/>
      <c r="M2" s="284"/>
      <c r="N2" s="284"/>
      <c r="O2" s="284"/>
      <c r="P2" s="284"/>
      <c r="Q2" s="284"/>
      <c r="R2" s="284"/>
      <c r="S2" s="284"/>
      <c r="T2" s="284"/>
      <c r="U2" s="284"/>
    </row>
    <row r="3" spans="1:32">
      <c r="A3" s="622" t="s">
        <v>1450</v>
      </c>
      <c r="B3" s="622"/>
      <c r="C3" s="622"/>
      <c r="D3" s="622"/>
      <c r="E3" s="622"/>
      <c r="F3" s="622"/>
      <c r="G3" s="622"/>
      <c r="H3" s="622"/>
      <c r="I3" s="622"/>
      <c r="J3" s="622"/>
      <c r="K3" s="622"/>
      <c r="L3" s="622"/>
      <c r="M3" s="622"/>
      <c r="N3" s="622"/>
      <c r="O3" s="622"/>
      <c r="P3" s="622"/>
      <c r="Q3" s="622"/>
      <c r="R3" s="622"/>
      <c r="S3" s="622"/>
      <c r="T3" s="622"/>
      <c r="U3" s="622"/>
    </row>
    <row r="4" spans="1:32" ht="1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102</v>
      </c>
      <c r="S4" s="572" t="s">
        <v>109</v>
      </c>
      <c r="T4" s="572" t="s">
        <v>108</v>
      </c>
      <c r="U4" s="588" t="s">
        <v>88</v>
      </c>
    </row>
    <row r="5" spans="1:32"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89"/>
    </row>
    <row r="6" spans="1:32"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90"/>
    </row>
    <row r="7" spans="1:32" ht="15.75">
      <c r="A7" s="442"/>
      <c r="B7" s="443"/>
      <c r="C7" s="444"/>
      <c r="D7" s="444"/>
      <c r="E7" s="444"/>
      <c r="F7" s="445"/>
      <c r="G7" s="444"/>
      <c r="H7" s="446"/>
      <c r="I7" s="446"/>
      <c r="J7" s="446"/>
      <c r="K7" s="446"/>
      <c r="L7" s="446"/>
      <c r="M7" s="446"/>
      <c r="N7" s="446"/>
      <c r="O7" s="446"/>
      <c r="P7" s="446"/>
      <c r="Q7" s="446"/>
      <c r="R7" s="447"/>
      <c r="S7" s="447"/>
      <c r="T7" s="447"/>
      <c r="U7" s="448"/>
    </row>
    <row r="8" spans="1:32" ht="15.75">
      <c r="A8" s="619" t="s">
        <v>1444</v>
      </c>
      <c r="B8" s="623"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c r="A9" s="620"/>
      <c r="B9" s="623"/>
      <c r="C9" s="280"/>
      <c r="D9" s="496"/>
      <c r="E9" s="280"/>
      <c r="F9" s="280"/>
      <c r="G9" s="281"/>
      <c r="H9" s="281"/>
      <c r="I9" s="359"/>
      <c r="J9" s="281"/>
      <c r="K9" s="359"/>
      <c r="L9" s="281"/>
      <c r="M9" s="359"/>
      <c r="N9" s="281"/>
      <c r="O9" s="359"/>
      <c r="P9" s="403">
        <f t="shared" si="0"/>
        <v>0</v>
      </c>
      <c r="Q9" s="402">
        <f t="shared" si="1"/>
        <v>0</v>
      </c>
      <c r="R9" s="281"/>
      <c r="S9" s="281"/>
      <c r="T9" s="281"/>
      <c r="U9" s="281"/>
    </row>
    <row r="10" spans="1:32" ht="15.75">
      <c r="A10" s="620"/>
      <c r="B10" s="623"/>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c r="A11" s="620"/>
      <c r="B11" s="623"/>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c r="A12" s="620"/>
      <c r="B12" s="623"/>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c r="A13" s="620"/>
      <c r="B13" s="623"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c r="A14" s="620"/>
      <c r="B14" s="623"/>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c r="A15" s="620"/>
      <c r="B15" s="623"/>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c r="A16" s="620"/>
      <c r="B16" s="623"/>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c r="A17" s="620"/>
      <c r="B17" s="623"/>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c r="A18" s="620"/>
      <c r="B18" s="623"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c r="A19" s="620"/>
      <c r="B19" s="623"/>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c r="A20" s="620"/>
      <c r="B20" s="623"/>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c r="A21" s="620"/>
      <c r="B21" s="623"/>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c r="A22" s="620"/>
      <c r="B22" s="623"/>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c r="A23" s="620"/>
      <c r="B23" s="619"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c r="A24" s="620"/>
      <c r="B24" s="620"/>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c r="A25" s="620"/>
      <c r="B25" s="620"/>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c r="A26" s="620"/>
      <c r="B26" s="620"/>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c r="A27" s="620"/>
      <c r="B27" s="621"/>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c r="A28" s="620"/>
      <c r="B28" s="619"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c r="A29" s="620"/>
      <c r="B29" s="620"/>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c r="A30" s="620"/>
      <c r="B30" s="620"/>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c r="A31" s="620"/>
      <c r="B31" s="620"/>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c r="A32" s="620"/>
      <c r="B32" s="621"/>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c r="A33" s="620"/>
      <c r="B33" s="623"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c r="A34" s="620"/>
      <c r="B34" s="623"/>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c r="A35" s="620"/>
      <c r="B35" s="623"/>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c r="A36" s="620"/>
      <c r="B36" s="623"/>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c r="A37" s="620"/>
      <c r="B37" s="623"/>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c r="A38" s="620"/>
      <c r="B38" s="623"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c r="A39" s="620"/>
      <c r="B39" s="623"/>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c r="A40" s="620"/>
      <c r="B40" s="623"/>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c r="A41" s="620"/>
      <c r="B41" s="623"/>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c r="A42" s="620"/>
      <c r="B42" s="623"/>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c r="I49" s="366"/>
      <c r="K49" s="366"/>
      <c r="M49" s="366"/>
      <c r="O49" s="366"/>
      <c r="Q49" s="366"/>
    </row>
    <row r="50" spans="3:17">
      <c r="I50" s="366"/>
      <c r="K50" s="366"/>
      <c r="M50" s="366"/>
      <c r="O50" s="366"/>
      <c r="Q50" s="366"/>
    </row>
    <row r="51" spans="3:17">
      <c r="C51" s="465"/>
      <c r="I51" s="366"/>
      <c r="K51" s="366"/>
      <c r="M51" s="366"/>
      <c r="O51" s="366"/>
      <c r="Q51" s="366"/>
    </row>
    <row r="52" spans="3:17">
      <c r="C52" s="465"/>
      <c r="I52" s="366"/>
      <c r="K52" s="366"/>
      <c r="M52" s="366"/>
      <c r="O52" s="366"/>
      <c r="Q52" s="366"/>
    </row>
    <row r="53" spans="3:17">
      <c r="C53" s="465"/>
      <c r="I53" s="366"/>
      <c r="K53" s="366"/>
      <c r="M53" s="366"/>
      <c r="O53" s="366"/>
      <c r="Q53" s="366"/>
    </row>
    <row r="54" spans="3:17">
      <c r="C54" s="465"/>
      <c r="I54" s="366"/>
      <c r="K54" s="366"/>
      <c r="M54" s="366"/>
      <c r="O54" s="366"/>
      <c r="Q54" s="366"/>
    </row>
    <row r="55" spans="3:17">
      <c r="C55" s="465"/>
      <c r="I55" s="366"/>
      <c r="K55" s="366"/>
      <c r="M55" s="366"/>
      <c r="O55" s="366"/>
      <c r="Q55" s="366"/>
    </row>
    <row r="56" spans="3:17">
      <c r="C56" s="465"/>
      <c r="I56" s="366"/>
      <c r="K56" s="366"/>
      <c r="M56" s="366"/>
      <c r="O56" s="366"/>
      <c r="Q56" s="366"/>
    </row>
    <row r="57" spans="3:17">
      <c r="C57" s="465"/>
      <c r="I57" s="366"/>
      <c r="K57" s="366"/>
      <c r="M57" s="366"/>
      <c r="O57" s="366"/>
      <c r="Q57" s="366"/>
    </row>
    <row r="58" spans="3:17">
      <c r="C58" s="465"/>
      <c r="I58" s="366"/>
      <c r="K58" s="366"/>
      <c r="M58" s="366"/>
      <c r="O58" s="366"/>
      <c r="Q58" s="366"/>
    </row>
    <row r="59" spans="3:17">
      <c r="C59" s="465"/>
      <c r="I59" s="366"/>
      <c r="K59" s="366"/>
      <c r="M59" s="366"/>
      <c r="O59" s="366"/>
      <c r="Q59" s="366"/>
    </row>
    <row r="60" spans="3:17">
      <c r="C60" s="515"/>
      <c r="D60" s="515"/>
    </row>
    <row r="61" spans="3:17">
      <c r="C61" s="465"/>
    </row>
    <row r="62" spans="3:17">
      <c r="C62" s="465"/>
    </row>
    <row r="63" spans="3:17">
      <c r="C63" s="465"/>
    </row>
    <row r="64" spans="3:17">
      <c r="C64" s="465"/>
    </row>
    <row r="65" spans="3:3">
      <c r="C65" s="465"/>
    </row>
    <row r="66" spans="3:3">
      <c r="C66" s="465"/>
    </row>
    <row r="67" spans="3:3">
      <c r="C67" s="465"/>
    </row>
    <row r="68" spans="3:3">
      <c r="C68" s="465"/>
    </row>
    <row r="69" spans="3:3">
      <c r="C69" s="465"/>
    </row>
    <row r="70" spans="3:3">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6"/>
  <sheetViews>
    <sheetView topLeftCell="G1" zoomScale="90" zoomScaleNormal="90" workbookViewId="0">
      <pane ySplit="7" topLeftCell="A10" activePane="bottomLeft" state="frozen"/>
      <selection activeCell="Q6" sqref="Q6"/>
      <selection pane="bottomLeft" activeCell="Q41" sqref="Q41"/>
    </sheetView>
  </sheetViews>
  <sheetFormatPr baseColWidth="10" defaultColWidth="12.5703125" defaultRowHeight="15"/>
  <cols>
    <col min="1" max="1" width="21.7109375" customWidth="1"/>
    <col min="2" max="2" width="36.5703125" customWidth="1"/>
    <col min="3" max="3" width="57.5703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c r="H1" s="279" t="s">
        <v>1408</v>
      </c>
      <c r="M1" s="279"/>
      <c r="N1" s="279"/>
      <c r="O1" s="279"/>
      <c r="P1" s="514" t="s">
        <v>1639</v>
      </c>
      <c r="Q1" s="514" t="s">
        <v>1640</v>
      </c>
      <c r="R1" s="514" t="s">
        <v>1641</v>
      </c>
      <c r="S1" s="514" t="s">
        <v>1642</v>
      </c>
      <c r="T1" s="514" t="s">
        <v>1643</v>
      </c>
      <c r="U1" s="514" t="s">
        <v>1644</v>
      </c>
    </row>
    <row r="2" spans="1:21" s="276" customFormat="1" ht="18.75">
      <c r="A2" s="321" t="s">
        <v>1351</v>
      </c>
      <c r="H2" s="279"/>
      <c r="M2" s="279"/>
      <c r="N2" s="279"/>
      <c r="O2" s="279"/>
      <c r="P2" s="279"/>
      <c r="Q2" s="279"/>
      <c r="R2" s="279"/>
      <c r="S2" s="279"/>
      <c r="T2" s="279"/>
      <c r="U2" s="279"/>
    </row>
    <row r="3" spans="1:21" s="276" customFormat="1" ht="27.75" customHeight="1">
      <c r="A3" s="624" t="s">
        <v>1410</v>
      </c>
      <c r="B3" s="624"/>
      <c r="C3" s="624"/>
      <c r="D3" s="624"/>
      <c r="E3" s="624"/>
      <c r="F3" s="624"/>
      <c r="G3" s="624"/>
      <c r="H3" s="624"/>
      <c r="I3" s="624"/>
      <c r="J3" s="624"/>
      <c r="K3" s="624"/>
      <c r="L3" s="624"/>
      <c r="M3" s="624"/>
      <c r="N3" s="624"/>
      <c r="O3" s="624"/>
      <c r="P3" s="624"/>
      <c r="Q3" s="624"/>
      <c r="R3" s="624"/>
      <c r="S3" s="624"/>
      <c r="T3" s="624"/>
      <c r="U3" s="624"/>
    </row>
    <row r="4" spans="1:21" s="320" customFormat="1">
      <c r="A4" s="625" t="s">
        <v>1416</v>
      </c>
      <c r="B4" s="625"/>
      <c r="C4" s="625"/>
      <c r="D4" s="625"/>
      <c r="E4" s="625"/>
      <c r="F4" s="625"/>
      <c r="G4" s="625"/>
      <c r="H4" s="625"/>
      <c r="I4" s="625"/>
      <c r="J4" s="625"/>
      <c r="K4" s="625"/>
      <c r="L4" s="625"/>
      <c r="M4" s="625"/>
      <c r="N4" s="625"/>
      <c r="O4" s="625"/>
      <c r="P4" s="625"/>
      <c r="Q4" s="625"/>
      <c r="R4" s="625"/>
      <c r="S4" s="625"/>
      <c r="T4" s="625"/>
      <c r="U4" s="625"/>
    </row>
    <row r="5" spans="1:21" s="66" customFormat="1" ht="23.25" customHeight="1">
      <c r="A5" s="570" t="s">
        <v>96</v>
      </c>
      <c r="B5" s="572" t="s">
        <v>110</v>
      </c>
      <c r="C5" s="582" t="s">
        <v>1537</v>
      </c>
      <c r="D5" s="582" t="s">
        <v>1538</v>
      </c>
      <c r="E5" s="582" t="s">
        <v>86</v>
      </c>
      <c r="F5" s="582" t="s">
        <v>391</v>
      </c>
      <c r="G5" s="582" t="s">
        <v>87</v>
      </c>
      <c r="H5" s="585" t="s">
        <v>99</v>
      </c>
      <c r="I5" s="587"/>
      <c r="J5" s="587"/>
      <c r="K5" s="587"/>
      <c r="L5" s="587"/>
      <c r="M5" s="587"/>
      <c r="N5" s="587"/>
      <c r="O5" s="586"/>
      <c r="P5" s="591" t="s">
        <v>100</v>
      </c>
      <c r="Q5" s="592"/>
      <c r="R5" s="572" t="s">
        <v>102</v>
      </c>
      <c r="S5" s="572" t="s">
        <v>109</v>
      </c>
      <c r="T5" s="572" t="s">
        <v>108</v>
      </c>
      <c r="U5" s="588" t="s">
        <v>88</v>
      </c>
    </row>
    <row r="6" spans="1:21" s="66" customFormat="1" ht="15" customHeight="1">
      <c r="A6" s="570"/>
      <c r="B6" s="570"/>
      <c r="C6" s="583"/>
      <c r="D6" s="583"/>
      <c r="E6" s="583"/>
      <c r="F6" s="583"/>
      <c r="G6" s="583"/>
      <c r="H6" s="585" t="s">
        <v>103</v>
      </c>
      <c r="I6" s="586"/>
      <c r="J6" s="585" t="s">
        <v>104</v>
      </c>
      <c r="K6" s="586"/>
      <c r="L6" s="585" t="s">
        <v>105</v>
      </c>
      <c r="M6" s="586"/>
      <c r="N6" s="585" t="s">
        <v>106</v>
      </c>
      <c r="O6" s="586"/>
      <c r="P6" s="593"/>
      <c r="Q6" s="594"/>
      <c r="R6" s="570"/>
      <c r="S6" s="570"/>
      <c r="T6" s="570"/>
      <c r="U6" s="589"/>
    </row>
    <row r="7" spans="1:21" s="67" customFormat="1" ht="24" customHeight="1">
      <c r="A7" s="571"/>
      <c r="B7" s="571"/>
      <c r="C7" s="584"/>
      <c r="D7" s="584"/>
      <c r="E7" s="584"/>
      <c r="F7" s="584"/>
      <c r="G7" s="584"/>
      <c r="H7" s="441" t="s">
        <v>107</v>
      </c>
      <c r="I7" s="441" t="s">
        <v>12</v>
      </c>
      <c r="J7" s="441" t="s">
        <v>107</v>
      </c>
      <c r="K7" s="441" t="s">
        <v>12</v>
      </c>
      <c r="L7" s="441" t="s">
        <v>107</v>
      </c>
      <c r="M7" s="441" t="s">
        <v>12</v>
      </c>
      <c r="N7" s="441" t="s">
        <v>107</v>
      </c>
      <c r="O7" s="441" t="s">
        <v>12</v>
      </c>
      <c r="P7" s="441" t="s">
        <v>107</v>
      </c>
      <c r="Q7" s="441" t="s">
        <v>12</v>
      </c>
      <c r="R7" s="571"/>
      <c r="S7" s="571"/>
      <c r="T7" s="571"/>
      <c r="U7" s="590"/>
    </row>
    <row r="8" spans="1:21" s="260" customFormat="1" ht="15.75">
      <c r="A8" s="442"/>
      <c r="B8" s="443"/>
      <c r="C8" s="444"/>
      <c r="D8" s="444"/>
      <c r="E8" s="444"/>
      <c r="F8" s="445"/>
      <c r="G8" s="444"/>
      <c r="H8" s="446"/>
      <c r="I8" s="446"/>
      <c r="J8" s="446"/>
      <c r="K8" s="446"/>
      <c r="L8" s="446"/>
      <c r="M8" s="446"/>
      <c r="N8" s="446"/>
      <c r="O8" s="446"/>
      <c r="P8" s="446"/>
      <c r="Q8" s="446"/>
      <c r="R8" s="447"/>
      <c r="S8" s="447"/>
      <c r="T8" s="447"/>
      <c r="U8" s="448"/>
    </row>
    <row r="9" spans="1:21" ht="15.75">
      <c r="A9" s="598" t="s">
        <v>1411</v>
      </c>
      <c r="B9" s="595" t="s">
        <v>1412</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c r="A10" s="598"/>
      <c r="B10" s="596"/>
      <c r="C10" s="277"/>
      <c r="D10" s="277"/>
      <c r="E10" s="277"/>
      <c r="F10" s="277"/>
      <c r="G10" s="277"/>
      <c r="H10" s="363"/>
      <c r="I10" s="364"/>
      <c r="J10" s="277"/>
      <c r="K10" s="364"/>
      <c r="L10" s="277"/>
      <c r="M10" s="364"/>
      <c r="N10" s="277"/>
      <c r="O10" s="364"/>
      <c r="P10" s="401">
        <f t="shared" ref="P10:P40" si="1">H10+J10+L10+N10</f>
        <v>0</v>
      </c>
      <c r="Q10" s="402">
        <f t="shared" ref="Q10:Q40" si="2">I10+K10+M10+O10</f>
        <v>0</v>
      </c>
      <c r="R10" s="277"/>
      <c r="S10" s="277"/>
      <c r="T10" s="277"/>
      <c r="U10" s="277"/>
    </row>
    <row r="11" spans="1:21" s="366" customFormat="1" ht="15.75">
      <c r="A11" s="598"/>
      <c r="B11" s="596"/>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c r="A12" s="598"/>
      <c r="B12" s="596"/>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c r="A13" s="598"/>
      <c r="B13" s="596"/>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c r="A14" s="598"/>
      <c r="B14" s="597"/>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41.75">
      <c r="A15" s="598"/>
      <c r="B15" s="595" t="s">
        <v>1413</v>
      </c>
      <c r="C15" s="626" t="s">
        <v>1642</v>
      </c>
      <c r="D15" s="626" t="s">
        <v>1774</v>
      </c>
      <c r="E15" s="277" t="s">
        <v>1780</v>
      </c>
      <c r="F15" s="277">
        <v>11.2</v>
      </c>
      <c r="G15" s="277" t="s">
        <v>1776</v>
      </c>
      <c r="H15" s="363">
        <v>0.25</v>
      </c>
      <c r="I15" s="364">
        <f>1244825*0.25</f>
        <v>311206.25</v>
      </c>
      <c r="J15" s="277">
        <v>0.25</v>
      </c>
      <c r="K15" s="364">
        <f>1244825*0.25</f>
        <v>311206.25</v>
      </c>
      <c r="L15" s="277">
        <v>0.25</v>
      </c>
      <c r="M15" s="364">
        <f>1244825*0.25</f>
        <v>311206.25</v>
      </c>
      <c r="N15" s="277">
        <v>0.25</v>
      </c>
      <c r="O15" s="364">
        <f>1244825*0.25</f>
        <v>311206.25</v>
      </c>
      <c r="P15" s="401">
        <f t="shared" si="1"/>
        <v>1</v>
      </c>
      <c r="Q15" s="402">
        <f t="shared" si="2"/>
        <v>1244825</v>
      </c>
      <c r="R15" s="277" t="s">
        <v>1784</v>
      </c>
      <c r="S15" s="277" t="s">
        <v>1786</v>
      </c>
      <c r="T15" s="277" t="s">
        <v>1787</v>
      </c>
      <c r="U15" s="277" t="s">
        <v>1789</v>
      </c>
    </row>
    <row r="16" spans="1:21" s="465" customFormat="1" ht="204.75">
      <c r="A16" s="598"/>
      <c r="B16" s="596"/>
      <c r="C16" s="627"/>
      <c r="D16" s="628"/>
      <c r="E16" s="277" t="s">
        <v>1814</v>
      </c>
      <c r="F16" s="277">
        <v>11.3</v>
      </c>
      <c r="G16" s="277" t="s">
        <v>1783</v>
      </c>
      <c r="H16" s="363">
        <v>0.25</v>
      </c>
      <c r="I16" s="364"/>
      <c r="J16" s="277">
        <v>0.25</v>
      </c>
      <c r="K16" s="364"/>
      <c r="L16" s="277">
        <v>0.25</v>
      </c>
      <c r="M16" s="364"/>
      <c r="N16" s="277">
        <v>0.25</v>
      </c>
      <c r="O16" s="364">
        <v>500000</v>
      </c>
      <c r="P16" s="401"/>
      <c r="Q16" s="402">
        <f t="shared" si="2"/>
        <v>500000</v>
      </c>
      <c r="R16" s="277" t="s">
        <v>1788</v>
      </c>
      <c r="S16" s="277" t="s">
        <v>1786</v>
      </c>
      <c r="T16" s="277" t="s">
        <v>1787</v>
      </c>
      <c r="U16" s="277" t="s">
        <v>1789</v>
      </c>
    </row>
    <row r="17" spans="1:21" s="465" customFormat="1" ht="78.75">
      <c r="A17" s="598"/>
      <c r="B17" s="596"/>
      <c r="C17" s="627"/>
      <c r="D17" s="548" t="s">
        <v>1815</v>
      </c>
      <c r="E17" s="277" t="s">
        <v>1816</v>
      </c>
      <c r="F17" s="277">
        <v>11.5</v>
      </c>
      <c r="G17" s="277" t="s">
        <v>1813</v>
      </c>
      <c r="H17" s="363">
        <v>0.25</v>
      </c>
      <c r="I17" s="364"/>
      <c r="J17" s="277">
        <v>0.25</v>
      </c>
      <c r="K17" s="364"/>
      <c r="L17" s="277">
        <v>0.25</v>
      </c>
      <c r="M17" s="364"/>
      <c r="N17" s="277">
        <v>0.25</v>
      </c>
      <c r="O17" s="364"/>
      <c r="P17" s="401">
        <f>H17+J17+L17+N17</f>
        <v>1</v>
      </c>
      <c r="Q17" s="402">
        <v>500000</v>
      </c>
      <c r="R17" s="277" t="s">
        <v>1784</v>
      </c>
      <c r="S17" s="277" t="s">
        <v>1785</v>
      </c>
      <c r="T17" s="277" t="s">
        <v>1787</v>
      </c>
      <c r="U17" s="277" t="s">
        <v>1793</v>
      </c>
    </row>
    <row r="18" spans="1:21" s="366" customFormat="1" ht="94.5">
      <c r="A18" s="598"/>
      <c r="B18" s="596"/>
      <c r="C18" s="627"/>
      <c r="D18" s="277" t="s">
        <v>1775</v>
      </c>
      <c r="E18" s="277" t="s">
        <v>1781</v>
      </c>
      <c r="F18" s="277">
        <v>11.1</v>
      </c>
      <c r="G18" s="277" t="s">
        <v>1777</v>
      </c>
      <c r="H18" s="363">
        <v>0.25</v>
      </c>
      <c r="I18" s="364">
        <f>285000*0.25</f>
        <v>71250</v>
      </c>
      <c r="J18" s="277">
        <v>0.25</v>
      </c>
      <c r="K18" s="364">
        <v>71250</v>
      </c>
      <c r="L18" s="277">
        <v>0.25</v>
      </c>
      <c r="M18" s="364">
        <v>71250</v>
      </c>
      <c r="N18" s="277"/>
      <c r="O18" s="364">
        <v>71250</v>
      </c>
      <c r="P18" s="401">
        <f t="shared" si="1"/>
        <v>0.75</v>
      </c>
      <c r="Q18" s="402">
        <f t="shared" si="2"/>
        <v>285000</v>
      </c>
      <c r="R18" s="277" t="s">
        <v>1784</v>
      </c>
      <c r="S18" s="277" t="s">
        <v>1785</v>
      </c>
      <c r="T18" s="277" t="s">
        <v>1787</v>
      </c>
      <c r="U18" s="277" t="s">
        <v>1789</v>
      </c>
    </row>
    <row r="19" spans="1:21" s="366" customFormat="1" ht="94.5">
      <c r="A19" s="598"/>
      <c r="B19" s="596"/>
      <c r="C19" s="628"/>
      <c r="D19" s="277" t="s">
        <v>1779</v>
      </c>
      <c r="E19" s="277" t="s">
        <v>1782</v>
      </c>
      <c r="F19" s="277">
        <v>11.4</v>
      </c>
      <c r="G19" s="277" t="s">
        <v>1778</v>
      </c>
      <c r="H19" s="363">
        <v>0.25</v>
      </c>
      <c r="I19" s="364">
        <v>0</v>
      </c>
      <c r="J19" s="277">
        <v>0.25</v>
      </c>
      <c r="K19" s="364">
        <v>0</v>
      </c>
      <c r="L19" s="277">
        <v>0.5</v>
      </c>
      <c r="M19" s="364">
        <v>112924.5</v>
      </c>
      <c r="N19" s="277">
        <v>0</v>
      </c>
      <c r="O19" s="364">
        <v>0</v>
      </c>
      <c r="P19" s="401">
        <f t="shared" si="1"/>
        <v>1</v>
      </c>
      <c r="Q19" s="402">
        <f t="shared" si="2"/>
        <v>112924.5</v>
      </c>
      <c r="R19" s="277" t="s">
        <v>1790</v>
      </c>
      <c r="S19" s="277" t="s">
        <v>1791</v>
      </c>
      <c r="T19" s="277" t="s">
        <v>1792</v>
      </c>
      <c r="U19" s="277" t="s">
        <v>1793</v>
      </c>
    </row>
    <row r="20" spans="1:21" s="366" customFormat="1" ht="15.75">
      <c r="A20" s="598"/>
      <c r="B20" s="596"/>
      <c r="C20" s="277"/>
      <c r="D20" s="277"/>
      <c r="E20" s="277"/>
      <c r="F20" s="277"/>
      <c r="G20" s="277"/>
      <c r="H20" s="363"/>
      <c r="I20" s="364"/>
      <c r="J20" s="363"/>
      <c r="K20" s="364"/>
      <c r="L20" s="363"/>
      <c r="M20" s="364"/>
      <c r="N20" s="363"/>
      <c r="O20" s="364"/>
      <c r="P20" s="546"/>
      <c r="Q20" s="402"/>
      <c r="R20" s="277"/>
      <c r="S20" s="277"/>
      <c r="T20" s="277"/>
      <c r="U20" s="277"/>
    </row>
    <row r="21" spans="1:21" ht="15.75">
      <c r="A21" s="598"/>
      <c r="B21" s="596"/>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ht="15.75">
      <c r="A22" s="598"/>
      <c r="B22" s="597"/>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c r="A23" s="598"/>
      <c r="B23" s="595" t="s">
        <v>1414</v>
      </c>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c r="A24" s="598"/>
      <c r="B24" s="596"/>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c r="A25" s="598"/>
      <c r="B25" s="596"/>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s="366" customFormat="1" ht="15.75">
      <c r="A26" s="598"/>
      <c r="B26" s="596"/>
      <c r="C26" s="277"/>
      <c r="D26" s="277"/>
      <c r="E26" s="277"/>
      <c r="F26" s="277"/>
      <c r="G26" s="277"/>
      <c r="H26" s="363"/>
      <c r="I26" s="364"/>
      <c r="J26" s="277"/>
      <c r="K26" s="364"/>
      <c r="L26" s="277"/>
      <c r="M26" s="364"/>
      <c r="N26" s="277"/>
      <c r="O26" s="364"/>
      <c r="P26" s="401">
        <f t="shared" si="1"/>
        <v>0</v>
      </c>
      <c r="Q26" s="402">
        <f t="shared" si="2"/>
        <v>0</v>
      </c>
      <c r="R26" s="277"/>
      <c r="S26" s="277"/>
      <c r="T26" s="277"/>
      <c r="U26" s="277"/>
    </row>
    <row r="27" spans="1:21" s="366" customFormat="1" ht="15.75">
      <c r="A27" s="598"/>
      <c r="B27" s="596"/>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ht="15.75">
      <c r="A28" s="598"/>
      <c r="B28" s="597"/>
      <c r="C28" s="277"/>
      <c r="D28" s="277"/>
      <c r="E28" s="277"/>
      <c r="F28" s="277"/>
      <c r="G28" s="277"/>
      <c r="H28" s="277"/>
      <c r="I28" s="364"/>
      <c r="J28" s="277"/>
      <c r="K28" s="364"/>
      <c r="L28" s="277"/>
      <c r="M28" s="364"/>
      <c r="N28" s="277"/>
      <c r="O28" s="364"/>
      <c r="P28" s="401">
        <f t="shared" si="1"/>
        <v>0</v>
      </c>
      <c r="Q28" s="402">
        <f t="shared" si="2"/>
        <v>0</v>
      </c>
      <c r="R28" s="277"/>
      <c r="S28" s="277"/>
      <c r="T28" s="277"/>
      <c r="U28" s="277"/>
    </row>
    <row r="29" spans="1:21" ht="15.75">
      <c r="A29" s="595" t="s">
        <v>1415</v>
      </c>
      <c r="B29" s="595" t="s">
        <v>1417</v>
      </c>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c r="A30" s="596"/>
      <c r="B30" s="596"/>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c r="A31" s="596"/>
      <c r="B31" s="596"/>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c r="A32" s="596"/>
      <c r="B32" s="596"/>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s="366" customFormat="1" ht="15.75">
      <c r="A33" s="596"/>
      <c r="B33" s="596"/>
      <c r="C33" s="277"/>
      <c r="D33" s="277"/>
      <c r="E33" s="277"/>
      <c r="F33" s="277"/>
      <c r="G33" s="277"/>
      <c r="H33" s="363"/>
      <c r="I33" s="364"/>
      <c r="J33" s="277"/>
      <c r="K33" s="364"/>
      <c r="L33" s="277"/>
      <c r="M33" s="364"/>
      <c r="N33" s="277"/>
      <c r="O33" s="364"/>
      <c r="P33" s="401">
        <f t="shared" si="1"/>
        <v>0</v>
      </c>
      <c r="Q33" s="402">
        <f t="shared" si="2"/>
        <v>0</v>
      </c>
      <c r="R33" s="277"/>
      <c r="S33" s="277"/>
      <c r="T33" s="277"/>
      <c r="U33" s="277"/>
    </row>
    <row r="34" spans="1:21" s="366" customFormat="1" ht="15.75">
      <c r="A34" s="596"/>
      <c r="B34" s="597"/>
      <c r="C34" s="277"/>
      <c r="D34" s="277"/>
      <c r="E34" s="277"/>
      <c r="F34" s="277"/>
      <c r="G34" s="277"/>
      <c r="H34" s="363"/>
      <c r="I34" s="364"/>
      <c r="J34" s="277"/>
      <c r="K34" s="364"/>
      <c r="L34" s="277"/>
      <c r="M34" s="364"/>
      <c r="N34" s="277"/>
      <c r="O34" s="364"/>
      <c r="P34" s="401">
        <f t="shared" si="1"/>
        <v>0</v>
      </c>
      <c r="Q34" s="402">
        <f t="shared" si="2"/>
        <v>0</v>
      </c>
      <c r="R34" s="277"/>
      <c r="S34" s="277"/>
      <c r="T34" s="277"/>
      <c r="U34" s="277"/>
    </row>
    <row r="35" spans="1:21" ht="15.75">
      <c r="A35" s="596"/>
      <c r="B35" s="595" t="s">
        <v>1418</v>
      </c>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s="366" customFormat="1" ht="15.75">
      <c r="A36" s="596"/>
      <c r="B36" s="596"/>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s="366" customFormat="1" ht="15.75">
      <c r="A37" s="596"/>
      <c r="B37" s="596"/>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s="366" customFormat="1" ht="15.75">
      <c r="A38" s="596"/>
      <c r="B38" s="596"/>
      <c r="C38" s="277"/>
      <c r="D38" s="277"/>
      <c r="E38" s="277"/>
      <c r="F38" s="277"/>
      <c r="G38" s="277"/>
      <c r="H38" s="277"/>
      <c r="I38" s="364"/>
      <c r="J38" s="277"/>
      <c r="K38" s="364"/>
      <c r="L38" s="277"/>
      <c r="M38" s="364"/>
      <c r="N38" s="277"/>
      <c r="O38" s="364"/>
      <c r="P38" s="401">
        <f t="shared" si="1"/>
        <v>0</v>
      </c>
      <c r="Q38" s="402">
        <f t="shared" si="2"/>
        <v>0</v>
      </c>
      <c r="R38" s="277"/>
      <c r="S38" s="277"/>
      <c r="T38" s="277"/>
      <c r="U38" s="277"/>
    </row>
    <row r="39" spans="1:21" ht="15.75">
      <c r="A39" s="596"/>
      <c r="B39" s="596"/>
      <c r="C39" s="277"/>
      <c r="D39" s="277"/>
      <c r="E39" s="277"/>
      <c r="F39" s="277"/>
      <c r="G39" s="277"/>
      <c r="H39" s="277"/>
      <c r="I39" s="364"/>
      <c r="J39" s="277"/>
      <c r="K39" s="364"/>
      <c r="L39" s="277"/>
      <c r="M39" s="364"/>
      <c r="N39" s="277"/>
      <c r="O39" s="364"/>
      <c r="P39" s="401">
        <f t="shared" si="1"/>
        <v>0</v>
      </c>
      <c r="Q39" s="402">
        <f t="shared" si="2"/>
        <v>0</v>
      </c>
      <c r="R39" s="277"/>
      <c r="S39" s="277"/>
      <c r="T39" s="277"/>
      <c r="U39" s="277"/>
    </row>
    <row r="40" spans="1:21" ht="15.75">
      <c r="A40" s="597"/>
      <c r="B40" s="597"/>
      <c r="C40" s="277"/>
      <c r="D40" s="277"/>
      <c r="E40" s="277"/>
      <c r="F40" s="277"/>
      <c r="G40" s="277"/>
      <c r="H40" s="277"/>
      <c r="I40" s="364"/>
      <c r="J40" s="277"/>
      <c r="K40" s="364"/>
      <c r="L40" s="277"/>
      <c r="M40" s="364"/>
      <c r="N40" s="277"/>
      <c r="O40" s="364"/>
      <c r="P40" s="401">
        <f t="shared" si="1"/>
        <v>0</v>
      </c>
      <c r="Q40" s="402">
        <f t="shared" si="2"/>
        <v>0</v>
      </c>
      <c r="R40" s="277"/>
      <c r="S40" s="277"/>
      <c r="T40" s="277"/>
      <c r="U40" s="360"/>
    </row>
    <row r="41" spans="1:21" ht="15.75">
      <c r="A41" s="298"/>
      <c r="B41" s="299"/>
      <c r="C41" s="298" t="s">
        <v>1409</v>
      </c>
      <c r="D41" s="299"/>
      <c r="E41" s="299"/>
      <c r="F41" s="299"/>
      <c r="G41" s="300"/>
      <c r="H41" s="264">
        <f t="shared" ref="H41:P41" si="3">SUM(H9:H40)</f>
        <v>1.25</v>
      </c>
      <c r="I41" s="232">
        <f t="shared" si="3"/>
        <v>382456.25</v>
      </c>
      <c r="J41" s="264">
        <f t="shared" si="3"/>
        <v>1.25</v>
      </c>
      <c r="K41" s="232">
        <f t="shared" si="3"/>
        <v>382456.25</v>
      </c>
      <c r="L41" s="264">
        <f t="shared" si="3"/>
        <v>1.5</v>
      </c>
      <c r="M41" s="232">
        <f t="shared" si="3"/>
        <v>495380.75</v>
      </c>
      <c r="N41" s="264">
        <f t="shared" si="3"/>
        <v>0.75</v>
      </c>
      <c r="O41" s="232">
        <f t="shared" si="3"/>
        <v>882456.25</v>
      </c>
      <c r="P41" s="232">
        <f t="shared" si="3"/>
        <v>3.75</v>
      </c>
      <c r="Q41" s="232">
        <f>SUM(Q9:Q40)</f>
        <v>2642749.5</v>
      </c>
      <c r="R41" s="264"/>
      <c r="S41" s="264"/>
      <c r="T41" s="264"/>
      <c r="U41" s="278"/>
    </row>
    <row r="46" spans="1:21">
      <c r="C46" s="465"/>
    </row>
    <row r="47" spans="1:21">
      <c r="C47" s="465"/>
    </row>
    <row r="48" spans="1:21">
      <c r="C48" s="465"/>
    </row>
    <row r="49" spans="3:3">
      <c r="C49" s="465"/>
    </row>
    <row r="50" spans="3:3">
      <c r="C50" s="465"/>
    </row>
    <row r="51" spans="3:3">
      <c r="C51" s="465"/>
    </row>
    <row r="61" spans="3:3" s="260" customFormat="1" ht="12"/>
    <row r="62" spans="3:3" s="260" customFormat="1" ht="12"/>
    <row r="75" s="260" customFormat="1" ht="12"/>
    <row r="76" s="260" customFormat="1" ht="12"/>
  </sheetData>
  <mergeCells count="28">
    <mergeCell ref="C15:C19"/>
    <mergeCell ref="D15:D16"/>
    <mergeCell ref="D5:D7"/>
    <mergeCell ref="T5:T7"/>
    <mergeCell ref="U5:U7"/>
    <mergeCell ref="P5:Q6"/>
    <mergeCell ref="R5:R7"/>
    <mergeCell ref="N6:O6"/>
    <mergeCell ref="G5:G7"/>
    <mergeCell ref="H5:O5"/>
    <mergeCell ref="H6:I6"/>
    <mergeCell ref="S5:S7"/>
    <mergeCell ref="A3:U3"/>
    <mergeCell ref="B9:B14"/>
    <mergeCell ref="B15:B22"/>
    <mergeCell ref="B23:B28"/>
    <mergeCell ref="B35:B40"/>
    <mergeCell ref="B29:B34"/>
    <mergeCell ref="A5:A7"/>
    <mergeCell ref="B5:B7"/>
    <mergeCell ref="C5:C7"/>
    <mergeCell ref="E5:E7"/>
    <mergeCell ref="A9:A28"/>
    <mergeCell ref="A29:A40"/>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5 C20:C40">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1"/>
  <sheetViews>
    <sheetView topLeftCell="F1" workbookViewId="0">
      <pane ySplit="6" topLeftCell="A7" activePane="bottomLeft" state="frozen"/>
      <selection activeCell="R5" sqref="R5"/>
      <selection pane="bottomLeft" activeCell="H4" sqref="H4:O4"/>
    </sheetView>
  </sheetViews>
  <sheetFormatPr baseColWidth="10" defaultRowHeight="15"/>
  <cols>
    <col min="1" max="2" width="21.7109375" customWidth="1"/>
    <col min="3" max="3" width="46.5703125" customWidth="1"/>
    <col min="4" max="4" width="27.42578125" style="465" customWidth="1"/>
    <col min="5" max="7" width="27.42578125" customWidth="1"/>
    <col min="8" max="8" width="15.28515625" customWidth="1"/>
    <col min="9" max="9" width="14.140625" style="233" bestFit="1" customWidth="1"/>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c r="A2" s="366" t="s">
        <v>1347</v>
      </c>
      <c r="B2" s="284"/>
      <c r="C2" s="284"/>
      <c r="D2" s="284"/>
      <c r="E2" s="284"/>
      <c r="F2" s="284"/>
      <c r="H2" s="284"/>
      <c r="I2" s="233"/>
      <c r="J2" s="284"/>
      <c r="K2" s="284"/>
      <c r="L2" s="284"/>
      <c r="M2" s="284"/>
      <c r="N2" s="284"/>
      <c r="O2" s="284"/>
      <c r="P2" s="284"/>
      <c r="Q2" s="284"/>
      <c r="R2" s="284"/>
      <c r="S2" s="284"/>
      <c r="T2" s="284"/>
      <c r="U2" s="284"/>
      <c r="V2" s="284"/>
    </row>
    <row r="3" spans="1:22">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101</v>
      </c>
      <c r="S4" s="572" t="s">
        <v>102</v>
      </c>
      <c r="T4" s="572" t="s">
        <v>109</v>
      </c>
      <c r="U4" s="572" t="s">
        <v>108</v>
      </c>
      <c r="V4" s="588" t="s">
        <v>88</v>
      </c>
    </row>
    <row r="5" spans="1:22"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70"/>
      <c r="V5" s="589"/>
    </row>
    <row r="6" spans="1:22"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71"/>
      <c r="V6" s="590"/>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41.75" customHeight="1">
      <c r="A8" s="598" t="s">
        <v>1420</v>
      </c>
      <c r="B8" s="595" t="s">
        <v>1421</v>
      </c>
      <c r="C8" s="629" t="s">
        <v>1645</v>
      </c>
      <c r="D8" s="326" t="s">
        <v>1794</v>
      </c>
      <c r="E8" s="326" t="s">
        <v>1801</v>
      </c>
      <c r="F8" s="326">
        <v>12.1</v>
      </c>
      <c r="G8" s="326" t="s">
        <v>1797</v>
      </c>
      <c r="H8" s="356">
        <v>0.25</v>
      </c>
      <c r="I8" s="357">
        <v>1215331.29</v>
      </c>
      <c r="J8" s="356">
        <v>0.5</v>
      </c>
      <c r="K8" s="357"/>
      <c r="L8" s="356">
        <v>0.25</v>
      </c>
      <c r="M8" s="357"/>
      <c r="N8" s="356"/>
      <c r="O8" s="357"/>
      <c r="P8" s="401">
        <f t="shared" ref="P8:Q8" si="0">H8+J8+L8+N8</f>
        <v>1</v>
      </c>
      <c r="Q8" s="402">
        <f t="shared" si="0"/>
        <v>1215331.29</v>
      </c>
      <c r="R8" s="326"/>
      <c r="S8" s="326" t="s">
        <v>1798</v>
      </c>
      <c r="T8" s="326" t="s">
        <v>1799</v>
      </c>
      <c r="U8" s="326" t="s">
        <v>1800</v>
      </c>
      <c r="V8" s="326" t="s">
        <v>1793</v>
      </c>
    </row>
    <row r="9" spans="1:22" ht="110.25" customHeight="1">
      <c r="A9" s="598"/>
      <c r="B9" s="596"/>
      <c r="C9" s="630"/>
      <c r="D9" s="326" t="s">
        <v>1802</v>
      </c>
      <c r="E9" s="326" t="s">
        <v>1796</v>
      </c>
      <c r="F9" s="326">
        <v>12.2</v>
      </c>
      <c r="G9" s="326" t="s">
        <v>1795</v>
      </c>
      <c r="H9" s="356">
        <v>0.25</v>
      </c>
      <c r="I9" s="357"/>
      <c r="J9" s="356">
        <v>0.25</v>
      </c>
      <c r="K9" s="357"/>
      <c r="L9" s="356">
        <v>0.5</v>
      </c>
      <c r="M9" s="357">
        <v>30000</v>
      </c>
      <c r="N9" s="356"/>
      <c r="O9" s="357"/>
      <c r="P9" s="401">
        <f t="shared" ref="P9:P20" si="1">H9+J9+L9+N9</f>
        <v>1</v>
      </c>
      <c r="Q9" s="402">
        <f t="shared" ref="Q9:Q20" si="2">I9+K9+M9+O9</f>
        <v>30000</v>
      </c>
      <c r="R9" s="326"/>
      <c r="S9" s="326" t="s">
        <v>1803</v>
      </c>
      <c r="T9" s="326" t="s">
        <v>1804</v>
      </c>
      <c r="U9" s="326" t="s">
        <v>1800</v>
      </c>
      <c r="V9" s="326" t="s">
        <v>1793</v>
      </c>
    </row>
    <row r="10" spans="1:22" s="366" customFormat="1" ht="15.75">
      <c r="A10" s="598"/>
      <c r="B10" s="596"/>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c r="A11" s="598"/>
      <c r="B11" s="596"/>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c r="A12" s="598"/>
      <c r="B12" s="596"/>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c r="A13" s="598"/>
      <c r="B13" s="596"/>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c r="A14" s="598"/>
      <c r="B14" s="596"/>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c r="A15" s="598"/>
      <c r="B15" s="596"/>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c r="A16" s="598"/>
      <c r="B16" s="596"/>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c r="A17" s="598"/>
      <c r="B17" s="596"/>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c r="A18" s="598"/>
      <c r="B18" s="596"/>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c r="A19" s="598"/>
      <c r="B19" s="596"/>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c r="A20" s="598"/>
      <c r="B20" s="597"/>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c r="A21" s="292"/>
      <c r="B21" s="293"/>
      <c r="C21" s="292" t="s">
        <v>1516</v>
      </c>
      <c r="D21" s="293"/>
      <c r="E21" s="293"/>
      <c r="F21" s="293"/>
      <c r="G21" s="294"/>
      <c r="H21" s="287">
        <f t="shared" ref="H21:P21" si="7">SUM(H8:H20)</f>
        <v>0.5</v>
      </c>
      <c r="I21" s="235">
        <f t="shared" si="7"/>
        <v>1215331.29</v>
      </c>
      <c r="J21" s="287">
        <f t="shared" si="7"/>
        <v>0.75</v>
      </c>
      <c r="K21" s="235">
        <f t="shared" si="7"/>
        <v>0</v>
      </c>
      <c r="L21" s="287">
        <f t="shared" si="7"/>
        <v>0.75</v>
      </c>
      <c r="M21" s="235">
        <f t="shared" si="7"/>
        <v>30000</v>
      </c>
      <c r="N21" s="287">
        <f t="shared" si="7"/>
        <v>0</v>
      </c>
      <c r="O21" s="235">
        <f t="shared" si="7"/>
        <v>0</v>
      </c>
      <c r="P21" s="235">
        <f t="shared" si="7"/>
        <v>2</v>
      </c>
      <c r="Q21" s="235">
        <f>SUM(Q8:Q20)</f>
        <v>1245331.29</v>
      </c>
      <c r="R21" s="264"/>
      <c r="S21" s="264"/>
      <c r="T21" s="264"/>
      <c r="U21" s="264"/>
      <c r="V21" s="264"/>
    </row>
  </sheetData>
  <mergeCells count="21">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 ref="C8:C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C10: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workbookViewId="0">
      <pane ySplit="7" topLeftCell="A8" activePane="bottomLeft" state="frozen"/>
      <selection activeCell="A7" sqref="A7"/>
      <selection pane="bottomLeft" activeCell="M9" sqref="M9:M10"/>
    </sheetView>
  </sheetViews>
  <sheetFormatPr baseColWidth="10" defaultRowHeight="15"/>
  <cols>
    <col min="1" max="1" width="21.7109375" customWidth="1"/>
    <col min="2" max="2" width="26.28515625" customWidth="1"/>
    <col min="3" max="3" width="123.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c r="B2" s="243"/>
      <c r="C2" s="243"/>
      <c r="D2" s="243"/>
      <c r="E2" s="243"/>
      <c r="F2" s="243"/>
      <c r="G2" s="243"/>
      <c r="H2" s="291"/>
      <c r="K2" s="243"/>
      <c r="L2" s="243"/>
      <c r="M2" s="243"/>
      <c r="N2" s="243"/>
      <c r="O2" s="243"/>
      <c r="P2" s="243"/>
      <c r="Q2" s="243"/>
      <c r="R2" s="243"/>
      <c r="S2" s="243"/>
      <c r="T2" s="243"/>
      <c r="U2" s="243"/>
      <c r="V2" s="243"/>
    </row>
    <row r="3" spans="1:22" ht="18" customHeight="1">
      <c r="A3" s="316" t="s">
        <v>1346</v>
      </c>
      <c r="B3" s="243"/>
      <c r="C3" s="243"/>
      <c r="D3" s="243"/>
      <c r="E3" s="243"/>
      <c r="F3" s="243"/>
      <c r="G3" s="243"/>
      <c r="H3" s="291"/>
      <c r="K3" s="243"/>
      <c r="L3" s="243"/>
      <c r="M3" s="243"/>
      <c r="N3" s="243"/>
      <c r="O3" s="243"/>
      <c r="P3" s="243"/>
      <c r="Q3" s="243"/>
      <c r="R3" s="243"/>
      <c r="S3" s="243"/>
      <c r="T3" s="243"/>
      <c r="U3" s="243"/>
      <c r="V3" s="243"/>
    </row>
    <row r="4" spans="1:22" ht="33" customHeight="1">
      <c r="A4" s="641" t="s">
        <v>1352</v>
      </c>
      <c r="B4" s="641"/>
      <c r="C4" s="641"/>
      <c r="D4" s="641"/>
      <c r="E4" s="641"/>
      <c r="F4" s="641"/>
      <c r="G4" s="641"/>
      <c r="H4" s="641"/>
      <c r="I4" s="641"/>
      <c r="J4" s="641"/>
      <c r="K4" s="641"/>
      <c r="L4" s="641"/>
      <c r="M4" s="641"/>
      <c r="N4" s="641"/>
      <c r="O4" s="641"/>
      <c r="P4" s="641"/>
      <c r="Q4" s="641"/>
      <c r="R4" s="641"/>
      <c r="S4" s="641"/>
      <c r="T4" s="641"/>
      <c r="U4" s="641"/>
      <c r="V4" s="641"/>
    </row>
    <row r="5" spans="1:22" ht="14.45" customHeight="1">
      <c r="A5" s="570" t="s">
        <v>96</v>
      </c>
      <c r="B5" s="572" t="s">
        <v>110</v>
      </c>
      <c r="C5" s="582" t="s">
        <v>1537</v>
      </c>
      <c r="D5" s="582" t="s">
        <v>1538</v>
      </c>
      <c r="E5" s="582" t="s">
        <v>86</v>
      </c>
      <c r="F5" s="582" t="s">
        <v>391</v>
      </c>
      <c r="G5" s="582" t="s">
        <v>87</v>
      </c>
      <c r="H5" s="585" t="s">
        <v>99</v>
      </c>
      <c r="I5" s="587"/>
      <c r="J5" s="587"/>
      <c r="K5" s="587"/>
      <c r="L5" s="587"/>
      <c r="M5" s="587"/>
      <c r="N5" s="587"/>
      <c r="O5" s="586"/>
      <c r="P5" s="591" t="s">
        <v>100</v>
      </c>
      <c r="Q5" s="592"/>
      <c r="R5" s="572" t="s">
        <v>101</v>
      </c>
      <c r="S5" s="572" t="s">
        <v>102</v>
      </c>
      <c r="T5" s="572" t="s">
        <v>109</v>
      </c>
      <c r="U5" s="572" t="s">
        <v>108</v>
      </c>
      <c r="V5" s="588" t="s">
        <v>88</v>
      </c>
    </row>
    <row r="6" spans="1:22" ht="14.45" customHeight="1">
      <c r="A6" s="570"/>
      <c r="B6" s="570"/>
      <c r="C6" s="583"/>
      <c r="D6" s="583"/>
      <c r="E6" s="583"/>
      <c r="F6" s="583"/>
      <c r="G6" s="583"/>
      <c r="H6" s="585" t="s">
        <v>103</v>
      </c>
      <c r="I6" s="586"/>
      <c r="J6" s="585" t="s">
        <v>104</v>
      </c>
      <c r="K6" s="586"/>
      <c r="L6" s="585" t="s">
        <v>105</v>
      </c>
      <c r="M6" s="586"/>
      <c r="N6" s="585" t="s">
        <v>106</v>
      </c>
      <c r="O6" s="586"/>
      <c r="P6" s="593"/>
      <c r="Q6" s="594"/>
      <c r="R6" s="570"/>
      <c r="S6" s="570"/>
      <c r="T6" s="570"/>
      <c r="U6" s="570"/>
      <c r="V6" s="589"/>
    </row>
    <row r="7" spans="1:22" ht="25.5">
      <c r="A7" s="571"/>
      <c r="B7" s="571"/>
      <c r="C7" s="584"/>
      <c r="D7" s="584"/>
      <c r="E7" s="584"/>
      <c r="F7" s="584"/>
      <c r="G7" s="584"/>
      <c r="H7" s="441" t="s">
        <v>107</v>
      </c>
      <c r="I7" s="441" t="s">
        <v>12</v>
      </c>
      <c r="J7" s="441" t="s">
        <v>107</v>
      </c>
      <c r="K7" s="441" t="s">
        <v>12</v>
      </c>
      <c r="L7" s="441" t="s">
        <v>107</v>
      </c>
      <c r="M7" s="441" t="s">
        <v>12</v>
      </c>
      <c r="N7" s="441" t="s">
        <v>107</v>
      </c>
      <c r="O7" s="441" t="s">
        <v>12</v>
      </c>
      <c r="P7" s="441" t="s">
        <v>107</v>
      </c>
      <c r="Q7" s="441" t="s">
        <v>12</v>
      </c>
      <c r="R7" s="571"/>
      <c r="S7" s="571"/>
      <c r="T7" s="571"/>
      <c r="U7" s="571"/>
      <c r="V7" s="590"/>
    </row>
    <row r="8" spans="1:22" ht="15.6" customHeight="1">
      <c r="A8" s="442"/>
      <c r="B8" s="443"/>
      <c r="C8" s="444"/>
      <c r="D8" s="444"/>
      <c r="E8" s="444"/>
      <c r="F8" s="445"/>
      <c r="G8" s="444"/>
      <c r="H8" s="446"/>
      <c r="I8" s="446"/>
      <c r="J8" s="446"/>
      <c r="K8" s="446"/>
      <c r="L8" s="446"/>
      <c r="M8" s="446"/>
      <c r="N8" s="446"/>
      <c r="O8" s="446"/>
      <c r="P8" s="446"/>
      <c r="Q8" s="446"/>
      <c r="R8" s="447"/>
      <c r="S8" s="447"/>
      <c r="T8" s="447"/>
      <c r="U8" s="447"/>
      <c r="V8" s="448"/>
    </row>
    <row r="9" spans="1:22" ht="78.75" customHeight="1">
      <c r="A9" s="642" t="s">
        <v>1423</v>
      </c>
      <c r="B9" s="573" t="s">
        <v>1424</v>
      </c>
      <c r="C9" s="326" t="s">
        <v>1646</v>
      </c>
      <c r="D9" s="629" t="s">
        <v>1807</v>
      </c>
      <c r="E9" s="326" t="s">
        <v>1805</v>
      </c>
      <c r="F9" s="635">
        <v>13.1</v>
      </c>
      <c r="G9" s="629" t="s">
        <v>1808</v>
      </c>
      <c r="H9" s="637">
        <v>0.25</v>
      </c>
      <c r="I9" s="639"/>
      <c r="J9" s="637">
        <v>0.5</v>
      </c>
      <c r="K9" s="639"/>
      <c r="L9" s="637">
        <v>0.25</v>
      </c>
      <c r="M9" s="639"/>
      <c r="N9" s="637"/>
      <c r="O9" s="639"/>
      <c r="P9" s="631">
        <f t="shared" ref="P9:Q20" si="0">H9+J9+L9+N9</f>
        <v>1</v>
      </c>
      <c r="Q9" s="633">
        <f t="shared" si="0"/>
        <v>0</v>
      </c>
      <c r="R9" s="326"/>
      <c r="S9" s="629" t="s">
        <v>1809</v>
      </c>
      <c r="T9" s="629" t="s">
        <v>1810</v>
      </c>
      <c r="U9" s="629" t="s">
        <v>1811</v>
      </c>
      <c r="V9" s="629" t="s">
        <v>1812</v>
      </c>
    </row>
    <row r="10" spans="1:22" ht="47.25">
      <c r="A10" s="643"/>
      <c r="B10" s="574"/>
      <c r="C10" s="326" t="s">
        <v>1647</v>
      </c>
      <c r="D10" s="630"/>
      <c r="E10" s="326" t="s">
        <v>1806</v>
      </c>
      <c r="F10" s="636"/>
      <c r="G10" s="630"/>
      <c r="H10" s="638"/>
      <c r="I10" s="640"/>
      <c r="J10" s="638"/>
      <c r="K10" s="640"/>
      <c r="L10" s="638"/>
      <c r="M10" s="640"/>
      <c r="N10" s="638"/>
      <c r="O10" s="640"/>
      <c r="P10" s="632"/>
      <c r="Q10" s="634"/>
      <c r="R10" s="326"/>
      <c r="S10" s="630"/>
      <c r="T10" s="630"/>
      <c r="U10" s="630"/>
      <c r="V10" s="630"/>
    </row>
    <row r="11" spans="1:22" ht="15.75">
      <c r="A11" s="643"/>
      <c r="B11" s="574"/>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c r="A12" s="643"/>
      <c r="B12" s="574"/>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c r="A13" s="643"/>
      <c r="B13" s="574"/>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c r="A14" s="643"/>
      <c r="B14" s="574"/>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c r="A15" s="643"/>
      <c r="B15" s="574"/>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c r="A16" s="643"/>
      <c r="B16" s="574"/>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c r="A17" s="643"/>
      <c r="B17" s="574"/>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c r="A18" s="643"/>
      <c r="B18" s="574"/>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c r="A19" s="643"/>
      <c r="B19" s="574"/>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c r="A20" s="644"/>
      <c r="B20" s="575"/>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c r="A21" s="301"/>
      <c r="B21" s="242"/>
      <c r="C21" s="301" t="s">
        <v>115</v>
      </c>
      <c r="D21" s="301"/>
      <c r="E21" s="242"/>
      <c r="F21" s="242"/>
      <c r="G21" s="242"/>
      <c r="H21" s="80">
        <f t="shared" ref="H21:Q21" si="1">SUM(H9:H20)</f>
        <v>0.25</v>
      </c>
      <c r="I21" s="234">
        <f t="shared" si="1"/>
        <v>0</v>
      </c>
      <c r="J21" s="80">
        <f t="shared" si="1"/>
        <v>0.5</v>
      </c>
      <c r="K21" s="234">
        <f t="shared" si="1"/>
        <v>0</v>
      </c>
      <c r="L21" s="80">
        <f t="shared" si="1"/>
        <v>0.25</v>
      </c>
      <c r="M21" s="234">
        <f t="shared" si="1"/>
        <v>0</v>
      </c>
      <c r="N21" s="80">
        <f t="shared" si="1"/>
        <v>0</v>
      </c>
      <c r="O21" s="234">
        <f t="shared" si="1"/>
        <v>0</v>
      </c>
      <c r="P21" s="234">
        <f t="shared" si="1"/>
        <v>1</v>
      </c>
      <c r="Q21" s="234">
        <f t="shared" si="1"/>
        <v>0</v>
      </c>
      <c r="R21" s="68"/>
      <c r="S21" s="68"/>
      <c r="T21" s="68"/>
      <c r="U21" s="68"/>
      <c r="V21" s="68"/>
    </row>
    <row r="23" spans="1:22">
      <c r="C23" s="465"/>
    </row>
    <row r="24" spans="1:22">
      <c r="C24" s="465"/>
    </row>
  </sheetData>
  <mergeCells count="38">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 ref="G9:G10"/>
    <mergeCell ref="D9:D10"/>
    <mergeCell ref="F9:F10"/>
    <mergeCell ref="H9:H10"/>
    <mergeCell ref="J9:J10"/>
    <mergeCell ref="I9:I10"/>
    <mergeCell ref="K9:K10"/>
    <mergeCell ref="L9:L10"/>
    <mergeCell ref="M9:M10"/>
    <mergeCell ref="N9:N10"/>
    <mergeCell ref="O9:O10"/>
    <mergeCell ref="V9:V10"/>
    <mergeCell ref="P9:P10"/>
    <mergeCell ref="Q9:Q10"/>
    <mergeCell ref="S9:S10"/>
    <mergeCell ref="T9:T10"/>
    <mergeCell ref="U9:U1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topLeftCell="L1" workbookViewId="0">
      <pane ySplit="6" topLeftCell="A22" activePane="bottomLeft" state="frozen"/>
      <selection activeCell="R7" sqref="R7"/>
      <selection pane="bottomLeft" activeCell="E17" sqref="E17"/>
    </sheetView>
  </sheetViews>
  <sheetFormatPr baseColWidth="10" defaultRowHeight="1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50" t="s">
        <v>1344</v>
      </c>
      <c r="B1" s="650"/>
      <c r="C1" s="650"/>
      <c r="D1" s="650"/>
      <c r="E1" s="650"/>
      <c r="F1" s="650"/>
      <c r="G1" s="650"/>
      <c r="H1" s="650"/>
      <c r="I1" s="650"/>
      <c r="J1" s="650"/>
      <c r="K1" s="650"/>
      <c r="L1" s="650"/>
      <c r="M1" s="650"/>
      <c r="N1" s="650"/>
      <c r="O1" s="650"/>
      <c r="P1" s="650"/>
      <c r="Q1" s="650"/>
      <c r="R1" s="650"/>
      <c r="S1" s="650"/>
      <c r="T1" s="650"/>
      <c r="U1" s="650"/>
      <c r="V1" s="514" t="s">
        <v>1691</v>
      </c>
      <c r="W1" s="514" t="s">
        <v>1692</v>
      </c>
      <c r="X1" s="514" t="s">
        <v>1693</v>
      </c>
      <c r="Y1" s="514" t="s">
        <v>1694</v>
      </c>
      <c r="Z1" s="514" t="s">
        <v>1695</v>
      </c>
      <c r="AA1" s="514" t="s">
        <v>1696</v>
      </c>
      <c r="AB1" s="514" t="s">
        <v>1697</v>
      </c>
    </row>
    <row r="2" spans="1:28">
      <c r="A2" s="651" t="s">
        <v>1425</v>
      </c>
      <c r="B2" s="651"/>
      <c r="C2" s="651"/>
      <c r="D2" s="651"/>
      <c r="E2" s="651"/>
      <c r="F2" s="651"/>
      <c r="G2" s="651"/>
      <c r="H2" s="651"/>
      <c r="I2" s="651"/>
      <c r="J2" s="651"/>
      <c r="K2" s="651"/>
      <c r="L2" s="651"/>
      <c r="M2" s="651"/>
      <c r="N2" s="651"/>
      <c r="O2" s="651"/>
      <c r="P2" s="651"/>
      <c r="Q2" s="651"/>
      <c r="R2" s="651"/>
      <c r="S2" s="651"/>
      <c r="T2" s="651"/>
      <c r="U2" s="651"/>
    </row>
    <row r="3" spans="1:28" ht="13.5" customHeight="1">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c r="A4" s="570" t="s">
        <v>96</v>
      </c>
      <c r="B4" s="572" t="s">
        <v>110</v>
      </c>
      <c r="C4" s="582" t="s">
        <v>1537</v>
      </c>
      <c r="D4" s="582" t="s">
        <v>1538</v>
      </c>
      <c r="E4" s="582" t="s">
        <v>86</v>
      </c>
      <c r="F4" s="582" t="s">
        <v>391</v>
      </c>
      <c r="G4" s="582" t="s">
        <v>87</v>
      </c>
      <c r="H4" s="585" t="s">
        <v>99</v>
      </c>
      <c r="I4" s="587"/>
      <c r="J4" s="587"/>
      <c r="K4" s="587"/>
      <c r="L4" s="587"/>
      <c r="M4" s="587"/>
      <c r="N4" s="587"/>
      <c r="O4" s="586"/>
      <c r="P4" s="591" t="s">
        <v>100</v>
      </c>
      <c r="Q4" s="592"/>
      <c r="R4" s="572" t="s">
        <v>102</v>
      </c>
      <c r="S4" s="572" t="s">
        <v>109</v>
      </c>
      <c r="T4" s="572" t="s">
        <v>108</v>
      </c>
      <c r="U4" s="588" t="s">
        <v>88</v>
      </c>
    </row>
    <row r="5" spans="1:28" ht="15" customHeight="1">
      <c r="A5" s="570"/>
      <c r="B5" s="570"/>
      <c r="C5" s="583"/>
      <c r="D5" s="583"/>
      <c r="E5" s="583"/>
      <c r="F5" s="583"/>
      <c r="G5" s="583"/>
      <c r="H5" s="585" t="s">
        <v>103</v>
      </c>
      <c r="I5" s="586"/>
      <c r="J5" s="585" t="s">
        <v>104</v>
      </c>
      <c r="K5" s="586"/>
      <c r="L5" s="585" t="s">
        <v>105</v>
      </c>
      <c r="M5" s="586"/>
      <c r="N5" s="585" t="s">
        <v>106</v>
      </c>
      <c r="O5" s="586"/>
      <c r="P5" s="593"/>
      <c r="Q5" s="594"/>
      <c r="R5" s="570"/>
      <c r="S5" s="570"/>
      <c r="T5" s="570"/>
      <c r="U5" s="589"/>
    </row>
    <row r="6" spans="1:28" ht="25.5">
      <c r="A6" s="571"/>
      <c r="B6" s="571"/>
      <c r="C6" s="584"/>
      <c r="D6" s="584"/>
      <c r="E6" s="584"/>
      <c r="F6" s="584"/>
      <c r="G6" s="584"/>
      <c r="H6" s="441" t="s">
        <v>107</v>
      </c>
      <c r="I6" s="441" t="s">
        <v>12</v>
      </c>
      <c r="J6" s="441" t="s">
        <v>107</v>
      </c>
      <c r="K6" s="441" t="s">
        <v>12</v>
      </c>
      <c r="L6" s="441" t="s">
        <v>107</v>
      </c>
      <c r="M6" s="441" t="s">
        <v>12</v>
      </c>
      <c r="N6" s="441" t="s">
        <v>107</v>
      </c>
      <c r="O6" s="441" t="s">
        <v>12</v>
      </c>
      <c r="P6" s="441" t="s">
        <v>107</v>
      </c>
      <c r="Q6" s="441" t="s">
        <v>12</v>
      </c>
      <c r="R6" s="571"/>
      <c r="S6" s="571"/>
      <c r="T6" s="571"/>
      <c r="U6" s="590"/>
    </row>
    <row r="7" spans="1:28" ht="15.75">
      <c r="A7" s="442"/>
      <c r="B7" s="443"/>
      <c r="C7" s="444"/>
      <c r="D7" s="444"/>
      <c r="E7" s="444"/>
      <c r="F7" s="445"/>
      <c r="G7" s="444"/>
      <c r="H7" s="446"/>
      <c r="I7" s="446"/>
      <c r="J7" s="446"/>
      <c r="K7" s="446"/>
      <c r="L7" s="446"/>
      <c r="M7" s="446"/>
      <c r="N7" s="446"/>
      <c r="O7" s="446"/>
      <c r="P7" s="446"/>
      <c r="Q7" s="446"/>
      <c r="R7" s="447"/>
      <c r="S7" s="447"/>
      <c r="T7" s="447"/>
      <c r="U7" s="448"/>
    </row>
    <row r="8" spans="1:28" ht="15.75">
      <c r="A8" s="576" t="s">
        <v>1517</v>
      </c>
      <c r="B8" s="646"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c r="A9" s="577"/>
      <c r="B9" s="646"/>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c r="A10" s="577"/>
      <c r="B10" s="646"/>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c r="A11" s="577"/>
      <c r="B11" s="646"/>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c r="A12" s="577"/>
      <c r="B12" s="646"/>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c r="A13" s="577"/>
      <c r="B13" s="646"/>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c r="A14" s="577"/>
      <c r="B14" s="646"/>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c r="A15" s="577"/>
      <c r="B15" s="646"/>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c r="A16" s="577"/>
      <c r="B16" s="646"/>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c r="A17" s="577"/>
      <c r="B17" s="646"/>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c r="A18" s="577"/>
      <c r="B18" s="646"/>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c r="A19" s="577"/>
      <c r="B19" s="645"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c r="A20" s="577"/>
      <c r="B20" s="645"/>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c r="A21" s="577"/>
      <c r="B21" s="645"/>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c r="A22" s="577"/>
      <c r="B22" s="645"/>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c r="A23" s="577"/>
      <c r="B23" s="645"/>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c r="A24" s="577"/>
      <c r="B24" s="645"/>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c r="A25" s="577"/>
      <c r="B25" s="645"/>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c r="A26" s="577"/>
      <c r="B26" s="645"/>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c r="A27" s="577"/>
      <c r="B27" s="645"/>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c r="A28" s="577"/>
      <c r="B28" s="645"/>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c r="A29" s="577"/>
      <c r="B29" s="645"/>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c r="A30" s="577"/>
      <c r="B30" s="645"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c r="A31" s="577"/>
      <c r="B31" s="645"/>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c r="A32" s="577"/>
      <c r="B32" s="645"/>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c r="A33" s="577"/>
      <c r="B33" s="645"/>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c r="A34" s="577"/>
      <c r="B34" s="645"/>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c r="A35" s="577"/>
      <c r="B35" s="645"/>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c r="A36" s="647" t="s">
        <v>1345</v>
      </c>
      <c r="B36" s="648"/>
      <c r="C36" s="648"/>
      <c r="D36" s="648"/>
      <c r="E36" s="648"/>
      <c r="F36" s="648"/>
      <c r="G36" s="649"/>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c r="B39" s="465"/>
    </row>
    <row r="40" spans="1:21">
      <c r="B40" s="465"/>
    </row>
    <row r="41" spans="1:21">
      <c r="B41" s="465"/>
    </row>
    <row r="42" spans="1:21">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topLeftCell="F1" workbookViewId="0">
      <pane ySplit="8" topLeftCell="A9" activePane="bottomLeft" state="frozen"/>
      <selection activeCell="K7" sqref="K7"/>
      <selection pane="bottomLeft" activeCell="P15" sqref="P15"/>
    </sheetView>
  </sheetViews>
  <sheetFormatPr baseColWidth="10" defaultRowHeight="1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14" t="s">
        <v>1652</v>
      </c>
      <c r="C1" s="514" t="s">
        <v>1653</v>
      </c>
      <c r="D1" s="514" t="s">
        <v>1654</v>
      </c>
      <c r="E1" s="514" t="s">
        <v>1655</v>
      </c>
      <c r="F1" s="653" t="s">
        <v>1355</v>
      </c>
      <c r="G1" s="653"/>
      <c r="H1" s="653"/>
      <c r="I1" s="653"/>
      <c r="J1" s="653"/>
      <c r="K1" s="653"/>
      <c r="L1" s="653"/>
      <c r="M1" s="653"/>
      <c r="N1" s="290"/>
      <c r="O1" s="290"/>
      <c r="P1" s="290"/>
      <c r="Q1" s="290"/>
      <c r="R1" s="290"/>
      <c r="S1" s="290"/>
      <c r="T1" s="290"/>
      <c r="U1" s="290"/>
      <c r="V1" s="290"/>
      <c r="W1" s="290"/>
      <c r="X1" s="290"/>
      <c r="Y1" s="290"/>
      <c r="Z1" s="290"/>
      <c r="AA1" s="290"/>
      <c r="AB1" s="290"/>
    </row>
    <row r="2" spans="1:28" ht="18.7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c r="A5" s="641" t="s">
        <v>1429</v>
      </c>
      <c r="B5" s="654"/>
      <c r="C5" s="654"/>
      <c r="D5" s="654"/>
      <c r="E5" s="654"/>
      <c r="F5" s="654"/>
      <c r="G5" s="654"/>
      <c r="H5" s="654"/>
      <c r="I5" s="654"/>
      <c r="J5" s="654"/>
      <c r="K5" s="654"/>
      <c r="L5" s="654"/>
      <c r="M5" s="654"/>
      <c r="N5" s="654"/>
      <c r="O5" s="654"/>
      <c r="P5" s="654"/>
      <c r="Q5" s="654"/>
      <c r="R5" s="654"/>
      <c r="S5" s="654"/>
      <c r="T5" s="654"/>
      <c r="U5" s="654"/>
      <c r="V5" s="654"/>
    </row>
    <row r="6" spans="1:28" ht="15" customHeight="1">
      <c r="A6" s="570" t="s">
        <v>96</v>
      </c>
      <c r="B6" s="572" t="s">
        <v>110</v>
      </c>
      <c r="C6" s="582" t="s">
        <v>1537</v>
      </c>
      <c r="D6" s="582" t="s">
        <v>1538</v>
      </c>
      <c r="E6" s="582" t="s">
        <v>86</v>
      </c>
      <c r="F6" s="582" t="s">
        <v>391</v>
      </c>
      <c r="G6" s="582" t="s">
        <v>87</v>
      </c>
      <c r="H6" s="585" t="s">
        <v>99</v>
      </c>
      <c r="I6" s="587"/>
      <c r="J6" s="587"/>
      <c r="K6" s="587"/>
      <c r="L6" s="587"/>
      <c r="M6" s="587"/>
      <c r="N6" s="587"/>
      <c r="O6" s="586"/>
      <c r="P6" s="591" t="s">
        <v>100</v>
      </c>
      <c r="Q6" s="592"/>
      <c r="R6" s="572" t="s">
        <v>101</v>
      </c>
      <c r="S6" s="572" t="s">
        <v>102</v>
      </c>
      <c r="T6" s="572" t="s">
        <v>109</v>
      </c>
      <c r="U6" s="572" t="s">
        <v>108</v>
      </c>
      <c r="V6" s="588" t="s">
        <v>88</v>
      </c>
    </row>
    <row r="7" spans="1:28" ht="15" customHeight="1">
      <c r="A7" s="570"/>
      <c r="B7" s="570"/>
      <c r="C7" s="583"/>
      <c r="D7" s="583"/>
      <c r="E7" s="583"/>
      <c r="F7" s="583"/>
      <c r="G7" s="583"/>
      <c r="H7" s="585" t="s">
        <v>103</v>
      </c>
      <c r="I7" s="586"/>
      <c r="J7" s="585" t="s">
        <v>104</v>
      </c>
      <c r="K7" s="586"/>
      <c r="L7" s="585" t="s">
        <v>105</v>
      </c>
      <c r="M7" s="586"/>
      <c r="N7" s="585" t="s">
        <v>106</v>
      </c>
      <c r="O7" s="586"/>
      <c r="P7" s="593"/>
      <c r="Q7" s="594"/>
      <c r="R7" s="570"/>
      <c r="S7" s="570"/>
      <c r="T7" s="570"/>
      <c r="U7" s="570"/>
      <c r="V7" s="589"/>
    </row>
    <row r="8" spans="1:28" ht="25.5">
      <c r="A8" s="571"/>
      <c r="B8" s="571"/>
      <c r="C8" s="584"/>
      <c r="D8" s="584"/>
      <c r="E8" s="584"/>
      <c r="F8" s="584"/>
      <c r="G8" s="584"/>
      <c r="H8" s="441" t="s">
        <v>107</v>
      </c>
      <c r="I8" s="441" t="s">
        <v>12</v>
      </c>
      <c r="J8" s="441" t="s">
        <v>107</v>
      </c>
      <c r="K8" s="441" t="s">
        <v>12</v>
      </c>
      <c r="L8" s="441" t="s">
        <v>107</v>
      </c>
      <c r="M8" s="441" t="s">
        <v>12</v>
      </c>
      <c r="N8" s="441" t="s">
        <v>107</v>
      </c>
      <c r="O8" s="441" t="s">
        <v>12</v>
      </c>
      <c r="P8" s="441" t="s">
        <v>107</v>
      </c>
      <c r="Q8" s="441" t="s">
        <v>12</v>
      </c>
      <c r="R8" s="571"/>
      <c r="S8" s="571"/>
      <c r="T8" s="571"/>
      <c r="U8" s="571"/>
      <c r="V8" s="590"/>
    </row>
    <row r="9" spans="1:28" s="366" customFormat="1" ht="15.75">
      <c r="A9" s="442"/>
      <c r="B9" s="443"/>
      <c r="C9" s="444"/>
      <c r="D9" s="444"/>
      <c r="E9" s="444"/>
      <c r="F9" s="445"/>
      <c r="G9" s="444"/>
      <c r="H9" s="446"/>
      <c r="I9" s="446"/>
      <c r="J9" s="446"/>
      <c r="K9" s="446"/>
      <c r="L9" s="446"/>
      <c r="M9" s="446"/>
      <c r="N9" s="446"/>
      <c r="O9" s="446"/>
      <c r="P9" s="446"/>
      <c r="Q9" s="446"/>
      <c r="R9" s="447"/>
      <c r="S9" s="447"/>
      <c r="T9" s="447"/>
      <c r="U9" s="447"/>
      <c r="V9" s="448"/>
    </row>
    <row r="10" spans="1:28" ht="15.75">
      <c r="A10" s="652" t="s">
        <v>1431</v>
      </c>
      <c r="B10" s="652"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c r="A11" s="652"/>
      <c r="B11" s="652"/>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c r="A12" s="652"/>
      <c r="B12" s="652"/>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c r="A13" s="652"/>
      <c r="B13" s="652"/>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c r="A14" s="652"/>
      <c r="B14" s="652"/>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63">
      <c r="A15" s="652"/>
      <c r="B15" s="652"/>
      <c r="C15" s="326" t="s">
        <v>1655</v>
      </c>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c r="A16" s="652"/>
      <c r="B16" s="652"/>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c r="A17" s="573" t="s">
        <v>1433</v>
      </c>
      <c r="B17" s="573"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c r="A18" s="574"/>
      <c r="B18" s="574"/>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c r="A19" s="574"/>
      <c r="B19" s="574"/>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c r="A20" s="574"/>
      <c r="B20" s="574"/>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c r="A21" s="574"/>
      <c r="B21" s="574"/>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c r="A22" s="575"/>
      <c r="B22" s="575"/>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c r="A23" s="652" t="s">
        <v>1434</v>
      </c>
      <c r="B23" s="573"/>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c r="A24" s="652"/>
      <c r="B24" s="574"/>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c r="A25" s="652"/>
      <c r="B25" s="574"/>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c r="A26" s="652"/>
      <c r="B26" s="574"/>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c r="A27" s="652"/>
      <c r="B27" s="574"/>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c r="A28" s="652"/>
      <c r="B28" s="575"/>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c r="C32" s="465"/>
    </row>
    <row r="33" spans="3:3">
      <c r="C33" s="465"/>
    </row>
    <row r="34" spans="3:3">
      <c r="C34" s="465"/>
    </row>
    <row r="35" spans="3:3">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topLeftCell="N1" zoomScale="80" zoomScaleNormal="80" workbookViewId="0">
      <pane ySplit="8" topLeftCell="A42" activePane="bottomLeft" state="frozen"/>
      <selection activeCell="K7" sqref="K7"/>
      <selection pane="bottomLeft" activeCell="W64" sqref="W64"/>
    </sheetView>
  </sheetViews>
  <sheetFormatPr baseColWidth="10" defaultRowHeight="1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c r="A1" s="410"/>
      <c r="B1" s="410"/>
      <c r="C1" s="410"/>
      <c r="D1" s="410"/>
      <c r="E1" s="410"/>
      <c r="F1" s="655" t="s">
        <v>1479</v>
      </c>
      <c r="G1" s="655"/>
      <c r="H1" s="655"/>
      <c r="I1" s="655"/>
      <c r="J1" s="655"/>
      <c r="K1" s="655"/>
      <c r="L1" s="655"/>
      <c r="M1" s="655"/>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c r="A6" s="570" t="s">
        <v>96</v>
      </c>
      <c r="B6" s="572" t="s">
        <v>110</v>
      </c>
      <c r="C6" s="582" t="s">
        <v>1537</v>
      </c>
      <c r="D6" s="582" t="s">
        <v>1538</v>
      </c>
      <c r="E6" s="582" t="s">
        <v>86</v>
      </c>
      <c r="F6" s="582" t="s">
        <v>391</v>
      </c>
      <c r="G6" s="582" t="s">
        <v>87</v>
      </c>
      <c r="H6" s="585" t="s">
        <v>99</v>
      </c>
      <c r="I6" s="587"/>
      <c r="J6" s="587"/>
      <c r="K6" s="587"/>
      <c r="L6" s="587"/>
      <c r="M6" s="587"/>
      <c r="N6" s="587"/>
      <c r="O6" s="586"/>
      <c r="P6" s="591" t="s">
        <v>100</v>
      </c>
      <c r="Q6" s="592"/>
      <c r="R6" s="572" t="s">
        <v>102</v>
      </c>
      <c r="S6" s="572" t="s">
        <v>109</v>
      </c>
      <c r="T6" s="572" t="s">
        <v>108</v>
      </c>
      <c r="U6" s="588" t="s">
        <v>88</v>
      </c>
    </row>
    <row r="7" spans="1:42" ht="15" customHeight="1">
      <c r="A7" s="570"/>
      <c r="B7" s="570"/>
      <c r="C7" s="583"/>
      <c r="D7" s="583"/>
      <c r="E7" s="583"/>
      <c r="F7" s="583"/>
      <c r="G7" s="583"/>
      <c r="H7" s="585" t="s">
        <v>103</v>
      </c>
      <c r="I7" s="586"/>
      <c r="J7" s="585" t="s">
        <v>104</v>
      </c>
      <c r="K7" s="586"/>
      <c r="L7" s="585" t="s">
        <v>105</v>
      </c>
      <c r="M7" s="586"/>
      <c r="N7" s="585" t="s">
        <v>106</v>
      </c>
      <c r="O7" s="586"/>
      <c r="P7" s="593"/>
      <c r="Q7" s="594"/>
      <c r="R7" s="570"/>
      <c r="S7" s="570"/>
      <c r="T7" s="570"/>
      <c r="U7" s="589"/>
    </row>
    <row r="8" spans="1:42" ht="25.5">
      <c r="A8" s="571"/>
      <c r="B8" s="571"/>
      <c r="C8" s="584"/>
      <c r="D8" s="584"/>
      <c r="E8" s="584"/>
      <c r="F8" s="584"/>
      <c r="G8" s="584"/>
      <c r="H8" s="441" t="s">
        <v>107</v>
      </c>
      <c r="I8" s="441" t="s">
        <v>12</v>
      </c>
      <c r="J8" s="441" t="s">
        <v>107</v>
      </c>
      <c r="K8" s="441" t="s">
        <v>12</v>
      </c>
      <c r="L8" s="441" t="s">
        <v>107</v>
      </c>
      <c r="M8" s="441" t="s">
        <v>12</v>
      </c>
      <c r="N8" s="441" t="s">
        <v>107</v>
      </c>
      <c r="O8" s="441" t="s">
        <v>12</v>
      </c>
      <c r="P8" s="441" t="s">
        <v>107</v>
      </c>
      <c r="Q8" s="441" t="s">
        <v>12</v>
      </c>
      <c r="R8" s="571"/>
      <c r="S8" s="571"/>
      <c r="T8" s="571"/>
      <c r="U8" s="590"/>
    </row>
    <row r="9" spans="1:42" ht="15.75">
      <c r="A9" s="442"/>
      <c r="B9" s="443"/>
      <c r="C9" s="444"/>
      <c r="D9" s="444"/>
      <c r="E9" s="444"/>
      <c r="F9" s="445"/>
      <c r="G9" s="444"/>
      <c r="H9" s="446"/>
      <c r="I9" s="446"/>
      <c r="J9" s="446"/>
      <c r="K9" s="446"/>
      <c r="L9" s="446"/>
      <c r="M9" s="446"/>
      <c r="N9" s="446"/>
      <c r="O9" s="446"/>
      <c r="P9" s="446"/>
      <c r="Q9" s="446"/>
      <c r="R9" s="447"/>
      <c r="S9" s="447"/>
      <c r="T9" s="447"/>
      <c r="U9" s="448"/>
    </row>
    <row r="10" spans="1:42" ht="15.75" customHeight="1">
      <c r="A10" s="573" t="s">
        <v>1487</v>
      </c>
      <c r="B10" s="573"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c r="A11" s="574"/>
      <c r="B11" s="574"/>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78.75">
      <c r="A12" s="574"/>
      <c r="B12" s="574"/>
      <c r="C12" s="326" t="s">
        <v>1666</v>
      </c>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c r="A13" s="574"/>
      <c r="B13" s="574"/>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c r="A14" s="574"/>
      <c r="B14" s="574"/>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c r="A15" s="574"/>
      <c r="B15" s="574"/>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c r="A16" s="574"/>
      <c r="B16" s="574"/>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c r="A17" s="574"/>
      <c r="B17" s="575"/>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c r="A18" s="574"/>
      <c r="B18" s="573"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c r="A19" s="574"/>
      <c r="B19" s="574"/>
      <c r="C19" s="326"/>
      <c r="D19" s="326"/>
      <c r="E19" s="326"/>
      <c r="F19" s="326"/>
      <c r="G19" s="326"/>
      <c r="H19" s="356"/>
      <c r="I19" s="357"/>
      <c r="J19" s="356"/>
      <c r="K19" s="357"/>
      <c r="L19" s="356"/>
      <c r="M19" s="357"/>
      <c r="N19" s="356"/>
      <c r="O19" s="357"/>
      <c r="P19" s="404"/>
      <c r="Q19" s="402"/>
      <c r="R19" s="326"/>
      <c r="S19" s="326"/>
      <c r="T19" s="326"/>
      <c r="U19" s="326"/>
    </row>
    <row r="20" spans="1:21" ht="15.75">
      <c r="A20" s="574"/>
      <c r="B20" s="574"/>
      <c r="C20" s="326"/>
      <c r="D20" s="326"/>
      <c r="E20" s="326"/>
      <c r="F20" s="326"/>
      <c r="G20" s="326"/>
      <c r="H20" s="356"/>
      <c r="I20" s="357"/>
      <c r="J20" s="356"/>
      <c r="K20" s="357"/>
      <c r="L20" s="356"/>
      <c r="M20" s="357"/>
      <c r="N20" s="356"/>
      <c r="O20" s="357"/>
      <c r="P20" s="404"/>
      <c r="Q20" s="402"/>
      <c r="R20" s="326"/>
      <c r="S20" s="326"/>
      <c r="T20" s="326"/>
      <c r="U20" s="326"/>
    </row>
    <row r="21" spans="1:21" ht="15.75">
      <c r="A21" s="574"/>
      <c r="B21" s="574"/>
      <c r="C21" s="326"/>
      <c r="D21" s="326"/>
      <c r="E21" s="326"/>
      <c r="F21" s="326"/>
      <c r="G21" s="326"/>
      <c r="H21" s="356"/>
      <c r="I21" s="357"/>
      <c r="J21" s="356"/>
      <c r="K21" s="357"/>
      <c r="L21" s="356"/>
      <c r="M21" s="357"/>
      <c r="N21" s="356"/>
      <c r="O21" s="357"/>
      <c r="P21" s="404"/>
      <c r="Q21" s="402"/>
      <c r="R21" s="326"/>
      <c r="S21" s="326"/>
      <c r="T21" s="326"/>
      <c r="U21" s="326"/>
    </row>
    <row r="22" spans="1:21" ht="15.75">
      <c r="A22" s="574"/>
      <c r="B22" s="574"/>
      <c r="C22" s="326"/>
      <c r="D22" s="326"/>
      <c r="E22" s="326"/>
      <c r="F22" s="326"/>
      <c r="G22" s="326"/>
      <c r="H22" s="356"/>
      <c r="I22" s="357"/>
      <c r="J22" s="356"/>
      <c r="K22" s="357"/>
      <c r="L22" s="356"/>
      <c r="M22" s="357"/>
      <c r="N22" s="356"/>
      <c r="O22" s="357"/>
      <c r="P22" s="404"/>
      <c r="Q22" s="402"/>
      <c r="R22" s="326"/>
      <c r="S22" s="326"/>
      <c r="T22" s="326"/>
      <c r="U22" s="326"/>
    </row>
    <row r="23" spans="1:21" ht="15.75">
      <c r="A23" s="574"/>
      <c r="B23" s="574"/>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c r="A24" s="574"/>
      <c r="B24" s="575"/>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c r="A25" s="574"/>
      <c r="B25" s="573"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c r="A26" s="574"/>
      <c r="B26" s="574"/>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c r="A27" s="574"/>
      <c r="B27" s="574"/>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c r="A28" s="574"/>
      <c r="B28" s="575"/>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c r="A29" s="574"/>
      <c r="B29" s="573"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c r="A30" s="574"/>
      <c r="B30" s="574"/>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c r="A31" s="574"/>
      <c r="B31" s="574"/>
      <c r="C31" s="326"/>
      <c r="D31" s="326"/>
      <c r="E31" s="326"/>
      <c r="F31" s="326"/>
      <c r="G31" s="326"/>
      <c r="H31" s="356"/>
      <c r="I31" s="357"/>
      <c r="J31" s="356"/>
      <c r="K31" s="357"/>
      <c r="L31" s="356"/>
      <c r="M31" s="357"/>
      <c r="N31" s="356"/>
      <c r="O31" s="357"/>
      <c r="P31" s="404"/>
      <c r="Q31" s="402"/>
      <c r="R31" s="326"/>
      <c r="S31" s="326"/>
      <c r="T31" s="326"/>
      <c r="U31" s="326"/>
    </row>
    <row r="32" spans="1:21" ht="15.75">
      <c r="A32" s="574"/>
      <c r="B32" s="574"/>
      <c r="C32" s="326"/>
      <c r="D32" s="326"/>
      <c r="E32" s="326"/>
      <c r="F32" s="326"/>
      <c r="G32" s="326"/>
      <c r="H32" s="356"/>
      <c r="I32" s="357"/>
      <c r="J32" s="356"/>
      <c r="K32" s="357"/>
      <c r="L32" s="356"/>
      <c r="M32" s="357"/>
      <c r="N32" s="356"/>
      <c r="O32" s="357"/>
      <c r="P32" s="404"/>
      <c r="Q32" s="402"/>
      <c r="R32" s="326"/>
      <c r="S32" s="326"/>
      <c r="T32" s="326"/>
      <c r="U32" s="326"/>
    </row>
    <row r="33" spans="1:21" ht="15.75">
      <c r="A33" s="574"/>
      <c r="B33" s="574"/>
      <c r="C33" s="326"/>
      <c r="D33" s="326"/>
      <c r="E33" s="326"/>
      <c r="F33" s="326"/>
      <c r="G33" s="326"/>
      <c r="H33" s="356"/>
      <c r="I33" s="357"/>
      <c r="J33" s="356"/>
      <c r="K33" s="357"/>
      <c r="L33" s="356"/>
      <c r="M33" s="357"/>
      <c r="N33" s="356"/>
      <c r="O33" s="357"/>
      <c r="P33" s="404"/>
      <c r="Q33" s="402"/>
      <c r="R33" s="326"/>
      <c r="S33" s="326"/>
      <c r="T33" s="326"/>
      <c r="U33" s="326"/>
    </row>
    <row r="34" spans="1:21" ht="15.75">
      <c r="A34" s="574"/>
      <c r="B34" s="574"/>
      <c r="C34" s="326"/>
      <c r="D34" s="326"/>
      <c r="E34" s="326"/>
      <c r="F34" s="326"/>
      <c r="G34" s="326"/>
      <c r="H34" s="356"/>
      <c r="I34" s="357"/>
      <c r="J34" s="356"/>
      <c r="K34" s="357"/>
      <c r="L34" s="356"/>
      <c r="M34" s="357"/>
      <c r="N34" s="356"/>
      <c r="O34" s="357"/>
      <c r="P34" s="404"/>
      <c r="Q34" s="402"/>
      <c r="R34" s="326"/>
      <c r="S34" s="326"/>
      <c r="T34" s="326"/>
      <c r="U34" s="326"/>
    </row>
    <row r="35" spans="1:21" ht="15.75">
      <c r="A35" s="574"/>
      <c r="B35" s="574"/>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c r="A36" s="574"/>
      <c r="B36" s="574"/>
      <c r="C36" s="326"/>
      <c r="D36" s="326"/>
      <c r="E36" s="326"/>
      <c r="F36" s="326"/>
      <c r="G36" s="326"/>
      <c r="H36" s="356"/>
      <c r="I36" s="357"/>
      <c r="J36" s="356"/>
      <c r="K36" s="357"/>
      <c r="L36" s="356"/>
      <c r="M36" s="357"/>
      <c r="N36" s="356"/>
      <c r="O36" s="357"/>
      <c r="P36" s="404"/>
      <c r="Q36" s="402"/>
      <c r="R36" s="326"/>
      <c r="S36" s="326"/>
      <c r="T36" s="326"/>
      <c r="U36" s="326"/>
    </row>
    <row r="37" spans="1:21" ht="15.75">
      <c r="A37" s="574"/>
      <c r="B37" s="574"/>
      <c r="C37" s="326"/>
      <c r="D37" s="326"/>
      <c r="E37" s="326"/>
      <c r="F37" s="326"/>
      <c r="G37" s="326"/>
      <c r="H37" s="356"/>
      <c r="I37" s="357"/>
      <c r="J37" s="356"/>
      <c r="K37" s="357"/>
      <c r="L37" s="356"/>
      <c r="M37" s="357"/>
      <c r="N37" s="356"/>
      <c r="O37" s="357"/>
      <c r="P37" s="404"/>
      <c r="Q37" s="402"/>
      <c r="R37" s="326"/>
      <c r="S37" s="326"/>
      <c r="T37" s="326"/>
      <c r="U37" s="326"/>
    </row>
    <row r="38" spans="1:21" ht="15.75">
      <c r="A38" s="574"/>
      <c r="B38" s="574"/>
      <c r="C38" s="326"/>
      <c r="D38" s="326"/>
      <c r="E38" s="326"/>
      <c r="F38" s="326"/>
      <c r="G38" s="326"/>
      <c r="H38" s="356"/>
      <c r="I38" s="357"/>
      <c r="J38" s="356"/>
      <c r="K38" s="357"/>
      <c r="L38" s="356"/>
      <c r="M38" s="357"/>
      <c r="N38" s="356"/>
      <c r="O38" s="357"/>
      <c r="P38" s="404"/>
      <c r="Q38" s="402"/>
      <c r="R38" s="326"/>
      <c r="S38" s="326"/>
      <c r="T38" s="326"/>
      <c r="U38" s="326"/>
    </row>
    <row r="39" spans="1:21" ht="15.75">
      <c r="A39" s="574"/>
      <c r="B39" s="574"/>
      <c r="C39" s="326"/>
      <c r="D39" s="326"/>
      <c r="E39" s="326"/>
      <c r="F39" s="326"/>
      <c r="G39" s="326"/>
      <c r="H39" s="356"/>
      <c r="I39" s="357"/>
      <c r="J39" s="356"/>
      <c r="K39" s="357"/>
      <c r="L39" s="356"/>
      <c r="M39" s="357"/>
      <c r="N39" s="356"/>
      <c r="O39" s="357"/>
      <c r="P39" s="404"/>
      <c r="Q39" s="402"/>
      <c r="R39" s="326"/>
      <c r="S39" s="326"/>
      <c r="T39" s="326"/>
      <c r="U39" s="326"/>
    </row>
    <row r="40" spans="1:21" ht="15.75">
      <c r="A40" s="575"/>
      <c r="B40" s="575"/>
      <c r="C40" s="326"/>
      <c r="D40" s="326"/>
      <c r="E40" s="326"/>
      <c r="F40" s="326"/>
      <c r="G40" s="326"/>
      <c r="H40" s="356"/>
      <c r="I40" s="357"/>
      <c r="J40" s="356"/>
      <c r="K40" s="357"/>
      <c r="L40" s="356"/>
      <c r="M40" s="357"/>
      <c r="N40" s="356"/>
      <c r="O40" s="357"/>
      <c r="P40" s="404"/>
      <c r="Q40" s="402"/>
      <c r="R40" s="326"/>
      <c r="S40" s="326"/>
      <c r="T40" s="326"/>
      <c r="U40" s="326"/>
    </row>
    <row r="41" spans="1:21" ht="15.75">
      <c r="A41" s="573" t="s">
        <v>1492</v>
      </c>
      <c r="B41" s="573" t="s">
        <v>1493</v>
      </c>
      <c r="C41" s="326"/>
      <c r="D41" s="326"/>
      <c r="E41" s="326"/>
      <c r="F41" s="326"/>
      <c r="G41" s="326"/>
      <c r="H41" s="356"/>
      <c r="I41" s="357"/>
      <c r="J41" s="356"/>
      <c r="K41" s="357"/>
      <c r="L41" s="356"/>
      <c r="M41" s="357"/>
      <c r="N41" s="356"/>
      <c r="O41" s="357"/>
      <c r="P41" s="404"/>
      <c r="Q41" s="402"/>
      <c r="R41" s="326"/>
      <c r="S41" s="326"/>
      <c r="T41" s="326"/>
      <c r="U41" s="326"/>
    </row>
    <row r="42" spans="1:21" ht="15.75">
      <c r="A42" s="574"/>
      <c r="B42" s="574"/>
      <c r="C42" s="326"/>
      <c r="D42" s="326"/>
      <c r="E42" s="326"/>
      <c r="F42" s="326"/>
      <c r="G42" s="326"/>
      <c r="H42" s="356"/>
      <c r="I42" s="357"/>
      <c r="J42" s="356"/>
      <c r="K42" s="357"/>
      <c r="L42" s="356"/>
      <c r="M42" s="357"/>
      <c r="N42" s="356"/>
      <c r="O42" s="357"/>
      <c r="P42" s="404"/>
      <c r="Q42" s="402"/>
      <c r="R42" s="326"/>
      <c r="S42" s="326"/>
      <c r="T42" s="326"/>
      <c r="U42" s="326"/>
    </row>
    <row r="43" spans="1:21" ht="15.75">
      <c r="A43" s="574"/>
      <c r="B43" s="574"/>
      <c r="C43" s="326"/>
      <c r="D43" s="326"/>
      <c r="E43" s="326"/>
      <c r="F43" s="326"/>
      <c r="G43" s="326"/>
      <c r="H43" s="356"/>
      <c r="I43" s="357"/>
      <c r="J43" s="356"/>
      <c r="K43" s="357"/>
      <c r="L43" s="356"/>
      <c r="M43" s="357"/>
      <c r="N43" s="356"/>
      <c r="O43" s="357"/>
      <c r="P43" s="404"/>
      <c r="Q43" s="402"/>
      <c r="R43" s="326"/>
      <c r="S43" s="326"/>
      <c r="T43" s="326"/>
      <c r="U43" s="326"/>
    </row>
    <row r="44" spans="1:21" ht="15.75">
      <c r="A44" s="574"/>
      <c r="B44" s="574"/>
      <c r="C44" s="326"/>
      <c r="D44" s="326"/>
      <c r="E44" s="326"/>
      <c r="F44" s="326"/>
      <c r="G44" s="326"/>
      <c r="H44" s="356"/>
      <c r="I44" s="357"/>
      <c r="J44" s="356"/>
      <c r="K44" s="357"/>
      <c r="L44" s="356"/>
      <c r="M44" s="357"/>
      <c r="N44" s="356"/>
      <c r="O44" s="357"/>
      <c r="P44" s="404"/>
      <c r="Q44" s="402"/>
      <c r="R44" s="326"/>
      <c r="S44" s="326"/>
      <c r="T44" s="326"/>
      <c r="U44" s="326"/>
    </row>
    <row r="45" spans="1:21" ht="15.75">
      <c r="A45" s="574"/>
      <c r="B45" s="574"/>
      <c r="C45" s="326"/>
      <c r="D45" s="326"/>
      <c r="E45" s="326"/>
      <c r="F45" s="326"/>
      <c r="G45" s="326"/>
      <c r="H45" s="356"/>
      <c r="I45" s="357"/>
      <c r="J45" s="356"/>
      <c r="K45" s="357"/>
      <c r="L45" s="356"/>
      <c r="M45" s="357"/>
      <c r="N45" s="356"/>
      <c r="O45" s="357"/>
      <c r="P45" s="404"/>
      <c r="Q45" s="402"/>
      <c r="R45" s="326"/>
      <c r="S45" s="326"/>
      <c r="T45" s="326"/>
      <c r="U45" s="326"/>
    </row>
    <row r="46" spans="1:21" ht="15.75">
      <c r="A46" s="574"/>
      <c r="B46" s="574"/>
      <c r="C46" s="326"/>
      <c r="D46" s="326"/>
      <c r="E46" s="326"/>
      <c r="F46" s="326"/>
      <c r="G46" s="326"/>
      <c r="H46" s="356"/>
      <c r="I46" s="357"/>
      <c r="J46" s="356"/>
      <c r="K46" s="357"/>
      <c r="L46" s="356"/>
      <c r="M46" s="357"/>
      <c r="N46" s="356"/>
      <c r="O46" s="357"/>
      <c r="P46" s="404"/>
      <c r="Q46" s="402"/>
      <c r="R46" s="326"/>
      <c r="S46" s="326"/>
      <c r="T46" s="326"/>
      <c r="U46" s="326"/>
    </row>
    <row r="47" spans="1:21" ht="15.75">
      <c r="A47" s="574"/>
      <c r="B47" s="574"/>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c r="A48" s="574"/>
      <c r="B48" s="574"/>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c r="A49" s="574"/>
      <c r="B49" s="575"/>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c r="A50" s="574"/>
      <c r="B50" s="573"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c r="A51" s="574"/>
      <c r="B51" s="574"/>
      <c r="C51" s="326"/>
      <c r="D51" s="326"/>
      <c r="E51" s="326"/>
      <c r="F51" s="326"/>
      <c r="G51" s="326"/>
      <c r="H51" s="356"/>
      <c r="I51" s="357"/>
      <c r="J51" s="356"/>
      <c r="K51" s="357"/>
      <c r="L51" s="356"/>
      <c r="M51" s="357"/>
      <c r="N51" s="356"/>
      <c r="O51" s="357"/>
      <c r="P51" s="404"/>
      <c r="Q51" s="402"/>
      <c r="R51" s="326"/>
      <c r="S51" s="326"/>
      <c r="T51" s="326"/>
      <c r="U51" s="326"/>
    </row>
    <row r="52" spans="1:21" ht="15.75">
      <c r="A52" s="574"/>
      <c r="B52" s="574"/>
      <c r="C52" s="326"/>
      <c r="D52" s="326"/>
      <c r="E52" s="326"/>
      <c r="F52" s="326"/>
      <c r="G52" s="326"/>
      <c r="H52" s="356"/>
      <c r="I52" s="357"/>
      <c r="J52" s="356"/>
      <c r="K52" s="357"/>
      <c r="L52" s="356"/>
      <c r="M52" s="357"/>
      <c r="N52" s="356"/>
      <c r="O52" s="357"/>
      <c r="P52" s="404"/>
      <c r="Q52" s="402"/>
      <c r="R52" s="326"/>
      <c r="S52" s="326"/>
      <c r="T52" s="326"/>
      <c r="U52" s="326"/>
    </row>
    <row r="53" spans="1:21" ht="15.75">
      <c r="A53" s="574"/>
      <c r="B53" s="574"/>
      <c r="C53" s="326"/>
      <c r="D53" s="326"/>
      <c r="E53" s="326"/>
      <c r="F53" s="326"/>
      <c r="G53" s="326"/>
      <c r="H53" s="356"/>
      <c r="I53" s="357"/>
      <c r="J53" s="356"/>
      <c r="K53" s="357"/>
      <c r="L53" s="356"/>
      <c r="M53" s="357"/>
      <c r="N53" s="356"/>
      <c r="O53" s="357"/>
      <c r="P53" s="404"/>
      <c r="Q53" s="402"/>
      <c r="R53" s="326"/>
      <c r="S53" s="326"/>
      <c r="T53" s="326"/>
      <c r="U53" s="326"/>
    </row>
    <row r="54" spans="1:21" ht="15.75">
      <c r="A54" s="574"/>
      <c r="B54" s="574"/>
      <c r="C54" s="326"/>
      <c r="D54" s="326"/>
      <c r="E54" s="326"/>
      <c r="F54" s="326"/>
      <c r="G54" s="326"/>
      <c r="H54" s="356"/>
      <c r="I54" s="357"/>
      <c r="J54" s="356"/>
      <c r="K54" s="357"/>
      <c r="L54" s="356"/>
      <c r="M54" s="357"/>
      <c r="N54" s="356"/>
      <c r="O54" s="357"/>
      <c r="P54" s="404"/>
      <c r="Q54" s="402"/>
      <c r="R54" s="326"/>
      <c r="S54" s="326"/>
      <c r="T54" s="326"/>
      <c r="U54" s="326"/>
    </row>
    <row r="55" spans="1:21" ht="15.75">
      <c r="A55" s="574"/>
      <c r="B55" s="574"/>
      <c r="C55" s="326"/>
      <c r="D55" s="326"/>
      <c r="E55" s="326"/>
      <c r="F55" s="326"/>
      <c r="G55" s="326"/>
      <c r="H55" s="356"/>
      <c r="I55" s="357"/>
      <c r="J55" s="356"/>
      <c r="K55" s="357"/>
      <c r="L55" s="356"/>
      <c r="M55" s="357"/>
      <c r="N55" s="356"/>
      <c r="O55" s="357"/>
      <c r="P55" s="404"/>
      <c r="Q55" s="402"/>
      <c r="R55" s="326"/>
      <c r="S55" s="326"/>
      <c r="T55" s="326"/>
      <c r="U55" s="326"/>
    </row>
    <row r="56" spans="1:21" ht="15.75">
      <c r="A56" s="574"/>
      <c r="B56" s="574"/>
      <c r="C56" s="326"/>
      <c r="D56" s="326"/>
      <c r="E56" s="326"/>
      <c r="F56" s="326"/>
      <c r="G56" s="326"/>
      <c r="H56" s="356"/>
      <c r="I56" s="357"/>
      <c r="J56" s="356"/>
      <c r="K56" s="357"/>
      <c r="L56" s="356"/>
      <c r="M56" s="357"/>
      <c r="N56" s="356"/>
      <c r="O56" s="357"/>
      <c r="P56" s="404"/>
      <c r="Q56" s="402"/>
      <c r="R56" s="326"/>
      <c r="S56" s="326"/>
      <c r="T56" s="326"/>
      <c r="U56" s="326"/>
    </row>
    <row r="57" spans="1:21" ht="15.75">
      <c r="A57" s="574"/>
      <c r="B57" s="574"/>
      <c r="C57" s="326"/>
      <c r="D57" s="326"/>
      <c r="E57" s="326"/>
      <c r="F57" s="326"/>
      <c r="G57" s="326"/>
      <c r="H57" s="356"/>
      <c r="I57" s="357"/>
      <c r="J57" s="356"/>
      <c r="K57" s="357"/>
      <c r="L57" s="356"/>
      <c r="M57" s="357"/>
      <c r="N57" s="356"/>
      <c r="O57" s="357"/>
      <c r="P57" s="404"/>
      <c r="Q57" s="402"/>
      <c r="R57" s="326"/>
      <c r="S57" s="326"/>
      <c r="T57" s="326"/>
      <c r="U57" s="326"/>
    </row>
    <row r="58" spans="1:21" ht="15.75">
      <c r="A58" s="574"/>
      <c r="B58" s="574"/>
      <c r="C58" s="326"/>
      <c r="D58" s="326"/>
      <c r="E58" s="326"/>
      <c r="F58" s="326"/>
      <c r="G58" s="326"/>
      <c r="H58" s="356"/>
      <c r="I58" s="357"/>
      <c r="J58" s="356"/>
      <c r="K58" s="357"/>
      <c r="L58" s="356"/>
      <c r="M58" s="357"/>
      <c r="N58" s="356"/>
      <c r="O58" s="357"/>
      <c r="P58" s="404"/>
      <c r="Q58" s="402"/>
      <c r="R58" s="326"/>
      <c r="S58" s="326"/>
      <c r="T58" s="326"/>
      <c r="U58" s="326"/>
    </row>
    <row r="59" spans="1:21" ht="15.75">
      <c r="A59" s="574"/>
      <c r="B59" s="574"/>
      <c r="C59" s="326"/>
      <c r="D59" s="326"/>
      <c r="E59" s="326"/>
      <c r="F59" s="326"/>
      <c r="G59" s="326"/>
      <c r="H59" s="356"/>
      <c r="I59" s="357"/>
      <c r="J59" s="356"/>
      <c r="K59" s="357"/>
      <c r="L59" s="356"/>
      <c r="M59" s="357"/>
      <c r="N59" s="356"/>
      <c r="O59" s="357"/>
      <c r="P59" s="404"/>
      <c r="Q59" s="402"/>
      <c r="R59" s="326"/>
      <c r="S59" s="326"/>
      <c r="T59" s="326"/>
      <c r="U59" s="326"/>
    </row>
    <row r="60" spans="1:21" ht="15.75">
      <c r="A60" s="574"/>
      <c r="B60" s="574"/>
      <c r="C60" s="326"/>
      <c r="D60" s="326"/>
      <c r="E60" s="326"/>
      <c r="F60" s="326"/>
      <c r="G60" s="326"/>
      <c r="H60" s="356"/>
      <c r="I60" s="357"/>
      <c r="J60" s="356"/>
      <c r="K60" s="357"/>
      <c r="L60" s="356"/>
      <c r="M60" s="357"/>
      <c r="N60" s="356"/>
      <c r="O60" s="357"/>
      <c r="P60" s="404"/>
      <c r="Q60" s="402"/>
      <c r="R60" s="326"/>
      <c r="S60" s="326"/>
      <c r="T60" s="326"/>
      <c r="U60" s="326"/>
    </row>
    <row r="61" spans="1:21" ht="15.75">
      <c r="A61" s="574"/>
      <c r="B61" s="574"/>
      <c r="C61" s="326"/>
      <c r="D61" s="326"/>
      <c r="E61" s="326"/>
      <c r="F61" s="326"/>
      <c r="G61" s="326"/>
      <c r="H61" s="356"/>
      <c r="I61" s="357"/>
      <c r="J61" s="356"/>
      <c r="K61" s="357"/>
      <c r="L61" s="356"/>
      <c r="M61" s="357"/>
      <c r="N61" s="356"/>
      <c r="O61" s="357"/>
      <c r="P61" s="404"/>
      <c r="Q61" s="402"/>
      <c r="R61" s="326"/>
      <c r="S61" s="326"/>
      <c r="T61" s="326"/>
      <c r="U61" s="326"/>
    </row>
    <row r="62" spans="1:21" ht="15.75">
      <c r="A62" s="575"/>
      <c r="B62" s="575"/>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c r="A63" s="573"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c r="A64" s="574"/>
      <c r="B64" s="415"/>
      <c r="C64" s="326"/>
      <c r="D64" s="326"/>
      <c r="E64" s="326"/>
      <c r="F64" s="326"/>
      <c r="G64" s="326"/>
      <c r="H64" s="356"/>
      <c r="I64" s="357"/>
      <c r="J64" s="356"/>
      <c r="K64" s="357"/>
      <c r="L64" s="356"/>
      <c r="M64" s="357"/>
      <c r="N64" s="356"/>
      <c r="O64" s="357"/>
      <c r="P64" s="404"/>
      <c r="Q64" s="402"/>
      <c r="R64" s="326"/>
      <c r="S64" s="326"/>
      <c r="T64" s="326"/>
      <c r="U64" s="326"/>
    </row>
    <row r="65" spans="1:21" ht="15.75">
      <c r="A65" s="574"/>
      <c r="B65" s="415"/>
      <c r="C65" s="326"/>
      <c r="D65" s="326"/>
      <c r="E65" s="326"/>
      <c r="F65" s="326"/>
      <c r="G65" s="326"/>
      <c r="H65" s="356"/>
      <c r="I65" s="357"/>
      <c r="J65" s="356"/>
      <c r="K65" s="357"/>
      <c r="L65" s="356"/>
      <c r="M65" s="357"/>
      <c r="N65" s="356"/>
      <c r="O65" s="357"/>
      <c r="P65" s="404"/>
      <c r="Q65" s="402"/>
      <c r="R65" s="326"/>
      <c r="S65" s="326"/>
      <c r="T65" s="326"/>
      <c r="U65" s="326"/>
    </row>
    <row r="66" spans="1:21" ht="15.75">
      <c r="A66" s="574"/>
      <c r="B66" s="415"/>
      <c r="C66" s="326"/>
      <c r="D66" s="326"/>
      <c r="E66" s="326"/>
      <c r="F66" s="326"/>
      <c r="G66" s="326"/>
      <c r="H66" s="356"/>
      <c r="I66" s="357"/>
      <c r="J66" s="356"/>
      <c r="K66" s="357"/>
      <c r="L66" s="356"/>
      <c r="M66" s="357"/>
      <c r="N66" s="356"/>
      <c r="O66" s="357"/>
      <c r="P66" s="404"/>
      <c r="Q66" s="402"/>
      <c r="R66" s="326"/>
      <c r="S66" s="326"/>
      <c r="T66" s="326"/>
      <c r="U66" s="326"/>
    </row>
    <row r="67" spans="1:21" ht="15.75">
      <c r="A67" s="574"/>
      <c r="B67" s="415"/>
      <c r="C67" s="326"/>
      <c r="D67" s="326"/>
      <c r="E67" s="326"/>
      <c r="F67" s="326"/>
      <c r="G67" s="326"/>
      <c r="H67" s="356"/>
      <c r="I67" s="357"/>
      <c r="J67" s="356"/>
      <c r="K67" s="357"/>
      <c r="L67" s="356"/>
      <c r="M67" s="357"/>
      <c r="N67" s="356"/>
      <c r="O67" s="357"/>
      <c r="P67" s="404"/>
      <c r="Q67" s="402"/>
      <c r="R67" s="326"/>
      <c r="S67" s="326"/>
      <c r="T67" s="326"/>
      <c r="U67" s="326"/>
    </row>
    <row r="68" spans="1:21" ht="15.75">
      <c r="A68" s="574"/>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c r="A69" s="575"/>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c r="C77" s="465"/>
    </row>
    <row r="78" spans="1:21">
      <c r="C78" s="465"/>
    </row>
    <row r="79" spans="1:21">
      <c r="C79" s="465"/>
    </row>
    <row r="80" spans="1:21">
      <c r="C80" s="465"/>
    </row>
    <row r="81" spans="3:3">
      <c r="C81" s="465"/>
    </row>
    <row r="82" spans="3:3">
      <c r="C82" s="465"/>
    </row>
    <row r="83" spans="3:3">
      <c r="C83" s="465"/>
    </row>
    <row r="84" spans="3:3">
      <c r="C84" s="465"/>
    </row>
    <row r="85" spans="3:3">
      <c r="C85" s="465"/>
    </row>
    <row r="86" spans="3:3">
      <c r="C86" s="465"/>
    </row>
    <row r="87" spans="3:3">
      <c r="C87" s="465"/>
    </row>
    <row r="88" spans="3:3">
      <c r="C88" s="465"/>
    </row>
    <row r="89" spans="3:3">
      <c r="C89" s="465"/>
    </row>
    <row r="90" spans="3:3">
      <c r="C90" s="465"/>
    </row>
    <row r="91" spans="3:3">
      <c r="C91" s="465"/>
    </row>
    <row r="92" spans="3:3">
      <c r="C92" s="465"/>
    </row>
    <row r="93" spans="3:3">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C66" sqref="C66"/>
    </sheetView>
  </sheetViews>
  <sheetFormatPr baseColWidth="10" defaultRowHeight="15"/>
  <cols>
    <col min="1" max="1" width="35.7109375" style="465" customWidth="1"/>
    <col min="2" max="2" width="35.85546875" style="465" customWidth="1"/>
    <col min="3" max="3" width="135.42578125" style="465" customWidth="1"/>
    <col min="4"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c r="A1" s="410"/>
      <c r="B1" s="410"/>
      <c r="C1" s="410"/>
      <c r="D1" s="410"/>
      <c r="E1" s="410"/>
      <c r="F1" s="655" t="s">
        <v>1511</v>
      </c>
      <c r="G1" s="655"/>
      <c r="H1" s="655"/>
      <c r="I1" s="655"/>
      <c r="J1" s="655"/>
      <c r="K1" s="655"/>
      <c r="L1" s="655"/>
      <c r="M1" s="655"/>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c r="A7" s="570" t="s">
        <v>96</v>
      </c>
      <c r="B7" s="572" t="s">
        <v>110</v>
      </c>
      <c r="C7" s="582" t="s">
        <v>1537</v>
      </c>
      <c r="D7" s="582" t="s">
        <v>1538</v>
      </c>
      <c r="E7" s="582" t="s">
        <v>86</v>
      </c>
      <c r="F7" s="582" t="s">
        <v>391</v>
      </c>
      <c r="G7" s="582" t="s">
        <v>87</v>
      </c>
      <c r="H7" s="585" t="s">
        <v>99</v>
      </c>
      <c r="I7" s="587"/>
      <c r="J7" s="587"/>
      <c r="K7" s="587"/>
      <c r="L7" s="587"/>
      <c r="M7" s="587"/>
      <c r="N7" s="587"/>
      <c r="O7" s="586"/>
      <c r="P7" s="591" t="s">
        <v>100</v>
      </c>
      <c r="Q7" s="592"/>
      <c r="R7" s="572" t="s">
        <v>102</v>
      </c>
      <c r="S7" s="572" t="s">
        <v>109</v>
      </c>
      <c r="T7" s="572" t="s">
        <v>108</v>
      </c>
      <c r="U7" s="588" t="s">
        <v>88</v>
      </c>
    </row>
    <row r="8" spans="1:42" ht="15" customHeight="1">
      <c r="A8" s="570"/>
      <c r="B8" s="570"/>
      <c r="C8" s="583"/>
      <c r="D8" s="583"/>
      <c r="E8" s="583"/>
      <c r="F8" s="583"/>
      <c r="G8" s="583"/>
      <c r="H8" s="585" t="s">
        <v>103</v>
      </c>
      <c r="I8" s="586"/>
      <c r="J8" s="585" t="s">
        <v>104</v>
      </c>
      <c r="K8" s="586"/>
      <c r="L8" s="585" t="s">
        <v>105</v>
      </c>
      <c r="M8" s="586"/>
      <c r="N8" s="585" t="s">
        <v>106</v>
      </c>
      <c r="O8" s="586"/>
      <c r="P8" s="593"/>
      <c r="Q8" s="594"/>
      <c r="R8" s="570"/>
      <c r="S8" s="570"/>
      <c r="T8" s="570"/>
      <c r="U8" s="589"/>
    </row>
    <row r="9" spans="1:42" ht="25.5">
      <c r="A9" s="571"/>
      <c r="B9" s="571"/>
      <c r="C9" s="584"/>
      <c r="D9" s="584"/>
      <c r="E9" s="584"/>
      <c r="F9" s="584"/>
      <c r="G9" s="584"/>
      <c r="H9" s="441" t="s">
        <v>107</v>
      </c>
      <c r="I9" s="441" t="s">
        <v>12</v>
      </c>
      <c r="J9" s="441" t="s">
        <v>107</v>
      </c>
      <c r="K9" s="441" t="s">
        <v>12</v>
      </c>
      <c r="L9" s="441" t="s">
        <v>107</v>
      </c>
      <c r="M9" s="441" t="s">
        <v>12</v>
      </c>
      <c r="N9" s="441" t="s">
        <v>107</v>
      </c>
      <c r="O9" s="441" t="s">
        <v>12</v>
      </c>
      <c r="P9" s="441" t="s">
        <v>107</v>
      </c>
      <c r="Q9" s="441" t="s">
        <v>12</v>
      </c>
      <c r="R9" s="571"/>
      <c r="S9" s="571"/>
      <c r="T9" s="571"/>
      <c r="U9" s="590"/>
    </row>
    <row r="10" spans="1:42" ht="15.7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c r="A11" s="580" t="s">
        <v>1507</v>
      </c>
      <c r="B11" s="656"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c r="A12" s="580"/>
      <c r="B12" s="657"/>
      <c r="C12" s="498"/>
      <c r="D12" s="498"/>
      <c r="E12" s="498"/>
      <c r="F12" s="499"/>
      <c r="G12" s="498"/>
      <c r="H12" s="500"/>
      <c r="I12" s="500"/>
      <c r="J12" s="500"/>
      <c r="K12" s="500"/>
      <c r="L12" s="500"/>
      <c r="M12" s="500"/>
      <c r="N12" s="500"/>
      <c r="O12" s="500"/>
      <c r="P12" s="500"/>
      <c r="Q12" s="500"/>
      <c r="R12" s="501"/>
      <c r="S12" s="501"/>
      <c r="T12" s="501"/>
      <c r="U12" s="502"/>
    </row>
    <row r="13" spans="1:42" s="503" customFormat="1" ht="15.75">
      <c r="A13" s="580"/>
      <c r="B13" s="657"/>
      <c r="C13" s="498"/>
      <c r="D13" s="498"/>
      <c r="E13" s="498"/>
      <c r="F13" s="499"/>
      <c r="G13" s="498"/>
      <c r="H13" s="500"/>
      <c r="I13" s="500"/>
      <c r="J13" s="500"/>
      <c r="K13" s="500"/>
      <c r="L13" s="500"/>
      <c r="M13" s="500"/>
      <c r="N13" s="500"/>
      <c r="O13" s="500"/>
      <c r="P13" s="500"/>
      <c r="Q13" s="500"/>
      <c r="R13" s="501"/>
      <c r="S13" s="501"/>
      <c r="T13" s="501"/>
      <c r="U13" s="502"/>
    </row>
    <row r="14" spans="1:42" s="503" customFormat="1" ht="15.75">
      <c r="A14" s="580"/>
      <c r="B14" s="657"/>
      <c r="C14" s="498"/>
      <c r="D14" s="498"/>
      <c r="E14" s="498"/>
      <c r="F14" s="499"/>
      <c r="G14" s="498"/>
      <c r="H14" s="500"/>
      <c r="I14" s="500"/>
      <c r="J14" s="500"/>
      <c r="K14" s="500"/>
      <c r="L14" s="500"/>
      <c r="M14" s="500"/>
      <c r="N14" s="500"/>
      <c r="O14" s="500"/>
      <c r="P14" s="500"/>
      <c r="Q14" s="500"/>
      <c r="R14" s="501"/>
      <c r="S14" s="501"/>
      <c r="T14" s="501"/>
      <c r="U14" s="502"/>
    </row>
    <row r="15" spans="1:42" s="503" customFormat="1" ht="15.75">
      <c r="A15" s="580"/>
      <c r="B15" s="657"/>
      <c r="C15" s="498"/>
      <c r="D15" s="498"/>
      <c r="E15" s="498"/>
      <c r="F15" s="499"/>
      <c r="G15" s="498"/>
      <c r="H15" s="500"/>
      <c r="I15" s="500"/>
      <c r="J15" s="500"/>
      <c r="K15" s="500"/>
      <c r="L15" s="500"/>
      <c r="M15" s="500"/>
      <c r="N15" s="500"/>
      <c r="O15" s="500"/>
      <c r="P15" s="500"/>
      <c r="Q15" s="500"/>
      <c r="R15" s="501"/>
      <c r="S15" s="501"/>
      <c r="T15" s="501"/>
      <c r="U15" s="502"/>
    </row>
    <row r="16" spans="1:42" s="503" customFormat="1" ht="15.75">
      <c r="A16" s="580"/>
      <c r="B16" s="657"/>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c r="A17" s="580"/>
      <c r="B17" s="658"/>
      <c r="C17" s="498"/>
      <c r="D17" s="498"/>
      <c r="E17" s="498"/>
      <c r="F17" s="499"/>
      <c r="G17" s="498"/>
      <c r="H17" s="500"/>
      <c r="I17" s="500"/>
      <c r="J17" s="500"/>
      <c r="K17" s="500"/>
      <c r="L17" s="500"/>
      <c r="M17" s="500"/>
      <c r="N17" s="500"/>
      <c r="O17" s="500"/>
      <c r="P17" s="500"/>
      <c r="Q17" s="500"/>
      <c r="R17" s="501"/>
      <c r="S17" s="501"/>
      <c r="T17" s="501"/>
      <c r="U17" s="502"/>
    </row>
    <row r="18" spans="1:21" ht="15.75" customHeight="1">
      <c r="A18" s="580"/>
      <c r="B18" s="573"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c r="A19" s="580"/>
      <c r="B19" s="574"/>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c r="A20" s="580"/>
      <c r="B20" s="574"/>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c r="A21" s="580"/>
      <c r="B21" s="574"/>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c r="A22" s="580"/>
      <c r="B22" s="573"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c r="A23" s="580"/>
      <c r="B23" s="574"/>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c r="A24" s="580"/>
      <c r="B24" s="574"/>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c r="A25" s="580"/>
      <c r="B25" s="575"/>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c r="A26" s="580"/>
      <c r="B26" s="573"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c r="A27" s="580"/>
      <c r="B27" s="574"/>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c r="A28" s="580"/>
      <c r="B28" s="574"/>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c r="A29" s="580"/>
      <c r="B29" s="575"/>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c r="A30" s="580"/>
      <c r="B30" s="652"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c r="A31" s="580"/>
      <c r="B31" s="652"/>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c r="A32" s="580"/>
      <c r="B32" s="652"/>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c r="A33" s="580"/>
      <c r="B33" s="652"/>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c r="A34" s="580"/>
      <c r="B34" s="652"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c r="A35" s="580"/>
      <c r="B35" s="652"/>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c r="A36" s="580"/>
      <c r="B36" s="652"/>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c r="A37" s="581"/>
      <c r="B37" s="652"/>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c r="A38" s="652" t="s">
        <v>1508</v>
      </c>
      <c r="B38" s="573"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c r="A39" s="652"/>
      <c r="B39" s="574"/>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c r="A40" s="652"/>
      <c r="B40" s="574"/>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c r="A41" s="652"/>
      <c r="B41" s="575"/>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c r="A42" s="652"/>
      <c r="B42" s="573"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c r="A43" s="652"/>
      <c r="B43" s="574"/>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c r="A44" s="652"/>
      <c r="B44" s="574"/>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c r="A45" s="652"/>
      <c r="B45" s="575"/>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c r="A46" s="573" t="s">
        <v>1509</v>
      </c>
      <c r="B46" s="652"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c r="A47" s="574"/>
      <c r="B47" s="652"/>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c r="A48" s="574"/>
      <c r="B48" s="652"/>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c r="A49" s="574"/>
      <c r="B49" s="652"/>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c r="A50" s="574"/>
      <c r="B50" s="652"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c r="A51" s="574"/>
      <c r="B51" s="652"/>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c r="A52" s="574"/>
      <c r="B52" s="652"/>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c r="A53" s="574"/>
      <c r="B53" s="652"/>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c r="A54" s="574"/>
      <c r="B54" s="573"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c r="A55" s="574"/>
      <c r="B55" s="574"/>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c r="A56" s="574"/>
      <c r="B56" s="574"/>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c r="A57" s="575"/>
      <c r="B57" s="575"/>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c r="A58" s="573" t="s">
        <v>1510</v>
      </c>
      <c r="B58" s="573"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c r="A59" s="574"/>
      <c r="B59" s="574"/>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c r="A60" s="574"/>
      <c r="B60" s="574"/>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c r="A61" s="574"/>
      <c r="B61" s="575"/>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c r="A62" s="574"/>
      <c r="B62" s="573"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c r="A63" s="574"/>
      <c r="B63" s="574"/>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220.5">
      <c r="A64" s="574"/>
      <c r="B64" s="574"/>
      <c r="C64" s="490" t="s">
        <v>1683</v>
      </c>
      <c r="D64" s="490" t="s">
        <v>1828</v>
      </c>
      <c r="E64" s="490" t="s">
        <v>1829</v>
      </c>
      <c r="F64" s="490">
        <v>17.100000000000001</v>
      </c>
      <c r="G64" s="362" t="s">
        <v>1830</v>
      </c>
      <c r="H64" s="491">
        <v>0.25</v>
      </c>
      <c r="I64" s="492"/>
      <c r="J64" s="491">
        <v>0.25</v>
      </c>
      <c r="K64" s="492"/>
      <c r="L64" s="491">
        <v>0.25</v>
      </c>
      <c r="M64" s="492"/>
      <c r="N64" s="491">
        <v>0.25</v>
      </c>
      <c r="O64" s="492"/>
      <c r="P64" s="404">
        <f t="shared" si="1"/>
        <v>1</v>
      </c>
      <c r="Q64" s="402">
        <f t="shared" si="2"/>
        <v>0</v>
      </c>
      <c r="R64" s="362" t="s">
        <v>1831</v>
      </c>
      <c r="S64" s="362" t="s">
        <v>1832</v>
      </c>
      <c r="T64" s="362" t="s">
        <v>1811</v>
      </c>
      <c r="U64" s="362" t="s">
        <v>1833</v>
      </c>
    </row>
    <row r="65" spans="1:21" ht="94.5">
      <c r="A65" s="574"/>
      <c r="B65" s="575"/>
      <c r="C65" s="490" t="s">
        <v>1674</v>
      </c>
      <c r="D65" s="490" t="s">
        <v>1834</v>
      </c>
      <c r="E65" s="490" t="s">
        <v>1835</v>
      </c>
      <c r="F65" s="490">
        <v>17.2</v>
      </c>
      <c r="G65" s="362" t="s">
        <v>1836</v>
      </c>
      <c r="H65" s="491">
        <v>0.25</v>
      </c>
      <c r="I65" s="492"/>
      <c r="J65" s="491">
        <v>0.25</v>
      </c>
      <c r="K65" s="492"/>
      <c r="L65" s="491">
        <v>0.25</v>
      </c>
      <c r="M65" s="492"/>
      <c r="N65" s="491">
        <v>0.25</v>
      </c>
      <c r="O65" s="492"/>
      <c r="P65" s="404">
        <f t="shared" si="1"/>
        <v>1</v>
      </c>
      <c r="Q65" s="402">
        <f t="shared" si="2"/>
        <v>0</v>
      </c>
      <c r="R65" s="362" t="s">
        <v>1837</v>
      </c>
      <c r="S65" s="362" t="s">
        <v>1838</v>
      </c>
      <c r="T65" s="362" t="s">
        <v>1811</v>
      </c>
      <c r="U65" s="362" t="s">
        <v>1833</v>
      </c>
    </row>
    <row r="66" spans="1:21" ht="15.75">
      <c r="A66" s="574"/>
      <c r="B66" s="573"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c r="A67" s="574"/>
      <c r="B67" s="574"/>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c r="A68" s="574"/>
      <c r="B68" s="574"/>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c r="A69" s="574"/>
      <c r="B69" s="575"/>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c r="A70" s="574"/>
      <c r="B70" s="573"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c r="A71" s="574"/>
      <c r="B71" s="574"/>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c r="A72" s="574"/>
      <c r="B72" s="574"/>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c r="A73" s="575"/>
      <c r="B73" s="575"/>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c r="A74" s="295"/>
      <c r="B74" s="296"/>
      <c r="C74" s="296"/>
      <c r="D74" s="296"/>
      <c r="E74" s="295" t="s">
        <v>1512</v>
      </c>
      <c r="F74" s="296"/>
      <c r="G74" s="297"/>
      <c r="H74" s="75">
        <f t="shared" ref="H74:Q74" si="4">SUM(H18:H73)</f>
        <v>0.5</v>
      </c>
      <c r="I74" s="235">
        <f t="shared" si="4"/>
        <v>0</v>
      </c>
      <c r="J74" s="75">
        <f t="shared" si="4"/>
        <v>0.5</v>
      </c>
      <c r="K74" s="235">
        <f t="shared" si="4"/>
        <v>0</v>
      </c>
      <c r="L74" s="75">
        <f t="shared" si="4"/>
        <v>0.5</v>
      </c>
      <c r="M74" s="235">
        <f t="shared" si="4"/>
        <v>0</v>
      </c>
      <c r="N74" s="75">
        <f t="shared" si="4"/>
        <v>0.5</v>
      </c>
      <c r="O74" s="235">
        <f t="shared" si="4"/>
        <v>0</v>
      </c>
      <c r="P74" s="235">
        <f t="shared" si="4"/>
        <v>2</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B1" zoomScale="80" zoomScaleNormal="80" workbookViewId="0">
      <pane ySplit="11" topLeftCell="A519" activePane="bottomLeft" state="frozen"/>
      <selection activeCell="A11" sqref="A11"/>
      <selection pane="bottomLeft" activeCell="F566" sqref="F56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7"/>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67" t="s">
        <v>392</v>
      </c>
      <c r="L10" s="567"/>
      <c r="M10" s="567"/>
      <c r="N10" s="567"/>
      <c r="O10" s="567"/>
      <c r="P10" s="567"/>
      <c r="Q10" s="567"/>
      <c r="R10" s="567"/>
      <c r="S10" s="567"/>
      <c r="T10" s="567"/>
      <c r="U10" s="567"/>
      <c r="V10" s="567"/>
      <c r="W10" s="567"/>
      <c r="X10" s="567"/>
      <c r="Y10" s="567"/>
      <c r="Z10" s="567"/>
      <c r="AA10" s="567"/>
    </row>
    <row r="11" spans="1:571" ht="79.5" thickBot="1">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74"/>
      <c r="B12" s="187" t="s">
        <v>250</v>
      </c>
      <c r="C12" s="188" t="s">
        <v>133</v>
      </c>
      <c r="D12" s="189">
        <f>D13+D47+D83+D89+D96</f>
        <v>0</v>
      </c>
      <c r="E12" s="189">
        <f>E13+E47+E83+E89+E96</f>
        <v>1215331.29</v>
      </c>
      <c r="F12" s="189">
        <f t="shared" ref="F12:F106" si="0">D12+E12</f>
        <v>1215331.29</v>
      </c>
      <c r="G12" s="189">
        <f>G13+G47+G83+G89+G96</f>
        <v>0</v>
      </c>
      <c r="H12" s="189">
        <f>F12-G12</f>
        <v>1215331.29</v>
      </c>
      <c r="I12" s="189">
        <f>I13+I47+I83+I89+I96</f>
        <v>0</v>
      </c>
      <c r="J12" s="189">
        <f>F12-I12</f>
        <v>1215331.29</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1215331.29</v>
      </c>
      <c r="AB12" s="189">
        <f t="shared" si="1"/>
        <v>1080294.48</v>
      </c>
      <c r="AC12" s="189">
        <f t="shared" si="1"/>
        <v>0</v>
      </c>
      <c r="AD12" s="189">
        <f t="shared" si="1"/>
        <v>135036.81</v>
      </c>
      <c r="AE12" s="189">
        <f>AB12+AC12+AD12</f>
        <v>1215331.29</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1215331.29</v>
      </c>
    </row>
    <row r="13" spans="1:571">
      <c r="B13" s="190" t="s">
        <v>251</v>
      </c>
      <c r="C13" s="191" t="s">
        <v>134</v>
      </c>
      <c r="D13" s="192">
        <f>SUM(D14:D46)</f>
        <v>0</v>
      </c>
      <c r="E13" s="192">
        <f>SUM(E14:E46)</f>
        <v>1215331.29</v>
      </c>
      <c r="F13" s="192">
        <f t="shared" si="0"/>
        <v>1215331.29</v>
      </c>
      <c r="G13" s="192">
        <f>SUM(G14:G46)</f>
        <v>0</v>
      </c>
      <c r="H13" s="192">
        <f t="shared" ref="H13:H220" si="4">F13-G13</f>
        <v>1215331.29</v>
      </c>
      <c r="I13" s="192">
        <f>SUM(I14:I46)</f>
        <v>0</v>
      </c>
      <c r="J13" s="192">
        <f t="shared" ref="J13:J220" si="5">F13-I13</f>
        <v>1215331.29</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1215331.29</v>
      </c>
      <c r="AB13" s="192">
        <f t="shared" si="6"/>
        <v>1080294.48</v>
      </c>
      <c r="AC13" s="192">
        <f t="shared" si="6"/>
        <v>0</v>
      </c>
      <c r="AD13" s="192">
        <f t="shared" si="6"/>
        <v>135036.81</v>
      </c>
      <c r="AE13" s="192">
        <f t="shared" ref="AE13:AE220" si="9">AB13+AC13+AD13</f>
        <v>1215331.29</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1215331.29</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1080294.48</v>
      </c>
      <c r="F15" s="183">
        <f t="shared" si="0"/>
        <v>1080294.48</v>
      </c>
      <c r="G15" s="183"/>
      <c r="H15" s="183">
        <f t="shared" si="4"/>
        <v>1080294.48</v>
      </c>
      <c r="I15" s="183"/>
      <c r="J15" s="183">
        <f t="shared" si="5"/>
        <v>1080294.48</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1080294.48</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1080294.48</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1080294.48</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1080294.48</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90024.54</v>
      </c>
      <c r="F28" s="183">
        <f t="shared" si="14"/>
        <v>90024.54</v>
      </c>
      <c r="G28" s="183"/>
      <c r="H28" s="183">
        <f t="shared" si="15"/>
        <v>90024.54</v>
      </c>
      <c r="I28" s="183"/>
      <c r="J28" s="183">
        <f t="shared" si="16"/>
        <v>90024.54</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90024.54</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90024.54</v>
      </c>
      <c r="AE28" s="183">
        <f t="shared" si="17"/>
        <v>90024.54</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90024.54</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45012.27</v>
      </c>
      <c r="F29" s="183">
        <f t="shared" ref="F29:F30" si="38">D29+E29</f>
        <v>45012.27</v>
      </c>
      <c r="G29" s="183"/>
      <c r="H29" s="183">
        <f t="shared" ref="H29:H30" si="39">F29-G29</f>
        <v>45012.27</v>
      </c>
      <c r="I29" s="183"/>
      <c r="J29" s="183">
        <f t="shared" ref="J29:J30" si="40">F29-I29</f>
        <v>45012.27</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45012.27</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45012.27</v>
      </c>
      <c r="AE29" s="183">
        <f t="shared" ref="AE29:AE30" si="41">AB29+AC29+AD29</f>
        <v>45012.27</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45012.27</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2002749.5</v>
      </c>
      <c r="E106" s="180">
        <f>E107+E118+E133+E149+E164+E190+E207+E214</f>
        <v>800000</v>
      </c>
      <c r="F106" s="180">
        <f t="shared" si="0"/>
        <v>2802749.5</v>
      </c>
      <c r="G106" s="180">
        <f>G107+G118+G133+G149+G164+G190+G207+G214</f>
        <v>0</v>
      </c>
      <c r="H106" s="180">
        <f t="shared" si="4"/>
        <v>2802749.5</v>
      </c>
      <c r="I106" s="180">
        <f>I107+I118+I133+I149+I164+I190+I207+I214</f>
        <v>0</v>
      </c>
      <c r="J106" s="180">
        <f t="shared" si="5"/>
        <v>2802749.5</v>
      </c>
      <c r="K106" s="180">
        <f t="shared" ref="K106:AD106" si="297">K107+K118+K133+K149+K164+K190+K207+K214</f>
        <v>0</v>
      </c>
      <c r="L106" s="180">
        <f t="shared" si="297"/>
        <v>0</v>
      </c>
      <c r="M106" s="180">
        <f t="shared" si="297"/>
        <v>127924.5</v>
      </c>
      <c r="N106" s="180">
        <f t="shared" si="297"/>
        <v>0</v>
      </c>
      <c r="O106" s="180">
        <f t="shared" si="297"/>
        <v>0</v>
      </c>
      <c r="P106" s="180">
        <f t="shared" si="297"/>
        <v>500000</v>
      </c>
      <c r="Q106" s="180">
        <f t="shared" si="297"/>
        <v>0</v>
      </c>
      <c r="R106" s="180">
        <f t="shared" si="297"/>
        <v>0</v>
      </c>
      <c r="S106" s="180">
        <f t="shared" si="297"/>
        <v>0</v>
      </c>
      <c r="T106" s="180">
        <f t="shared" ref="T106" si="298">T107+T118+T133+T149+T164+T190+T207+T214</f>
        <v>0</v>
      </c>
      <c r="U106" s="180">
        <f t="shared" si="297"/>
        <v>2144825</v>
      </c>
      <c r="V106" s="180">
        <f t="shared" si="297"/>
        <v>0</v>
      </c>
      <c r="W106" s="180">
        <f t="shared" si="297"/>
        <v>0</v>
      </c>
      <c r="X106" s="180">
        <f t="shared" si="297"/>
        <v>0</v>
      </c>
      <c r="Y106" s="180">
        <f t="shared" ref="Y106:Z106" si="299">Y107+Y118+Y133+Y149+Y164+Y190+Y207+Y214</f>
        <v>0</v>
      </c>
      <c r="Z106" s="180">
        <f t="shared" si="299"/>
        <v>0</v>
      </c>
      <c r="AA106" s="180">
        <f t="shared" si="297"/>
        <v>30000</v>
      </c>
      <c r="AB106" s="180">
        <f t="shared" si="297"/>
        <v>0</v>
      </c>
      <c r="AC106" s="180">
        <f t="shared" si="297"/>
        <v>0</v>
      </c>
      <c r="AD106" s="180">
        <f t="shared" si="297"/>
        <v>0</v>
      </c>
      <c r="AE106" s="180">
        <f t="shared" si="9"/>
        <v>0</v>
      </c>
      <c r="AF106" s="180">
        <f>AF107+AF118+AF133+AF149+AF164+AF190+AF207+AF214</f>
        <v>75000</v>
      </c>
      <c r="AG106" s="180">
        <f>AG107+AG118+AG133+AG149+AG164+AG190+AG207+AG214</f>
        <v>585000</v>
      </c>
      <c r="AH106" s="180">
        <f>AH107+AH118+AH133+AH149+AH164+AH190+AH207+AH214</f>
        <v>1787749.5</v>
      </c>
      <c r="AI106" s="180">
        <f t="shared" si="10"/>
        <v>2447749.5</v>
      </c>
      <c r="AJ106" s="180">
        <f>AJ107+AJ118+AJ133+AJ149+AJ164+AJ190+AJ207+AJ214</f>
        <v>330000</v>
      </c>
      <c r="AK106" s="180">
        <f>AK107+AK118+AK133+AK149+AK164+AK190+AK207+AK214</f>
        <v>25000</v>
      </c>
      <c r="AL106" s="180">
        <f>AL107+AL118+AL133+AL149+AL164+AL190+AL207+AL214</f>
        <v>0</v>
      </c>
      <c r="AM106" s="180">
        <f t="shared" si="11"/>
        <v>355000</v>
      </c>
      <c r="AN106" s="180">
        <f>AN107+AN118+AN133+AN149+AN164+AN190+AN207+AN214</f>
        <v>0</v>
      </c>
      <c r="AO106" s="180">
        <f>AO107+AO118+AO133+AO149+AO164+AO190+AO207+AO214</f>
        <v>0</v>
      </c>
      <c r="AP106" s="180">
        <f>AP107+AP118+AP133+AP149+AP164+AP190+AP207+AP214</f>
        <v>0</v>
      </c>
      <c r="AQ106" s="180">
        <f t="shared" si="12"/>
        <v>0</v>
      </c>
      <c r="AR106" s="180">
        <f t="shared" si="13"/>
        <v>2802749.5</v>
      </c>
    </row>
    <row r="107" spans="2:44">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1044825</v>
      </c>
      <c r="E133" s="192">
        <f>SUM(E134:E148)</f>
        <v>800000</v>
      </c>
      <c r="F133" s="192">
        <f t="shared" si="300"/>
        <v>1844825</v>
      </c>
      <c r="G133" s="192">
        <f t="shared" ref="G133:I133" si="374">SUM(G134:G148)</f>
        <v>0</v>
      </c>
      <c r="H133" s="192">
        <f t="shared" si="4"/>
        <v>1844825</v>
      </c>
      <c r="I133" s="192">
        <f t="shared" si="374"/>
        <v>0</v>
      </c>
      <c r="J133" s="192">
        <f t="shared" si="5"/>
        <v>1844825</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1844825</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75000</v>
      </c>
      <c r="AG133" s="192">
        <f t="shared" si="375"/>
        <v>85000</v>
      </c>
      <c r="AH133" s="192">
        <f t="shared" si="375"/>
        <v>1659825</v>
      </c>
      <c r="AI133" s="192">
        <f t="shared" si="10"/>
        <v>1819825</v>
      </c>
      <c r="AJ133" s="192">
        <f t="shared" si="375"/>
        <v>0</v>
      </c>
      <c r="AK133" s="192">
        <f t="shared" si="375"/>
        <v>25000</v>
      </c>
      <c r="AL133" s="192">
        <f t="shared" si="375"/>
        <v>0</v>
      </c>
      <c r="AM133" s="192">
        <f t="shared" si="11"/>
        <v>25000</v>
      </c>
      <c r="AN133" s="192">
        <f t="shared" si="375"/>
        <v>0</v>
      </c>
      <c r="AO133" s="192">
        <f t="shared" si="375"/>
        <v>0</v>
      </c>
      <c r="AP133" s="192">
        <f t="shared" si="375"/>
        <v>0</v>
      </c>
      <c r="AQ133" s="192">
        <f t="shared" si="12"/>
        <v>0</v>
      </c>
      <c r="AR133" s="192">
        <f t="shared" si="13"/>
        <v>1844825</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944825</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F134" s="183">
        <f t="shared" si="300"/>
        <v>1744825</v>
      </c>
      <c r="G134" s="183"/>
      <c r="H134" s="183">
        <f t="shared" ref="H134:H148" si="380">F134-G134</f>
        <v>1744825</v>
      </c>
      <c r="I134" s="183"/>
      <c r="J134" s="183">
        <f t="shared" ref="J134:J148" si="381">F134-I134</f>
        <v>1744825</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1744825</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1659825</v>
      </c>
      <c r="AI134" s="183">
        <f t="shared" ref="AI134:AI148" si="383">AF134+AG134+AH134</f>
        <v>1744825</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1744825</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25000</v>
      </c>
      <c r="G136" s="183"/>
      <c r="H136" s="183">
        <f t="shared" si="380"/>
        <v>25000</v>
      </c>
      <c r="I136" s="183"/>
      <c r="J136" s="183">
        <f t="shared" si="381"/>
        <v>25000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25000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25000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75000</v>
      </c>
      <c r="G145" s="183"/>
      <c r="H145" s="183">
        <f t="shared" si="380"/>
        <v>75000</v>
      </c>
      <c r="I145" s="183"/>
      <c r="J145" s="183">
        <f t="shared" si="381"/>
        <v>75000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75000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75000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330000</v>
      </c>
      <c r="E149" s="192">
        <f>SUM(E150:E163)</f>
        <v>0</v>
      </c>
      <c r="F149" s="192">
        <f t="shared" si="300"/>
        <v>330000</v>
      </c>
      <c r="G149" s="192">
        <f>SUM(G150:G163)</f>
        <v>0</v>
      </c>
      <c r="H149" s="192">
        <f t="shared" si="4"/>
        <v>330000</v>
      </c>
      <c r="I149" s="192">
        <f>SUM(I150:I163)</f>
        <v>0</v>
      </c>
      <c r="J149" s="192">
        <f t="shared" si="5"/>
        <v>330000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300000</v>
      </c>
      <c r="V149" s="192">
        <f t="shared" si="419"/>
        <v>0</v>
      </c>
      <c r="W149" s="192">
        <f t="shared" ref="W149" si="422">SUM(W150:W163)</f>
        <v>0</v>
      </c>
      <c r="X149" s="192">
        <f t="shared" si="419"/>
        <v>0</v>
      </c>
      <c r="Y149" s="192">
        <f t="shared" ref="Y149:Z149" si="423">SUM(Y150:Y163)</f>
        <v>0</v>
      </c>
      <c r="Z149" s="192">
        <f t="shared" si="423"/>
        <v>0</v>
      </c>
      <c r="AA149" s="192">
        <f t="shared" si="419"/>
        <v>30000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330000</v>
      </c>
      <c r="AK149" s="192">
        <f>SUM(AK150:AK163)</f>
        <v>0</v>
      </c>
      <c r="AL149" s="192">
        <f>SUM(AL150:AL163)</f>
        <v>0</v>
      </c>
      <c r="AM149" s="192">
        <f t="shared" si="11"/>
        <v>330000</v>
      </c>
      <c r="AN149" s="192">
        <f>SUM(AN150:AN163)</f>
        <v>0</v>
      </c>
      <c r="AO149" s="192">
        <f>SUM(AO150:AO163)</f>
        <v>0</v>
      </c>
      <c r="AP149" s="192">
        <f>SUM(AP150:AP163)</f>
        <v>0</v>
      </c>
      <c r="AQ149" s="192">
        <f t="shared" si="12"/>
        <v>0</v>
      </c>
      <c r="AR149" s="192">
        <f t="shared" si="13"/>
        <v>330000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30000</v>
      </c>
      <c r="G158" s="183"/>
      <c r="H158" s="183">
        <f t="shared" si="432"/>
        <v>30000</v>
      </c>
      <c r="I158" s="183"/>
      <c r="J158" s="183">
        <f t="shared" si="433"/>
        <v>30000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30000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30000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300000</v>
      </c>
      <c r="G161" s="183"/>
      <c r="H161" s="183">
        <f t="shared" si="440"/>
        <v>300000</v>
      </c>
      <c r="I161" s="183"/>
      <c r="J161" s="183">
        <f t="shared" si="441"/>
        <v>300000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300000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300000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515000</v>
      </c>
      <c r="E164" s="192">
        <f>SUM(E165:E189)</f>
        <v>0</v>
      </c>
      <c r="F164" s="192">
        <f t="shared" si="300"/>
        <v>515000</v>
      </c>
      <c r="G164" s="192">
        <f>SUM(G165:G189)</f>
        <v>0</v>
      </c>
      <c r="H164" s="192">
        <f t="shared" si="4"/>
        <v>515000</v>
      </c>
      <c r="I164" s="192">
        <f>SUM(I165:I189)</f>
        <v>0</v>
      </c>
      <c r="J164" s="192">
        <f t="shared" si="5"/>
        <v>515000</v>
      </c>
      <c r="K164" s="192">
        <f t="shared" ref="K164:AD164" si="447">SUM(K165:K189)</f>
        <v>0</v>
      </c>
      <c r="L164" s="192">
        <f t="shared" si="447"/>
        <v>0</v>
      </c>
      <c r="M164" s="192">
        <f t="shared" si="447"/>
        <v>15000</v>
      </c>
      <c r="N164" s="192">
        <f t="shared" si="447"/>
        <v>0</v>
      </c>
      <c r="O164" s="192">
        <f t="shared" si="447"/>
        <v>0</v>
      </c>
      <c r="P164" s="192">
        <f t="shared" ref="P164:Q164" si="448">SUM(P165:P189)</f>
        <v>500000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500000</v>
      </c>
      <c r="AH164" s="192">
        <f>SUM(AH165:AH189)</f>
        <v>15000</v>
      </c>
      <c r="AI164" s="192">
        <f t="shared" si="10"/>
        <v>515000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515000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15000</v>
      </c>
      <c r="G165" s="183"/>
      <c r="H165" s="183">
        <f t="shared" ref="H165:H168" si="452">F165-G165</f>
        <v>15000</v>
      </c>
      <c r="I165" s="183"/>
      <c r="J165" s="183">
        <f t="shared" ref="J165:J168" si="453">F165-I165</f>
        <v>15000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165" s="183">
        <f t="shared" ref="AI165:AI168" si="455">AF165+AG165+AH165</f>
        <v>15000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15000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500000</v>
      </c>
      <c r="G170" s="183"/>
      <c r="H170" s="183">
        <f t="shared" si="468"/>
        <v>500000</v>
      </c>
      <c r="I170" s="183"/>
      <c r="J170" s="183">
        <f t="shared" si="469"/>
        <v>500000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500000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500000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112924.5</v>
      </c>
      <c r="E190" s="192">
        <f>E191+E199</f>
        <v>0</v>
      </c>
      <c r="F190" s="192">
        <f t="shared" si="300"/>
        <v>112924.5</v>
      </c>
      <c r="G190" s="192">
        <f>G191+G199</f>
        <v>0</v>
      </c>
      <c r="H190" s="192">
        <f t="shared" si="4"/>
        <v>112924.5</v>
      </c>
      <c r="I190" s="192">
        <f>I191+I199</f>
        <v>0</v>
      </c>
      <c r="J190" s="192">
        <f t="shared" si="5"/>
        <v>112924.5</v>
      </c>
      <c r="K190" s="192">
        <f>K191+K199</f>
        <v>0</v>
      </c>
      <c r="L190" s="192">
        <f t="shared" ref="L190:AA190" si="491">L191+L199</f>
        <v>0</v>
      </c>
      <c r="M190" s="192">
        <f t="shared" si="491"/>
        <v>112924.5</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112924.5</v>
      </c>
      <c r="AI190" s="192">
        <f t="shared" si="10"/>
        <v>112924.5</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112924.5</v>
      </c>
    </row>
    <row r="191" spans="2:44">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300</v>
      </c>
      <c r="C199" s="191" t="s">
        <v>180</v>
      </c>
      <c r="D199" s="192">
        <f>SUM(D200:D206)</f>
        <v>112924.5</v>
      </c>
      <c r="E199" s="192">
        <f>SUM(E200:E206)</f>
        <v>0</v>
      </c>
      <c r="F199" s="192">
        <f>D199+E199</f>
        <v>112924.5</v>
      </c>
      <c r="G199" s="192">
        <f t="shared" ref="G199:I199" si="535">SUM(G200:G206)</f>
        <v>0</v>
      </c>
      <c r="H199" s="192">
        <f>F199-G199</f>
        <v>112924.5</v>
      </c>
      <c r="I199" s="192">
        <f t="shared" si="535"/>
        <v>0</v>
      </c>
      <c r="J199" s="192">
        <f>F199-I199</f>
        <v>112924.5</v>
      </c>
      <c r="K199" s="192">
        <f t="shared" ref="K199:AP199" si="536">SUM(K200:K206)</f>
        <v>0</v>
      </c>
      <c r="L199" s="192">
        <f t="shared" si="536"/>
        <v>0</v>
      </c>
      <c r="M199" s="192">
        <f t="shared" si="536"/>
        <v>112924.5</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112924.5</v>
      </c>
      <c r="AI199" s="192">
        <f>AF199+AG199+AH199</f>
        <v>112924.5</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112924.5</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112924.5</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112924.5</v>
      </c>
      <c r="G204" s="183"/>
      <c r="H204" s="183">
        <f t="shared" si="549"/>
        <v>112924.5</v>
      </c>
      <c r="I204" s="183"/>
      <c r="J204" s="183">
        <f t="shared" si="550"/>
        <v>112924.5</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112924.5</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112924.5</v>
      </c>
      <c r="AI204" s="183">
        <f t="shared" si="552"/>
        <v>112924.5</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112924.5</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308</v>
      </c>
      <c r="C222" s="179" t="s">
        <v>187</v>
      </c>
      <c r="D222" s="180">
        <f>D223+D235+D243+D260+D267+D312</f>
        <v>892000</v>
      </c>
      <c r="E222" s="180">
        <f>E223+E235+E243+E260+E267+E312</f>
        <v>0</v>
      </c>
      <c r="F222" s="180">
        <f t="shared" ref="F222:F382" si="622">D222+E222</f>
        <v>892000</v>
      </c>
      <c r="G222" s="180">
        <f>G223+G235+G243+G260+G267+G312</f>
        <v>0</v>
      </c>
      <c r="H222" s="180">
        <f t="shared" ref="H222:H498" si="623">F222-G222</f>
        <v>892000</v>
      </c>
      <c r="I222" s="180">
        <f>I223+I235+I243+I260+I267+I312</f>
        <v>0</v>
      </c>
      <c r="J222" s="180">
        <f t="shared" ref="J222:J498" si="624">F222-I222</f>
        <v>892000</v>
      </c>
      <c r="K222" s="180">
        <f t="shared" ref="K222:AD222" si="625">K223+K235+K243+K260+K267+K312</f>
        <v>0</v>
      </c>
      <c r="L222" s="180">
        <f t="shared" si="625"/>
        <v>0</v>
      </c>
      <c r="M222" s="180">
        <f t="shared" si="625"/>
        <v>402000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490000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50000</v>
      </c>
      <c r="AD222" s="180">
        <f t="shared" si="625"/>
        <v>0</v>
      </c>
      <c r="AE222" s="180">
        <f t="shared" ref="AE222:AE498" si="628">AB222+AC222+AD222</f>
        <v>50000</v>
      </c>
      <c r="AF222" s="180">
        <f>AF223+AF235+AF243+AF260+AF267+AF312</f>
        <v>450000</v>
      </c>
      <c r="AG222" s="180">
        <f>AG223+AG235+AG243+AG260+AG267+AG312</f>
        <v>0</v>
      </c>
      <c r="AH222" s="180">
        <f>AH223+AH235+AH243+AH260+AH267+AH312</f>
        <v>352000</v>
      </c>
      <c r="AI222" s="180">
        <f t="shared" ref="AI222:AI498" si="629">AF222+AG222+AH222</f>
        <v>802000</v>
      </c>
      <c r="AJ222" s="180">
        <f>AJ223+AJ235+AJ243+AJ260+AJ267+AJ312</f>
        <v>40000</v>
      </c>
      <c r="AK222" s="180">
        <f>AK223+AK235+AK243+AK260+AK267+AK312</f>
        <v>0</v>
      </c>
      <c r="AL222" s="180">
        <f>AL223+AL235+AL243+AL260+AL267+AL312</f>
        <v>0</v>
      </c>
      <c r="AM222" s="180">
        <f t="shared" ref="AM222:AM498" si="630">AJ222+AK222+AL222</f>
        <v>40000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892000</v>
      </c>
    </row>
    <row r="223" spans="2:44">
      <c r="B223" s="190" t="s">
        <v>309</v>
      </c>
      <c r="C223" s="191" t="s">
        <v>188</v>
      </c>
      <c r="D223" s="192">
        <f>SUM(D224:D234)</f>
        <v>50000</v>
      </c>
      <c r="E223" s="192">
        <f>SUM(E224:E234)</f>
        <v>0</v>
      </c>
      <c r="F223" s="192">
        <f t="shared" si="622"/>
        <v>50000</v>
      </c>
      <c r="G223" s="192">
        <f>SUM(G224:G234)</f>
        <v>0</v>
      </c>
      <c r="H223" s="192">
        <f t="shared" si="623"/>
        <v>50000</v>
      </c>
      <c r="I223" s="192">
        <f>SUM(I224:I234)</f>
        <v>0</v>
      </c>
      <c r="J223" s="192">
        <f t="shared" si="624"/>
        <v>50000</v>
      </c>
      <c r="K223" s="192">
        <f t="shared" ref="K223:AD223" si="633">SUM(K224:K234)</f>
        <v>0</v>
      </c>
      <c r="L223" s="192">
        <f t="shared" si="633"/>
        <v>0</v>
      </c>
      <c r="M223" s="192">
        <f t="shared" si="633"/>
        <v>50000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50000</v>
      </c>
      <c r="AI223" s="192">
        <f t="shared" si="629"/>
        <v>50000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50000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50000</v>
      </c>
      <c r="G224" s="183"/>
      <c r="H224" s="183">
        <f t="shared" si="623"/>
        <v>50000</v>
      </c>
      <c r="I224" s="183"/>
      <c r="J224" s="183">
        <f t="shared" si="624"/>
        <v>50000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I224" s="183">
        <f t="shared" si="629"/>
        <v>50000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50000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312</v>
      </c>
      <c r="C235" s="191" t="s">
        <v>190</v>
      </c>
      <c r="D235" s="192">
        <f>SUM(D236:D242)</f>
        <v>15000</v>
      </c>
      <c r="E235" s="192">
        <f>SUM(E236:E242)</f>
        <v>0</v>
      </c>
      <c r="F235" s="192">
        <f t="shared" si="622"/>
        <v>15000</v>
      </c>
      <c r="G235" s="192">
        <f>SUM(G236:G242)</f>
        <v>0</v>
      </c>
      <c r="H235" s="192">
        <f t="shared" si="623"/>
        <v>15000</v>
      </c>
      <c r="I235" s="192">
        <f>SUM(I236:I242)</f>
        <v>0</v>
      </c>
      <c r="J235" s="192">
        <f t="shared" si="624"/>
        <v>15000</v>
      </c>
      <c r="K235" s="192">
        <f t="shared" ref="K235:AD235" si="660">SUM(K236:K242)</f>
        <v>0</v>
      </c>
      <c r="L235" s="192">
        <f t="shared" si="660"/>
        <v>0</v>
      </c>
      <c r="M235" s="192">
        <f t="shared" si="660"/>
        <v>15000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15000</v>
      </c>
      <c r="AI235" s="192">
        <f t="shared" si="629"/>
        <v>15000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15000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15000</v>
      </c>
      <c r="G237" s="183"/>
      <c r="H237" s="183">
        <f t="shared" si="666"/>
        <v>15000</v>
      </c>
      <c r="I237" s="183"/>
      <c r="J237" s="183">
        <f t="shared" si="667"/>
        <v>15000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37" s="183">
        <f t="shared" si="669"/>
        <v>15000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15000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215000</v>
      </c>
      <c r="E243" s="192">
        <f>SUM(E244:E259)</f>
        <v>0</v>
      </c>
      <c r="F243" s="192">
        <f t="shared" si="622"/>
        <v>215000</v>
      </c>
      <c r="G243" s="192">
        <f>SUM(G244:G259)</f>
        <v>0</v>
      </c>
      <c r="H243" s="192">
        <f t="shared" si="623"/>
        <v>215000</v>
      </c>
      <c r="I243" s="192">
        <f>SUM(I244:I259)</f>
        <v>0</v>
      </c>
      <c r="J243" s="192">
        <f t="shared" si="624"/>
        <v>215000</v>
      </c>
      <c r="K243" s="192">
        <f t="shared" ref="K243:AD243" si="689">SUM(K244:K259)</f>
        <v>0</v>
      </c>
      <c r="L243" s="192">
        <f t="shared" si="689"/>
        <v>0</v>
      </c>
      <c r="M243" s="192">
        <f t="shared" si="689"/>
        <v>215000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215000</v>
      </c>
      <c r="AI243" s="192">
        <f t="shared" si="629"/>
        <v>215000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215000</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15000</v>
      </c>
      <c r="G244" s="183"/>
      <c r="H244" s="183">
        <f t="shared" si="623"/>
        <v>15000</v>
      </c>
      <c r="I244" s="183"/>
      <c r="J244" s="183">
        <f t="shared" si="624"/>
        <v>15000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44" s="183">
        <f t="shared" si="629"/>
        <v>15000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15000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200000</v>
      </c>
      <c r="G247" s="183"/>
      <c r="H247" s="183">
        <f t="shared" si="695"/>
        <v>200000</v>
      </c>
      <c r="I247" s="183"/>
      <c r="J247" s="183">
        <f t="shared" si="696"/>
        <v>200000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I247" s="183">
        <f t="shared" si="698"/>
        <v>200000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200000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242000</v>
      </c>
      <c r="E267" s="192">
        <f>SUM(E268:E311)</f>
        <v>0</v>
      </c>
      <c r="F267" s="192">
        <f t="shared" si="622"/>
        <v>242000</v>
      </c>
      <c r="G267" s="192">
        <f>SUM(G268:G311)</f>
        <v>0</v>
      </c>
      <c r="H267" s="192">
        <f t="shared" si="623"/>
        <v>242000</v>
      </c>
      <c r="I267" s="192">
        <f>SUM(I268:I311)</f>
        <v>0</v>
      </c>
      <c r="J267" s="192">
        <f t="shared" si="624"/>
        <v>242000</v>
      </c>
      <c r="K267" s="192">
        <f t="shared" ref="K267:AD267" si="723">SUM(K268:K311)</f>
        <v>0</v>
      </c>
      <c r="L267" s="192">
        <f t="shared" si="723"/>
        <v>0</v>
      </c>
      <c r="M267" s="192">
        <f t="shared" si="723"/>
        <v>32000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210000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170000</v>
      </c>
      <c r="AG267" s="192">
        <f>SUM(AG268:AG311)</f>
        <v>0</v>
      </c>
      <c r="AH267" s="192">
        <f>SUM(AH268:AH311)</f>
        <v>32000</v>
      </c>
      <c r="AI267" s="192">
        <f t="shared" si="629"/>
        <v>202000</v>
      </c>
      <c r="AJ267" s="192">
        <f>SUM(AJ268:AJ311)</f>
        <v>40000</v>
      </c>
      <c r="AK267" s="192">
        <f>SUM(AK268:AK311)</f>
        <v>0</v>
      </c>
      <c r="AL267" s="192">
        <f>SUM(AL268:AL311)</f>
        <v>0</v>
      </c>
      <c r="AM267" s="192">
        <f t="shared" si="630"/>
        <v>40000</v>
      </c>
      <c r="AN267" s="192">
        <f>SUM(AN268:AN311)</f>
        <v>0</v>
      </c>
      <c r="AO267" s="192">
        <f>SUM(AO268:AO311)</f>
        <v>0</v>
      </c>
      <c r="AP267" s="192">
        <f>SUM(AP268:AP311)</f>
        <v>0</v>
      </c>
      <c r="AQ267" s="192">
        <f t="shared" si="631"/>
        <v>0</v>
      </c>
      <c r="AR267" s="192">
        <f t="shared" si="632"/>
        <v>242000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7000</v>
      </c>
      <c r="G269" s="183"/>
      <c r="H269" s="183">
        <f t="shared" ref="H269:H300" si="729">F269-G269</f>
        <v>7000</v>
      </c>
      <c r="I269" s="183"/>
      <c r="J269" s="183">
        <f t="shared" ref="J269:J300" si="730">F269-I269</f>
        <v>7000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I269" s="183">
        <f t="shared" ref="AI269:AI300" si="732">AF269+AG269+AH269</f>
        <v>7000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7000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10000</v>
      </c>
      <c r="G275" s="183"/>
      <c r="H275" s="183">
        <f t="shared" si="729"/>
        <v>10000</v>
      </c>
      <c r="I275" s="183"/>
      <c r="J275" s="183">
        <f t="shared" si="730"/>
        <v>10000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275" s="183">
        <f t="shared" si="732"/>
        <v>10000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10000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85000</v>
      </c>
      <c r="G284" s="183"/>
      <c r="H284" s="183">
        <f t="shared" si="729"/>
        <v>85000</v>
      </c>
      <c r="I284" s="183"/>
      <c r="J284" s="183">
        <f t="shared" si="730"/>
        <v>85000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84" s="183">
        <f t="shared" si="732"/>
        <v>85000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85000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60000</v>
      </c>
      <c r="G285" s="183"/>
      <c r="H285" s="183">
        <f t="shared" si="729"/>
        <v>60000</v>
      </c>
      <c r="I285" s="183"/>
      <c r="J285" s="183">
        <f t="shared" si="730"/>
        <v>60000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60000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60000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40000</v>
      </c>
      <c r="G296" s="183"/>
      <c r="H296" s="183">
        <f t="shared" si="729"/>
        <v>40000</v>
      </c>
      <c r="I296" s="183"/>
      <c r="J296" s="183">
        <f t="shared" si="730"/>
        <v>40000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40000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40000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40000</v>
      </c>
      <c r="G309" s="183"/>
      <c r="H309" s="183">
        <f t="shared" ref="H309:H311" si="737">F309-G309</f>
        <v>40000</v>
      </c>
      <c r="I309" s="183"/>
      <c r="J309" s="183">
        <f t="shared" ref="J309:J311" si="738">F309-I309</f>
        <v>40000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40000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40000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370000</v>
      </c>
      <c r="E312" s="192">
        <f>SUM(E313:E326)</f>
        <v>0</v>
      </c>
      <c r="F312" s="192">
        <f t="shared" si="622"/>
        <v>370000</v>
      </c>
      <c r="G312" s="192">
        <f>SUM(G313:G326)</f>
        <v>0</v>
      </c>
      <c r="H312" s="192">
        <f t="shared" si="623"/>
        <v>370000</v>
      </c>
      <c r="I312" s="192">
        <f>SUM(I313:I326)</f>
        <v>0</v>
      </c>
      <c r="J312" s="192">
        <f t="shared" si="624"/>
        <v>370000</v>
      </c>
      <c r="K312" s="192">
        <f t="shared" ref="K312:AD312" si="744">SUM(K313:K326)</f>
        <v>0</v>
      </c>
      <c r="L312" s="192">
        <f t="shared" si="744"/>
        <v>0</v>
      </c>
      <c r="M312" s="192">
        <f t="shared" si="744"/>
        <v>90000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280000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50000</v>
      </c>
      <c r="AD312" s="192">
        <f t="shared" si="744"/>
        <v>0</v>
      </c>
      <c r="AE312" s="192">
        <f t="shared" si="628"/>
        <v>50000</v>
      </c>
      <c r="AF312" s="192">
        <f>SUM(AF313:AF326)</f>
        <v>280000</v>
      </c>
      <c r="AG312" s="192">
        <f>SUM(AG313:AG326)</f>
        <v>0</v>
      </c>
      <c r="AH312" s="192">
        <f>SUM(AH313:AH326)</f>
        <v>40000</v>
      </c>
      <c r="AI312" s="192">
        <f t="shared" si="629"/>
        <v>320000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370000</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180000</v>
      </c>
      <c r="G313" s="183"/>
      <c r="H313" s="183">
        <f t="shared" si="623"/>
        <v>180000</v>
      </c>
      <c r="I313" s="183"/>
      <c r="J313" s="183">
        <f t="shared" si="624"/>
        <v>180000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180000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180000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50000</v>
      </c>
      <c r="G316" s="183"/>
      <c r="H316" s="183">
        <f t="shared" si="623"/>
        <v>50000</v>
      </c>
      <c r="I316" s="183"/>
      <c r="J316" s="183">
        <f t="shared" si="624"/>
        <v>50000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50000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50000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100000</v>
      </c>
      <c r="G317" s="183"/>
      <c r="H317" s="183">
        <f t="shared" si="623"/>
        <v>100000</v>
      </c>
      <c r="I317" s="183"/>
      <c r="J317" s="183">
        <f t="shared" si="624"/>
        <v>100000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100000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100000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15000</v>
      </c>
      <c r="G318" s="183"/>
      <c r="H318" s="183">
        <f t="shared" ref="H318:H319" si="750">F318-G318</f>
        <v>15000</v>
      </c>
      <c r="I318" s="183"/>
      <c r="J318" s="183">
        <f t="shared" ref="J318:J319" si="751">F318-I318</f>
        <v>15000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318" s="183">
        <f t="shared" ref="AI318:AI319" si="753">AF318+AG318+AH318</f>
        <v>15000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15000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25000</v>
      </c>
      <c r="G322" s="183"/>
      <c r="H322" s="183">
        <f t="shared" si="758"/>
        <v>25000</v>
      </c>
      <c r="I322" s="183"/>
      <c r="J322" s="183">
        <f t="shared" si="759"/>
        <v>25000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I322" s="183">
        <f t="shared" si="761"/>
        <v>25000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25000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329</v>
      </c>
      <c r="C327" s="179" t="s">
        <v>201</v>
      </c>
      <c r="D327" s="180">
        <f>D328+D345+D383+D389</f>
        <v>49200</v>
      </c>
      <c r="E327" s="180">
        <f>E328+E345+E383+E389</f>
        <v>14165000</v>
      </c>
      <c r="F327" s="180">
        <f t="shared" si="622"/>
        <v>14214200</v>
      </c>
      <c r="G327" s="180">
        <f>G328+G345+G383+G389</f>
        <v>0</v>
      </c>
      <c r="H327" s="180">
        <f t="shared" si="623"/>
        <v>14214200</v>
      </c>
      <c r="I327" s="180">
        <f>I328+I345+I383+I389</f>
        <v>0</v>
      </c>
      <c r="J327" s="180">
        <f t="shared" si="624"/>
        <v>14214200</v>
      </c>
      <c r="K327" s="180">
        <f t="shared" ref="K327:AD327" si="781">K328+K345+K383+K389</f>
        <v>0</v>
      </c>
      <c r="L327" s="180">
        <f t="shared" si="781"/>
        <v>11500000</v>
      </c>
      <c r="M327" s="180">
        <f t="shared" si="781"/>
        <v>165000</v>
      </c>
      <c r="N327" s="180">
        <f t="shared" si="781"/>
        <v>0</v>
      </c>
      <c r="O327" s="180">
        <f t="shared" si="781"/>
        <v>0</v>
      </c>
      <c r="P327" s="180">
        <f t="shared" si="781"/>
        <v>0</v>
      </c>
      <c r="Q327" s="180">
        <f t="shared" si="781"/>
        <v>0</v>
      </c>
      <c r="R327" s="180">
        <f t="shared" si="781"/>
        <v>0</v>
      </c>
      <c r="S327" s="180">
        <f t="shared" si="781"/>
        <v>2500000</v>
      </c>
      <c r="T327" s="180">
        <f t="shared" ref="T327" si="782">T328+T345+T383+T389</f>
        <v>49200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13665000</v>
      </c>
      <c r="AI327" s="180">
        <f t="shared" si="629"/>
        <v>13665000</v>
      </c>
      <c r="AJ327" s="180">
        <f>AJ328+AJ345+AJ383+AJ389</f>
        <v>549200</v>
      </c>
      <c r="AK327" s="180">
        <f>AK328+AK345+AK383+AK389</f>
        <v>0</v>
      </c>
      <c r="AL327" s="180">
        <f>AL328+AL345+AL383+AL389</f>
        <v>0</v>
      </c>
      <c r="AM327" s="180">
        <f t="shared" si="630"/>
        <v>549200</v>
      </c>
      <c r="AN327" s="180">
        <f>AN328+AN345+AN383+AN389</f>
        <v>0</v>
      </c>
      <c r="AO327" s="180">
        <f>AO328+AO345+AO383+AO389</f>
        <v>0</v>
      </c>
      <c r="AP327" s="180">
        <f>AP328+AP345+AP383+AP389</f>
        <v>0</v>
      </c>
      <c r="AQ327" s="180">
        <f t="shared" si="631"/>
        <v>0</v>
      </c>
      <c r="AR327" s="180">
        <f t="shared" si="632"/>
        <v>14214200</v>
      </c>
    </row>
    <row r="328" spans="2:44">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49200</v>
      </c>
      <c r="E345" s="192">
        <f>SUM(E346:E382)</f>
        <v>14165000</v>
      </c>
      <c r="F345" s="192">
        <f t="shared" si="622"/>
        <v>14214200</v>
      </c>
      <c r="G345" s="192">
        <f>SUM(G346:G382)</f>
        <v>0</v>
      </c>
      <c r="H345" s="192">
        <f t="shared" si="623"/>
        <v>14214200</v>
      </c>
      <c r="I345" s="192">
        <f>SUM(I346:I382)</f>
        <v>0</v>
      </c>
      <c r="J345" s="192">
        <f t="shared" si="624"/>
        <v>14214200</v>
      </c>
      <c r="K345" s="192">
        <f t="shared" ref="K345:AD345" si="819">SUM(K346:K382)</f>
        <v>0</v>
      </c>
      <c r="L345" s="192">
        <f t="shared" si="819"/>
        <v>11500000</v>
      </c>
      <c r="M345" s="192">
        <f t="shared" si="819"/>
        <v>165000</v>
      </c>
      <c r="N345" s="192">
        <f t="shared" si="819"/>
        <v>0</v>
      </c>
      <c r="O345" s="192">
        <f t="shared" si="819"/>
        <v>0</v>
      </c>
      <c r="P345" s="192">
        <f t="shared" si="819"/>
        <v>0</v>
      </c>
      <c r="Q345" s="192">
        <f t="shared" si="819"/>
        <v>0</v>
      </c>
      <c r="R345" s="192">
        <f t="shared" si="819"/>
        <v>0</v>
      </c>
      <c r="S345" s="192">
        <f t="shared" si="819"/>
        <v>2500000</v>
      </c>
      <c r="T345" s="192">
        <f t="shared" ref="T345" si="820">SUM(T346:T382)</f>
        <v>49200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13665000</v>
      </c>
      <c r="AI345" s="192">
        <f t="shared" si="629"/>
        <v>13665000</v>
      </c>
      <c r="AJ345" s="192">
        <f>SUM(AJ346:AJ382)</f>
        <v>549200</v>
      </c>
      <c r="AK345" s="192">
        <f>SUM(AK346:AK382)</f>
        <v>0</v>
      </c>
      <c r="AL345" s="192">
        <f>SUM(AL346:AL382)</f>
        <v>0</v>
      </c>
      <c r="AM345" s="192">
        <f t="shared" si="630"/>
        <v>549200</v>
      </c>
      <c r="AN345" s="192">
        <f>SUM(AN346:AN382)</f>
        <v>0</v>
      </c>
      <c r="AO345" s="192">
        <f>SUM(AO346:AO382)</f>
        <v>0</v>
      </c>
      <c r="AP345" s="192">
        <f>SUM(AP346:AP382)</f>
        <v>0</v>
      </c>
      <c r="AQ345" s="192">
        <f t="shared" si="631"/>
        <v>0</v>
      </c>
      <c r="AR345" s="192">
        <f t="shared" si="632"/>
        <v>14214200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25200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25200</v>
      </c>
      <c r="G348" s="183"/>
      <c r="H348" s="183">
        <f t="shared" si="623"/>
        <v>25200</v>
      </c>
      <c r="I348" s="183"/>
      <c r="J348" s="183">
        <f t="shared" si="624"/>
        <v>25200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25200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25200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24000</v>
      </c>
      <c r="G350" s="183"/>
      <c r="H350" s="183">
        <f t="shared" si="623"/>
        <v>24000</v>
      </c>
      <c r="I350" s="183"/>
      <c r="J350" s="183">
        <f t="shared" si="624"/>
        <v>24000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24000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24000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F357" s="183">
        <f t="shared" si="622"/>
        <v>65000</v>
      </c>
      <c r="G357" s="183"/>
      <c r="H357" s="183">
        <f t="shared" si="623"/>
        <v>65000</v>
      </c>
      <c r="I357" s="183"/>
      <c r="J357" s="183">
        <f t="shared" si="624"/>
        <v>65000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I357" s="183">
        <f t="shared" si="629"/>
        <v>65000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65000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66" s="183">
        <f t="shared" si="822"/>
        <v>100000</v>
      </c>
      <c r="G366" s="183"/>
      <c r="H366" s="183">
        <f t="shared" si="823"/>
        <v>100000</v>
      </c>
      <c r="I366" s="183"/>
      <c r="J366" s="183">
        <f t="shared" si="824"/>
        <v>100000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I366" s="183">
        <f t="shared" si="826"/>
        <v>100000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100000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70" s="183">
        <f t="shared" si="822"/>
        <v>500000</v>
      </c>
      <c r="G370" s="183"/>
      <c r="H370" s="183">
        <f t="shared" si="823"/>
        <v>500000</v>
      </c>
      <c r="I370" s="183"/>
      <c r="J370" s="183">
        <f t="shared" si="824"/>
        <v>500000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500000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500000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11500000</v>
      </c>
      <c r="F371" s="183">
        <f t="shared" si="822"/>
        <v>11500000</v>
      </c>
      <c r="G371" s="183"/>
      <c r="H371" s="183">
        <f t="shared" si="823"/>
        <v>11500000</v>
      </c>
      <c r="I371" s="183"/>
      <c r="J371" s="183">
        <f t="shared" si="824"/>
        <v>11500000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11500000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11500000</v>
      </c>
      <c r="AI371" s="183">
        <f t="shared" si="826"/>
        <v>11500000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11500000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372" s="183">
        <f t="shared" si="822"/>
        <v>2000000</v>
      </c>
      <c r="G372" s="183"/>
      <c r="H372" s="183">
        <f t="shared" si="823"/>
        <v>2000000</v>
      </c>
      <c r="I372" s="183"/>
      <c r="J372" s="183">
        <f t="shared" si="824"/>
        <v>2000000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2000000</v>
      </c>
      <c r="AI372" s="183">
        <f t="shared" si="826"/>
        <v>2000000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2000000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288000</v>
      </c>
      <c r="E397" s="180">
        <f>E398+E459+E467+E485+E489</f>
        <v>0</v>
      </c>
      <c r="F397" s="180">
        <f t="shared" si="830"/>
        <v>288000</v>
      </c>
      <c r="G397" s="180">
        <f>G398+G459+G467+G485+G489</f>
        <v>0</v>
      </c>
      <c r="H397" s="180">
        <f t="shared" si="623"/>
        <v>288000</v>
      </c>
      <c r="I397" s="180">
        <f>I398+I459+I467+I485+I489</f>
        <v>0</v>
      </c>
      <c r="J397" s="180">
        <f t="shared" si="624"/>
        <v>288000</v>
      </c>
      <c r="K397" s="180">
        <f t="shared" ref="K397:AD397" si="871">K398+K459+K467+K485+K489</f>
        <v>0</v>
      </c>
      <c r="L397" s="180">
        <f t="shared" si="871"/>
        <v>0</v>
      </c>
      <c r="M397" s="180">
        <f t="shared" si="871"/>
        <v>288000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288000</v>
      </c>
      <c r="AC397" s="180">
        <f t="shared" si="871"/>
        <v>0</v>
      </c>
      <c r="AD397" s="180">
        <f t="shared" si="871"/>
        <v>0</v>
      </c>
      <c r="AE397" s="180">
        <f t="shared" si="628"/>
        <v>288000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288000</v>
      </c>
    </row>
    <row r="398" spans="1:44">
      <c r="B398" s="190" t="s">
        <v>351</v>
      </c>
      <c r="C398" s="191" t="s">
        <v>219</v>
      </c>
      <c r="D398" s="192">
        <f>SUM(D399:D458)</f>
        <v>288000</v>
      </c>
      <c r="E398" s="192">
        <f>SUM(E399:E458)</f>
        <v>0</v>
      </c>
      <c r="F398" s="192">
        <f t="shared" si="830"/>
        <v>288000</v>
      </c>
      <c r="G398" s="192">
        <f t="shared" ref="G398:I398" si="874">SUM(G399:G458)</f>
        <v>0</v>
      </c>
      <c r="H398" s="192">
        <f t="shared" si="623"/>
        <v>288000</v>
      </c>
      <c r="I398" s="192">
        <f t="shared" si="874"/>
        <v>0</v>
      </c>
      <c r="J398" s="192">
        <f t="shared" si="624"/>
        <v>288000</v>
      </c>
      <c r="K398" s="192">
        <f t="shared" ref="K398:AP398" si="875">SUM(K399:K458)</f>
        <v>0</v>
      </c>
      <c r="L398" s="192">
        <f t="shared" si="875"/>
        <v>0</v>
      </c>
      <c r="M398" s="192">
        <f t="shared" si="875"/>
        <v>288000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288000</v>
      </c>
      <c r="AC398" s="192">
        <f t="shared" si="875"/>
        <v>0</v>
      </c>
      <c r="AD398" s="192">
        <f t="shared" si="875"/>
        <v>0</v>
      </c>
      <c r="AE398" s="192">
        <f t="shared" si="628"/>
        <v>288000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288000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288000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288000</v>
      </c>
      <c r="G404" s="183"/>
      <c r="H404" s="183">
        <f t="shared" si="889"/>
        <v>288000</v>
      </c>
      <c r="I404" s="183"/>
      <c r="J404" s="183">
        <f t="shared" si="890"/>
        <v>288000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288000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288000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3231949.5</v>
      </c>
      <c r="E566" s="186">
        <f>E12+E106+E222+E327+E397+E499+E526+E560</f>
        <v>16180331.289999999</v>
      </c>
      <c r="F566" s="186">
        <f t="shared" si="1050"/>
        <v>19412280.789999999</v>
      </c>
      <c r="G566" s="186">
        <f>G12+G106+G222+G327+G397+G499+G526+G560</f>
        <v>0</v>
      </c>
      <c r="H566" s="186">
        <f t="shared" si="1052"/>
        <v>19412280.789999999</v>
      </c>
      <c r="I566" s="186">
        <f>I12+I106+I222+I327+I397+I499+I526+I560</f>
        <v>0</v>
      </c>
      <c r="J566" s="186">
        <f t="shared" si="1053"/>
        <v>19412280.789999999</v>
      </c>
      <c r="K566" s="186">
        <f t="shared" ref="K566:AD566" si="1209">K12+K106+K222+K327+K397+K499+K526+K560</f>
        <v>0</v>
      </c>
      <c r="L566" s="186">
        <f t="shared" si="1209"/>
        <v>11500000</v>
      </c>
      <c r="M566" s="186">
        <f t="shared" si="1209"/>
        <v>982924.5</v>
      </c>
      <c r="N566" s="186">
        <f t="shared" si="1209"/>
        <v>0</v>
      </c>
      <c r="O566" s="186">
        <f t="shared" si="1209"/>
        <v>0</v>
      </c>
      <c r="P566" s="186">
        <f t="shared" ref="P566:Q566" si="1210">P12+P106+P222+P327+P397+P499+P526+P560</f>
        <v>500000</v>
      </c>
      <c r="Q566" s="186">
        <f t="shared" si="1210"/>
        <v>0</v>
      </c>
      <c r="R566" s="186">
        <f t="shared" si="1209"/>
        <v>0</v>
      </c>
      <c r="S566" s="186">
        <f t="shared" si="1209"/>
        <v>2500000</v>
      </c>
      <c r="T566" s="186">
        <f t="shared" ref="T566" si="1211">T12+T106+T222+T327+T397+T499+T526+T560</f>
        <v>49200</v>
      </c>
      <c r="U566" s="186">
        <f t="shared" si="1209"/>
        <v>2634825</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1245331.29</v>
      </c>
      <c r="AB566" s="186">
        <f t="shared" si="1209"/>
        <v>1368294.48</v>
      </c>
      <c r="AC566" s="186">
        <f t="shared" si="1209"/>
        <v>50000</v>
      </c>
      <c r="AD566" s="186">
        <f t="shared" si="1209"/>
        <v>135036.81</v>
      </c>
      <c r="AE566" s="186">
        <f t="shared" si="1059"/>
        <v>1553331.29</v>
      </c>
      <c r="AF566" s="186">
        <f t="shared" ref="AF566:AH566" si="1214">AF12+AF106+AF222+AF327+AF397+AF499+AF526+AF560</f>
        <v>525000</v>
      </c>
      <c r="AG566" s="186">
        <f t="shared" si="1214"/>
        <v>585000</v>
      </c>
      <c r="AH566" s="186">
        <f t="shared" si="1214"/>
        <v>15804749.5</v>
      </c>
      <c r="AI566" s="186">
        <f t="shared" si="1060"/>
        <v>16914749.5</v>
      </c>
      <c r="AJ566" s="186">
        <f t="shared" ref="AJ566:AL566" si="1215">AJ12+AJ106+AJ222+AJ327+AJ397+AJ499+AJ526+AJ560</f>
        <v>919200</v>
      </c>
      <c r="AK566" s="186">
        <f t="shared" si="1215"/>
        <v>25000</v>
      </c>
      <c r="AL566" s="186">
        <f t="shared" si="1215"/>
        <v>0</v>
      </c>
      <c r="AM566" s="186">
        <f t="shared" si="1061"/>
        <v>944200</v>
      </c>
      <c r="AN566" s="186">
        <f t="shared" ref="AN566:AP566" si="1216">AN12+AN106+AN222+AN327+AN397+AN499+AN526+AN560</f>
        <v>0</v>
      </c>
      <c r="AO566" s="186">
        <f t="shared" si="1216"/>
        <v>0</v>
      </c>
      <c r="AP566" s="186">
        <f t="shared" si="1216"/>
        <v>0</v>
      </c>
      <c r="AQ566" s="186">
        <f t="shared" si="1062"/>
        <v>0</v>
      </c>
      <c r="AR566" s="186">
        <f t="shared" si="1063"/>
        <v>19412280.789999999</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C16" zoomScale="90" zoomScaleNormal="90" workbookViewId="0">
      <selection activeCell="F12" sqref="F12"/>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20"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63">
        <f>SUMIF(C:C,$C$10,D:D)</f>
        <v>30000</v>
      </c>
    </row>
    <row r="6" spans="1:555">
      <c r="C6" s="70"/>
      <c r="D6" s="70"/>
      <c r="E6" s="70"/>
      <c r="F6" s="70"/>
      <c r="G6" s="70"/>
      <c r="H6" s="79"/>
      <c r="I6" s="70"/>
      <c r="J6" s="70"/>
    </row>
    <row r="7" spans="1:555">
      <c r="C7" s="70" t="s">
        <v>41</v>
      </c>
      <c r="D7" s="70"/>
      <c r="E7" s="70"/>
      <c r="F7" s="70"/>
      <c r="G7" s="519"/>
      <c r="H7" s="520"/>
      <c r="I7" s="519"/>
      <c r="J7" s="70"/>
    </row>
    <row r="8" spans="1:555">
      <c r="C8" s="70" t="s">
        <v>42</v>
      </c>
      <c r="D8" s="70"/>
      <c r="E8" s="70"/>
      <c r="F8" s="70"/>
      <c r="G8" s="519"/>
      <c r="H8" s="520"/>
      <c r="I8" s="519"/>
      <c r="J8" s="70"/>
    </row>
    <row r="9" spans="1:555" ht="15.75" thickBot="1">
      <c r="B9" s="93"/>
      <c r="C9" s="177"/>
      <c r="D9" s="177"/>
      <c r="E9" s="177"/>
      <c r="F9" s="177"/>
      <c r="G9" s="521"/>
      <c r="H9" s="520"/>
      <c r="I9" s="521"/>
      <c r="J9" s="177"/>
      <c r="K9" s="112"/>
    </row>
    <row r="10" spans="1:555" ht="15.75" thickBot="1">
      <c r="B10" s="93"/>
      <c r="C10" s="29" t="s">
        <v>43</v>
      </c>
      <c r="D10" s="30">
        <f>SUM(G17:G26)</f>
        <v>30000</v>
      </c>
      <c r="E10" s="93"/>
      <c r="F10" s="93"/>
      <c r="G10" s="522"/>
      <c r="H10" s="523"/>
      <c r="I10" s="523"/>
      <c r="J10" s="76"/>
      <c r="K10" s="112"/>
    </row>
    <row r="11" spans="1:555">
      <c r="B11" s="93"/>
      <c r="C11" s="70"/>
      <c r="D11" s="31"/>
      <c r="E11" s="93"/>
      <c r="F11" s="93"/>
      <c r="G11" s="522"/>
      <c r="H11" s="523"/>
      <c r="I11" s="523"/>
      <c r="J11" s="76"/>
      <c r="K11" s="112"/>
    </row>
    <row r="12" spans="1:555">
      <c r="B12" s="93"/>
      <c r="C12" s="70"/>
      <c r="D12" s="31"/>
      <c r="E12" s="93"/>
      <c r="F12" s="93"/>
      <c r="G12" s="93"/>
      <c r="H12" s="76"/>
      <c r="I12" s="76"/>
      <c r="J12" s="76"/>
      <c r="K12" s="112"/>
      <c r="N12" s="153"/>
    </row>
    <row r="13" spans="1:555" ht="15.75">
      <c r="B13" s="93"/>
      <c r="C13" s="202" t="s">
        <v>391</v>
      </c>
      <c r="D13" s="369">
        <v>12.2</v>
      </c>
      <c r="E13" s="93"/>
      <c r="F13" s="93"/>
      <c r="G13" s="93"/>
      <c r="H13" s="76"/>
      <c r="I13" s="76"/>
      <c r="J13" s="76"/>
      <c r="K13" s="112"/>
      <c r="N13" s="153"/>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 de capacitaciones internas y externas e intercambios del personal del CDU con otras universidades  Internacionales a traves de gestion con la UNAH</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7" t="s">
        <v>47</v>
      </c>
      <c r="D17" s="568"/>
      <c r="E17" s="328">
        <v>1</v>
      </c>
      <c r="F17" s="115">
        <v>30000</v>
      </c>
      <c r="G17" s="329">
        <v>30000</v>
      </c>
      <c r="H17" s="330" t="s">
        <v>128</v>
      </c>
      <c r="I17" s="116" t="s">
        <v>698</v>
      </c>
      <c r="J17" s="116" t="str">
        <f>VLOOKUP(I17,Presupuesto!$B$11:$C$566,2,0)</f>
        <v>SERVICIOS DE CAPACITACION.</v>
      </c>
      <c r="K17" s="331" t="s">
        <v>1513</v>
      </c>
      <c r="L17" s="116" t="s">
        <v>398</v>
      </c>
      <c r="N17" s="153"/>
    </row>
    <row r="18" spans="2:14">
      <c r="B18" s="93"/>
      <c r="C18" s="99" t="s">
        <v>48</v>
      </c>
      <c r="D18" s="569"/>
      <c r="E18" s="200">
        <f>D17</f>
        <v>0</v>
      </c>
      <c r="F18" s="100">
        <v>50</v>
      </c>
      <c r="G18" s="97">
        <f t="shared" ref="G18:G25" si="0">E18*F18</f>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c r="B19" s="93"/>
      <c r="C19" s="99" t="s">
        <v>49</v>
      </c>
      <c r="D19" s="569"/>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c r="B20" s="93"/>
      <c r="C20" s="99" t="s">
        <v>50</v>
      </c>
      <c r="D20" s="569"/>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c r="B21" s="93"/>
      <c r="C21" s="99" t="s">
        <v>416</v>
      </c>
      <c r="D21" s="569"/>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c r="B22" s="93"/>
      <c r="C22" s="99" t="s">
        <v>51</v>
      </c>
      <c r="D22" s="569"/>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c r="B23" s="93"/>
      <c r="C23" s="99" t="s">
        <v>122</v>
      </c>
      <c r="D23" s="569"/>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c r="B24" s="93"/>
      <c r="C24" s="99" t="s">
        <v>34</v>
      </c>
      <c r="D24" s="569"/>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c r="B25" s="93"/>
      <c r="C25" s="109" t="s">
        <v>52</v>
      </c>
      <c r="D25" s="569"/>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9"/>
      <c r="E32" s="93"/>
      <c r="F32" s="93"/>
      <c r="G32" s="93"/>
      <c r="H32" s="76"/>
      <c r="I32" s="76"/>
      <c r="J32" s="76"/>
      <c r="K32" s="112"/>
    </row>
    <row r="33" spans="3:12" ht="18.7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c r="C34" s="70"/>
      <c r="D34" s="31"/>
      <c r="E34" s="93"/>
      <c r="F34" s="93"/>
      <c r="G34" s="93"/>
      <c r="H34" s="76"/>
      <c r="I34" s="76"/>
      <c r="J34" s="76"/>
      <c r="K34" s="112"/>
    </row>
    <row r="35" spans="3:12" ht="15.75" thickBot="1">
      <c r="C35" s="126" t="s">
        <v>44</v>
      </c>
      <c r="D35" s="129" t="s">
        <v>45</v>
      </c>
      <c r="E35" s="128" t="s">
        <v>55</v>
      </c>
      <c r="F35" s="128" t="s">
        <v>57</v>
      </c>
      <c r="G35" s="127" t="s">
        <v>27</v>
      </c>
      <c r="H35" s="133" t="s">
        <v>130</v>
      </c>
      <c r="I35" s="128" t="s">
        <v>46</v>
      </c>
      <c r="J35" s="128" t="s">
        <v>131</v>
      </c>
      <c r="K35" s="128" t="s">
        <v>409</v>
      </c>
      <c r="L35" s="128" t="s">
        <v>410</v>
      </c>
    </row>
    <row r="36" spans="3:12">
      <c r="C36" s="327" t="s">
        <v>47</v>
      </c>
      <c r="D36" s="568"/>
      <c r="E36" s="328"/>
      <c r="F36" s="115">
        <v>30000</v>
      </c>
      <c r="G36" s="329">
        <f t="shared" ref="G36:G44" si="2">E36*F36</f>
        <v>0</v>
      </c>
      <c r="H36" s="330" t="s">
        <v>128</v>
      </c>
      <c r="I36" s="116" t="s">
        <v>698</v>
      </c>
      <c r="J36" s="116" t="str">
        <f>VLOOKUP(I36,Presupuesto!$B$11:$C$566,2,0)</f>
        <v>SERVICIOS DE CAPACITACION.</v>
      </c>
      <c r="K36" s="331" t="s">
        <v>1513</v>
      </c>
      <c r="L36" s="116" t="s">
        <v>393</v>
      </c>
    </row>
    <row r="37" spans="3:12">
      <c r="C37" s="99" t="s">
        <v>48</v>
      </c>
      <c r="D37" s="569"/>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c r="C38" s="99" t="s">
        <v>49</v>
      </c>
      <c r="D38" s="569"/>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c r="C39" s="99" t="s">
        <v>50</v>
      </c>
      <c r="D39" s="569"/>
      <c r="E39" s="151">
        <v>0</v>
      </c>
      <c r="F39" s="118">
        <v>10000</v>
      </c>
      <c r="G39" s="97">
        <f t="shared" si="2"/>
        <v>0</v>
      </c>
      <c r="H39" s="161" t="s">
        <v>128</v>
      </c>
      <c r="I39" s="322" t="s">
        <v>299</v>
      </c>
      <c r="J39" s="98" t="str">
        <f>VLOOKUP(I39,Presupuesto!$B$11:$C$566,2,0)</f>
        <v>PASAJES (26100-00)</v>
      </c>
      <c r="K39" s="98" t="str">
        <f t="shared" si="3"/>
        <v>Gestión Tecnologías de Información y Comunicación</v>
      </c>
      <c r="L39" s="98" t="s">
        <v>411</v>
      </c>
    </row>
    <row r="40" spans="3:12">
      <c r="C40" s="99" t="s">
        <v>416</v>
      </c>
      <c r="D40" s="569"/>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c r="C41" s="99" t="s">
        <v>51</v>
      </c>
      <c r="D41" s="569"/>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c r="C42" s="99" t="s">
        <v>122</v>
      </c>
      <c r="D42" s="569"/>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c r="C43" s="99" t="s">
        <v>34</v>
      </c>
      <c r="D43" s="569"/>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c r="C44" s="109" t="s">
        <v>52</v>
      </c>
      <c r="D44" s="569"/>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9"/>
      <c r="E51" s="93"/>
      <c r="F51" s="93"/>
      <c r="G51" s="93"/>
      <c r="H51" s="76"/>
      <c r="I51" s="76"/>
      <c r="J51" s="76"/>
      <c r="K51" s="112"/>
    </row>
    <row r="52" spans="3:12"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c r="C53" s="70"/>
      <c r="D53" s="31"/>
      <c r="E53" s="93"/>
      <c r="F53" s="93"/>
      <c r="G53" s="93"/>
      <c r="H53" s="76"/>
      <c r="I53" s="76"/>
      <c r="J53" s="76"/>
      <c r="K53" s="112"/>
    </row>
    <row r="54" spans="3:12" ht="15.75" thickBot="1">
      <c r="C54" s="126" t="s">
        <v>44</v>
      </c>
      <c r="D54" s="129" t="s">
        <v>45</v>
      </c>
      <c r="E54" s="128" t="s">
        <v>55</v>
      </c>
      <c r="F54" s="128" t="s">
        <v>57</v>
      </c>
      <c r="G54" s="127" t="s">
        <v>27</v>
      </c>
      <c r="H54" s="133" t="s">
        <v>130</v>
      </c>
      <c r="I54" s="128" t="s">
        <v>46</v>
      </c>
      <c r="J54" s="128" t="s">
        <v>131</v>
      </c>
      <c r="K54" s="128" t="s">
        <v>409</v>
      </c>
      <c r="L54" s="128" t="s">
        <v>410</v>
      </c>
    </row>
    <row r="55" spans="3:12">
      <c r="C55" s="327" t="s">
        <v>47</v>
      </c>
      <c r="D55" s="568"/>
      <c r="E55" s="328"/>
      <c r="F55" s="115">
        <v>30000</v>
      </c>
      <c r="G55" s="329">
        <f t="shared" ref="G55:G63" si="4">E55*F55</f>
        <v>0</v>
      </c>
      <c r="H55" s="330"/>
      <c r="I55" s="116" t="s">
        <v>698</v>
      </c>
      <c r="J55" s="116" t="str">
        <f>VLOOKUP(I55,Presupuesto!$B$11:$C$566,2,0)</f>
        <v>SERVICIOS DE CAPACITACION.</v>
      </c>
      <c r="K55" s="331" t="s">
        <v>1513</v>
      </c>
      <c r="L55" s="116" t="s">
        <v>393</v>
      </c>
    </row>
    <row r="56" spans="3:12">
      <c r="C56" s="99" t="s">
        <v>48</v>
      </c>
      <c r="D56" s="569"/>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c r="C57" s="99" t="s">
        <v>49</v>
      </c>
      <c r="D57" s="569"/>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c r="C58" s="99" t="s">
        <v>50</v>
      </c>
      <c r="D58" s="569"/>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c r="C59" s="99" t="s">
        <v>416</v>
      </c>
      <c r="D59" s="569"/>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c r="C60" s="99" t="s">
        <v>51</v>
      </c>
      <c r="D60" s="569"/>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c r="C61" s="99" t="s">
        <v>122</v>
      </c>
      <c r="D61" s="569"/>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c r="C62" s="99" t="s">
        <v>34</v>
      </c>
      <c r="D62" s="569"/>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c r="C63" s="109" t="s">
        <v>52</v>
      </c>
      <c r="D63" s="569"/>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9"/>
      <c r="E70" s="93"/>
      <c r="F70" s="93"/>
      <c r="G70" s="93"/>
      <c r="H70" s="76"/>
      <c r="I70" s="76"/>
      <c r="J70" s="76"/>
      <c r="K70" s="112"/>
    </row>
    <row r="71" spans="3:12"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c r="C72" s="70"/>
      <c r="D72" s="31"/>
      <c r="E72" s="93"/>
      <c r="F72" s="93"/>
      <c r="G72" s="93"/>
      <c r="H72" s="76"/>
      <c r="I72" s="76"/>
      <c r="J72" s="76"/>
      <c r="K72" s="112"/>
    </row>
    <row r="73" spans="3:12" ht="15.75" thickBot="1">
      <c r="C73" s="126" t="s">
        <v>44</v>
      </c>
      <c r="D73" s="129" t="s">
        <v>45</v>
      </c>
      <c r="E73" s="128" t="s">
        <v>55</v>
      </c>
      <c r="F73" s="128" t="s">
        <v>57</v>
      </c>
      <c r="G73" s="127" t="s">
        <v>27</v>
      </c>
      <c r="H73" s="133" t="s">
        <v>130</v>
      </c>
      <c r="I73" s="128" t="s">
        <v>46</v>
      </c>
      <c r="J73" s="128" t="s">
        <v>131</v>
      </c>
      <c r="K73" s="128" t="s">
        <v>409</v>
      </c>
      <c r="L73" s="128" t="s">
        <v>410</v>
      </c>
    </row>
    <row r="74" spans="3:12">
      <c r="C74" s="327" t="s">
        <v>47</v>
      </c>
      <c r="D74" s="568"/>
      <c r="E74" s="328"/>
      <c r="F74" s="115">
        <v>30000</v>
      </c>
      <c r="G74" s="329">
        <f t="shared" ref="G74:G82" si="7">E74*F74</f>
        <v>0</v>
      </c>
      <c r="H74" s="330"/>
      <c r="I74" s="116" t="s">
        <v>698</v>
      </c>
      <c r="J74" s="116" t="str">
        <f>VLOOKUP(I74,Presupuesto!$B$11:$C$566,2,0)</f>
        <v>SERVICIOS DE CAPACITACION.</v>
      </c>
      <c r="K74" s="331" t="s">
        <v>1513</v>
      </c>
      <c r="L74" s="116" t="s">
        <v>393</v>
      </c>
    </row>
    <row r="75" spans="3:12">
      <c r="C75" s="99" t="s">
        <v>48</v>
      </c>
      <c r="D75" s="569"/>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c r="C76" s="99" t="s">
        <v>49</v>
      </c>
      <c r="D76" s="569"/>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c r="C77" s="99" t="s">
        <v>50</v>
      </c>
      <c r="D77" s="569"/>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c r="C78" s="99" t="s">
        <v>416</v>
      </c>
      <c r="D78" s="569"/>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c r="C79" s="99" t="s">
        <v>51</v>
      </c>
      <c r="D79" s="569"/>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c r="C80" s="99" t="s">
        <v>122</v>
      </c>
      <c r="D80" s="569"/>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c r="C81" s="99" t="s">
        <v>34</v>
      </c>
      <c r="D81" s="569"/>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c r="C82" s="109" t="s">
        <v>52</v>
      </c>
      <c r="D82" s="569"/>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9"/>
      <c r="E89" s="93"/>
      <c r="F89" s="93"/>
      <c r="G89" s="93"/>
      <c r="H89" s="76"/>
      <c r="I89" s="76"/>
      <c r="J89" s="76"/>
      <c r="K89" s="112"/>
    </row>
    <row r="90" spans="3:12"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c r="C91" s="70"/>
      <c r="D91" s="31"/>
      <c r="E91" s="93"/>
      <c r="F91" s="93"/>
      <c r="G91" s="93"/>
      <c r="H91" s="76"/>
      <c r="I91" s="76"/>
      <c r="J91" s="76"/>
      <c r="K91" s="112"/>
    </row>
    <row r="92" spans="3:12" ht="15.75" thickBot="1">
      <c r="C92" s="126" t="s">
        <v>44</v>
      </c>
      <c r="D92" s="129" t="s">
        <v>45</v>
      </c>
      <c r="E92" s="128" t="s">
        <v>55</v>
      </c>
      <c r="F92" s="128" t="s">
        <v>57</v>
      </c>
      <c r="G92" s="127" t="s">
        <v>27</v>
      </c>
      <c r="H92" s="133" t="s">
        <v>130</v>
      </c>
      <c r="I92" s="128" t="s">
        <v>46</v>
      </c>
      <c r="J92" s="128" t="s">
        <v>131</v>
      </c>
      <c r="K92" s="128" t="s">
        <v>409</v>
      </c>
      <c r="L92" s="128" t="s">
        <v>410</v>
      </c>
    </row>
    <row r="93" spans="3:12">
      <c r="C93" s="327" t="s">
        <v>47</v>
      </c>
      <c r="D93" s="568"/>
      <c r="E93" s="328"/>
      <c r="F93" s="115">
        <v>30000</v>
      </c>
      <c r="G93" s="329">
        <f t="shared" ref="G93:G101" si="9">E93*F93</f>
        <v>0</v>
      </c>
      <c r="H93" s="330"/>
      <c r="I93" s="116" t="s">
        <v>698</v>
      </c>
      <c r="J93" s="116" t="str">
        <f>VLOOKUP(I93,Presupuesto!$B$11:$C$566,2,0)</f>
        <v>SERVICIOS DE CAPACITACION.</v>
      </c>
      <c r="K93" s="331" t="s">
        <v>1513</v>
      </c>
      <c r="L93" s="116" t="s">
        <v>393</v>
      </c>
    </row>
    <row r="94" spans="3:12">
      <c r="C94" s="99" t="s">
        <v>48</v>
      </c>
      <c r="D94" s="569"/>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c r="C95" s="99" t="s">
        <v>49</v>
      </c>
      <c r="D95" s="569"/>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c r="C96" s="99" t="s">
        <v>50</v>
      </c>
      <c r="D96" s="569"/>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c r="C97" s="99" t="s">
        <v>416</v>
      </c>
      <c r="D97" s="569"/>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c r="C98" s="99" t="s">
        <v>51</v>
      </c>
      <c r="D98" s="569"/>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c r="C99" s="99" t="s">
        <v>122</v>
      </c>
      <c r="D99" s="569"/>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c r="C100" s="99" t="s">
        <v>34</v>
      </c>
      <c r="D100" s="569"/>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c r="C101" s="109" t="s">
        <v>52</v>
      </c>
      <c r="D101" s="569"/>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c r="E108" s="93"/>
      <c r="F108" s="93"/>
      <c r="G108" s="93"/>
      <c r="H108" s="76"/>
      <c r="I108" s="76"/>
      <c r="J108" s="76"/>
      <c r="K108" s="112"/>
    </row>
    <row r="109" spans="3:12"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15.75" thickBot="1">
      <c r="C111" s="126" t="s">
        <v>44</v>
      </c>
      <c r="D111" s="129" t="s">
        <v>45</v>
      </c>
      <c r="E111" s="128" t="s">
        <v>55</v>
      </c>
      <c r="F111" s="128" t="s">
        <v>57</v>
      </c>
      <c r="G111" s="127" t="s">
        <v>27</v>
      </c>
      <c r="H111" s="133" t="s">
        <v>130</v>
      </c>
      <c r="I111" s="128" t="s">
        <v>46</v>
      </c>
      <c r="J111" s="128" t="s">
        <v>131</v>
      </c>
      <c r="K111" s="128" t="s">
        <v>409</v>
      </c>
      <c r="L111" s="128" t="s">
        <v>410</v>
      </c>
    </row>
    <row r="112" spans="3:12">
      <c r="C112" s="327" t="s">
        <v>47</v>
      </c>
      <c r="D112" s="568"/>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c r="C113" s="99" t="s">
        <v>48</v>
      </c>
      <c r="D113" s="569"/>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c r="C114" s="99" t="s">
        <v>49</v>
      </c>
      <c r="D114" s="569"/>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c r="C115" s="99" t="s">
        <v>50</v>
      </c>
      <c r="D115" s="569"/>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c r="C116" s="99" t="s">
        <v>416</v>
      </c>
      <c r="D116" s="569"/>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c r="C117" s="99" t="s">
        <v>51</v>
      </c>
      <c r="D117" s="569"/>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c r="C118" s="99" t="s">
        <v>122</v>
      </c>
      <c r="D118" s="569"/>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c r="C119" s="99" t="s">
        <v>34</v>
      </c>
      <c r="D119" s="569"/>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c r="C120" s="109" t="s">
        <v>52</v>
      </c>
      <c r="D120" s="569"/>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9"/>
      <c r="E127" s="93"/>
      <c r="F127" s="93"/>
      <c r="G127" s="93"/>
      <c r="H127" s="76"/>
      <c r="I127" s="76"/>
      <c r="J127" s="76"/>
      <c r="K127" s="112"/>
    </row>
    <row r="128" spans="3:12"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15.75" thickBot="1">
      <c r="C130" s="126" t="s">
        <v>44</v>
      </c>
      <c r="D130" s="129" t="s">
        <v>45</v>
      </c>
      <c r="E130" s="128" t="s">
        <v>55</v>
      </c>
      <c r="F130" s="128" t="s">
        <v>57</v>
      </c>
      <c r="G130" s="127" t="s">
        <v>27</v>
      </c>
      <c r="H130" s="133" t="s">
        <v>130</v>
      </c>
      <c r="I130" s="128" t="s">
        <v>46</v>
      </c>
      <c r="J130" s="128" t="s">
        <v>131</v>
      </c>
      <c r="K130" s="128" t="s">
        <v>409</v>
      </c>
      <c r="L130" s="128" t="s">
        <v>410</v>
      </c>
    </row>
    <row r="131" spans="3:12">
      <c r="C131" s="327" t="s">
        <v>47</v>
      </c>
      <c r="D131" s="568"/>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c r="C132" s="99" t="s">
        <v>48</v>
      </c>
      <c r="D132" s="569"/>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c r="C133" s="99" t="s">
        <v>49</v>
      </c>
      <c r="D133" s="569"/>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c r="C134" s="99" t="s">
        <v>50</v>
      </c>
      <c r="D134" s="569"/>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c r="C135" s="99" t="s">
        <v>416</v>
      </c>
      <c r="D135" s="569"/>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c r="C136" s="99" t="s">
        <v>51</v>
      </c>
      <c r="D136" s="569"/>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c r="C137" s="99" t="s">
        <v>122</v>
      </c>
      <c r="D137" s="569"/>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c r="C138" s="99" t="s">
        <v>34</v>
      </c>
      <c r="D138" s="569"/>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c r="C139" s="109" t="s">
        <v>52</v>
      </c>
      <c r="D139" s="569"/>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9"/>
      <c r="E146" s="93"/>
      <c r="F146" s="93"/>
      <c r="G146" s="93"/>
      <c r="H146" s="76"/>
      <c r="I146" s="76"/>
      <c r="J146" s="76"/>
      <c r="K146" s="112"/>
    </row>
    <row r="147" spans="3:12"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15.75" thickBot="1">
      <c r="C149" s="126" t="s">
        <v>44</v>
      </c>
      <c r="D149" s="129" t="s">
        <v>45</v>
      </c>
      <c r="E149" s="128" t="s">
        <v>55</v>
      </c>
      <c r="F149" s="128" t="s">
        <v>57</v>
      </c>
      <c r="G149" s="127" t="s">
        <v>27</v>
      </c>
      <c r="H149" s="133" t="s">
        <v>130</v>
      </c>
      <c r="I149" s="128" t="s">
        <v>46</v>
      </c>
      <c r="J149" s="128" t="s">
        <v>131</v>
      </c>
      <c r="K149" s="128" t="s">
        <v>409</v>
      </c>
      <c r="L149" s="128" t="s">
        <v>410</v>
      </c>
    </row>
    <row r="150" spans="3:12">
      <c r="C150" s="327" t="s">
        <v>47</v>
      </c>
      <c r="D150" s="568"/>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c r="C151" s="99" t="s">
        <v>48</v>
      </c>
      <c r="D151" s="569"/>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c r="C152" s="99" t="s">
        <v>49</v>
      </c>
      <c r="D152" s="569"/>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c r="C153" s="99" t="s">
        <v>50</v>
      </c>
      <c r="D153" s="569"/>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c r="C154" s="99" t="s">
        <v>416</v>
      </c>
      <c r="D154" s="569"/>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c r="C155" s="99" t="s">
        <v>51</v>
      </c>
      <c r="D155" s="569"/>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c r="C156" s="99" t="s">
        <v>122</v>
      </c>
      <c r="D156" s="569"/>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c r="C157" s="99" t="s">
        <v>34</v>
      </c>
      <c r="D157" s="569"/>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c r="C158" s="109" t="s">
        <v>52</v>
      </c>
      <c r="D158" s="569"/>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9"/>
      <c r="E165" s="93"/>
      <c r="F165" s="93"/>
      <c r="G165" s="93"/>
      <c r="H165" s="76"/>
      <c r="I165" s="76"/>
      <c r="J165" s="76"/>
      <c r="K165" s="112"/>
    </row>
    <row r="166" spans="3:12"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15.75" thickBot="1">
      <c r="C168" s="126" t="s">
        <v>44</v>
      </c>
      <c r="D168" s="129" t="s">
        <v>45</v>
      </c>
      <c r="E168" s="128" t="s">
        <v>55</v>
      </c>
      <c r="F168" s="128" t="s">
        <v>57</v>
      </c>
      <c r="G168" s="127" t="s">
        <v>27</v>
      </c>
      <c r="H168" s="133" t="s">
        <v>130</v>
      </c>
      <c r="I168" s="128" t="s">
        <v>46</v>
      </c>
      <c r="J168" s="128" t="s">
        <v>131</v>
      </c>
      <c r="K168" s="128" t="s">
        <v>409</v>
      </c>
      <c r="L168" s="128" t="s">
        <v>410</v>
      </c>
    </row>
    <row r="169" spans="3:12">
      <c r="C169" s="327" t="s">
        <v>47</v>
      </c>
      <c r="D169" s="568"/>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c r="C170" s="99" t="s">
        <v>48</v>
      </c>
      <c r="D170" s="569"/>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c r="C171" s="99" t="s">
        <v>49</v>
      </c>
      <c r="D171" s="569"/>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c r="C172" s="99" t="s">
        <v>50</v>
      </c>
      <c r="D172" s="569"/>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c r="C173" s="99" t="s">
        <v>416</v>
      </c>
      <c r="D173" s="569"/>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c r="C174" s="99" t="s">
        <v>51</v>
      </c>
      <c r="D174" s="569"/>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c r="C175" s="99" t="s">
        <v>122</v>
      </c>
      <c r="D175" s="569"/>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c r="C176" s="99" t="s">
        <v>34</v>
      </c>
      <c r="D176" s="569"/>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c r="C177" s="109" t="s">
        <v>52</v>
      </c>
      <c r="D177" s="569"/>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9"/>
      <c r="E184" s="93"/>
      <c r="F184" s="93"/>
      <c r="G184" s="93"/>
      <c r="H184" s="76"/>
      <c r="I184" s="76"/>
      <c r="J184" s="76"/>
      <c r="K184" s="112"/>
    </row>
    <row r="185" spans="3:12"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15.75" thickBot="1">
      <c r="C187" s="126" t="s">
        <v>44</v>
      </c>
      <c r="D187" s="129" t="s">
        <v>45</v>
      </c>
      <c r="E187" s="128" t="s">
        <v>55</v>
      </c>
      <c r="F187" s="128" t="s">
        <v>57</v>
      </c>
      <c r="G187" s="127" t="s">
        <v>27</v>
      </c>
      <c r="H187" s="133" t="s">
        <v>130</v>
      </c>
      <c r="I187" s="128" t="s">
        <v>46</v>
      </c>
      <c r="J187" s="128" t="s">
        <v>131</v>
      </c>
      <c r="K187" s="128" t="s">
        <v>409</v>
      </c>
      <c r="L187" s="128" t="s">
        <v>410</v>
      </c>
    </row>
    <row r="188" spans="3:12">
      <c r="C188" s="327" t="s">
        <v>47</v>
      </c>
      <c r="D188" s="568"/>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c r="C189" s="99" t="s">
        <v>48</v>
      </c>
      <c r="D189" s="569"/>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c r="C190" s="99" t="s">
        <v>49</v>
      </c>
      <c r="D190" s="569"/>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c r="C191" s="99" t="s">
        <v>50</v>
      </c>
      <c r="D191" s="569"/>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c r="C192" s="99" t="s">
        <v>416</v>
      </c>
      <c r="D192" s="569"/>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c r="C193" s="99" t="s">
        <v>51</v>
      </c>
      <c r="D193" s="569"/>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c r="C194" s="99" t="s">
        <v>122</v>
      </c>
      <c r="D194" s="569"/>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c r="C195" s="99" t="s">
        <v>34</v>
      </c>
      <c r="D195" s="569"/>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c r="C196" s="109" t="s">
        <v>52</v>
      </c>
      <c r="D196" s="569"/>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9"/>
      <c r="E203" s="93"/>
      <c r="F203" s="93"/>
      <c r="G203" s="93"/>
      <c r="H203" s="76"/>
      <c r="I203" s="76"/>
      <c r="J203" s="76"/>
      <c r="K203" s="112"/>
    </row>
    <row r="204" spans="3:12"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15.75" thickBot="1">
      <c r="C206" s="126" t="s">
        <v>44</v>
      </c>
      <c r="D206" s="129" t="s">
        <v>45</v>
      </c>
      <c r="E206" s="128" t="s">
        <v>55</v>
      </c>
      <c r="F206" s="128" t="s">
        <v>57</v>
      </c>
      <c r="G206" s="127" t="s">
        <v>27</v>
      </c>
      <c r="H206" s="133" t="s">
        <v>130</v>
      </c>
      <c r="I206" s="128" t="s">
        <v>46</v>
      </c>
      <c r="J206" s="128" t="s">
        <v>131</v>
      </c>
      <c r="K206" s="128" t="s">
        <v>409</v>
      </c>
      <c r="L206" s="128" t="s">
        <v>410</v>
      </c>
    </row>
    <row r="207" spans="3:12">
      <c r="C207" s="327" t="s">
        <v>47</v>
      </c>
      <c r="D207" s="568"/>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c r="C208" s="99" t="s">
        <v>48</v>
      </c>
      <c r="D208" s="569"/>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c r="C209" s="99" t="s">
        <v>49</v>
      </c>
      <c r="D209" s="569"/>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c r="C210" s="99" t="s">
        <v>50</v>
      </c>
      <c r="D210" s="569"/>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c r="C211" s="99" t="s">
        <v>416</v>
      </c>
      <c r="D211" s="569"/>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c r="C212" s="99" t="s">
        <v>51</v>
      </c>
      <c r="D212" s="569"/>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c r="C213" s="99" t="s">
        <v>122</v>
      </c>
      <c r="D213" s="569"/>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c r="C214" s="99" t="s">
        <v>34</v>
      </c>
      <c r="D214" s="569"/>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c r="C215" s="109" t="s">
        <v>52</v>
      </c>
      <c r="D215" s="569"/>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9"/>
      <c r="E222" s="93"/>
      <c r="F222" s="93"/>
      <c r="G222" s="93"/>
      <c r="H222" s="76"/>
      <c r="I222" s="76"/>
      <c r="J222" s="76"/>
      <c r="K222" s="112"/>
    </row>
    <row r="223" spans="3:12"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15.75" thickBot="1">
      <c r="C225" s="126" t="s">
        <v>44</v>
      </c>
      <c r="D225" s="129" t="s">
        <v>45</v>
      </c>
      <c r="E225" s="128" t="s">
        <v>55</v>
      </c>
      <c r="F225" s="128" t="s">
        <v>57</v>
      </c>
      <c r="G225" s="127" t="s">
        <v>27</v>
      </c>
      <c r="H225" s="133" t="s">
        <v>130</v>
      </c>
      <c r="I225" s="128" t="s">
        <v>46</v>
      </c>
      <c r="J225" s="128" t="s">
        <v>131</v>
      </c>
      <c r="K225" s="128" t="s">
        <v>409</v>
      </c>
      <c r="L225" s="128" t="s">
        <v>410</v>
      </c>
    </row>
    <row r="226" spans="3:12">
      <c r="C226" s="327" t="s">
        <v>47</v>
      </c>
      <c r="D226" s="568"/>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c r="C227" s="99" t="s">
        <v>48</v>
      </c>
      <c r="D227" s="569"/>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c r="C228" s="99" t="s">
        <v>49</v>
      </c>
      <c r="D228" s="569"/>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c r="C229" s="99" t="s">
        <v>50</v>
      </c>
      <c r="D229" s="569"/>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c r="C230" s="99" t="s">
        <v>416</v>
      </c>
      <c r="D230" s="569"/>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c r="C231" s="99" t="s">
        <v>51</v>
      </c>
      <c r="D231" s="569"/>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c r="C232" s="99" t="s">
        <v>122</v>
      </c>
      <c r="D232" s="569"/>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c r="C233" s="99" t="s">
        <v>34</v>
      </c>
      <c r="D233" s="569"/>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c r="C234" s="109" t="s">
        <v>52</v>
      </c>
      <c r="D234" s="569"/>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4" zoomScale="84" zoomScaleNormal="84" workbookViewId="0">
      <selection activeCell="D11" sqref="D11"/>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27.425781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127</v>
      </c>
      <c r="D5" s="463">
        <f>SUMIF(C:C,$C$10,D:D)</f>
        <v>1215331.29</v>
      </c>
      <c r="CA5" s="303"/>
    </row>
    <row r="6" spans="1:555">
      <c r="CA6" s="303"/>
    </row>
    <row r="7" spans="1:555">
      <c r="F7" s="524"/>
      <c r="G7" s="524"/>
      <c r="H7" s="525"/>
      <c r="CA7" s="303"/>
    </row>
    <row r="8" spans="1:555">
      <c r="C8" s="70" t="s">
        <v>54</v>
      </c>
      <c r="D8" s="79"/>
      <c r="E8" s="70"/>
      <c r="F8" s="526"/>
      <c r="G8" s="526"/>
      <c r="H8" s="527"/>
      <c r="I8" s="70"/>
      <c r="J8" s="70"/>
      <c r="CA8" s="303"/>
    </row>
    <row r="9" spans="1:555" ht="15.75" thickBot="1">
      <c r="C9" s="94"/>
      <c r="D9" s="79"/>
      <c r="E9" s="94"/>
      <c r="F9" s="528"/>
      <c r="G9" s="528"/>
      <c r="H9" s="527"/>
      <c r="I9" s="94"/>
      <c r="J9" s="121"/>
      <c r="CA9" s="303"/>
    </row>
    <row r="10" spans="1:555" ht="15.75" thickBot="1">
      <c r="C10" s="69" t="s">
        <v>43</v>
      </c>
      <c r="D10" s="30">
        <f>SUM(G17:G67)</f>
        <v>1215331.29</v>
      </c>
      <c r="E10" s="93"/>
      <c r="F10" s="529"/>
      <c r="G10" s="529"/>
      <c r="H10" s="530"/>
      <c r="I10" s="76"/>
      <c r="J10" s="76"/>
      <c r="K10" s="153"/>
      <c r="CA10" s="303"/>
    </row>
    <row r="11" spans="1:555">
      <c r="B11" s="177"/>
      <c r="D11" s="31"/>
      <c r="E11" s="93"/>
      <c r="F11" s="529"/>
      <c r="G11" s="529"/>
      <c r="H11" s="530"/>
      <c r="I11" s="76"/>
      <c r="J11" s="76"/>
      <c r="K11" s="153"/>
      <c r="CA11" s="303"/>
    </row>
    <row r="12" spans="1:555">
      <c r="B12" s="177"/>
      <c r="D12" s="31"/>
      <c r="E12" s="93"/>
      <c r="F12" s="529"/>
      <c r="G12" s="529"/>
      <c r="H12" s="530"/>
      <c r="I12" s="76"/>
      <c r="J12" s="76"/>
      <c r="K12" s="153"/>
      <c r="CA12" s="303"/>
    </row>
    <row r="13" spans="1:555" ht="15.75">
      <c r="C13" s="202" t="s">
        <v>391</v>
      </c>
      <c r="D13" s="369">
        <v>12.1</v>
      </c>
      <c r="E13" s="93"/>
      <c r="F13" s="93"/>
      <c r="G13" s="93"/>
      <c r="H13" s="76"/>
      <c r="I13" s="76"/>
      <c r="J13" s="76"/>
      <c r="K13" s="153"/>
      <c r="CA13" s="303"/>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Gestión de contratación del personal de planta del CDU asi mismo del personal por contrato, incluida el presupuesto economico dentro de la estructura presupuestario del CDU para el personal permanente</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130</v>
      </c>
      <c r="I16" s="136" t="s">
        <v>46</v>
      </c>
      <c r="J16" s="136" t="s">
        <v>131</v>
      </c>
      <c r="K16" s="136" t="s">
        <v>409</v>
      </c>
      <c r="L16" s="136" t="s">
        <v>410</v>
      </c>
      <c r="CA16" s="303"/>
    </row>
    <row r="17" spans="3:79" ht="15.75" thickBot="1">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c r="C44" s="137" t="s">
        <v>490</v>
      </c>
      <c r="D44" s="199">
        <v>1</v>
      </c>
      <c r="E44" s="152">
        <v>12</v>
      </c>
      <c r="F44" s="304">
        <f>HLOOKUP($C44,$BZ$2:$CM$3,2,0)</f>
        <v>15004.09</v>
      </c>
      <c r="G44" s="113">
        <f>D44*E44*F44</f>
        <v>180049.08000000002</v>
      </c>
      <c r="H44" s="166" t="s">
        <v>1698</v>
      </c>
      <c r="I44" s="114" t="s">
        <v>495</v>
      </c>
      <c r="J44" s="114" t="str">
        <f>VLOOKUP(I44,Presupuesto!$B$11:$C$565,2,0)</f>
        <v>SUELDOS Y SALARIOS PERMANENTES</v>
      </c>
      <c r="K44" s="98" t="str">
        <f t="shared" si="0"/>
        <v>Gestión Tecnologías de Información y Comunicación</v>
      </c>
      <c r="L44" s="98" t="s">
        <v>393</v>
      </c>
    </row>
    <row r="45" spans="3:12">
      <c r="C45" s="171" t="s">
        <v>58</v>
      </c>
      <c r="D45" s="163"/>
      <c r="E45" s="154">
        <v>0</v>
      </c>
      <c r="F45" s="100">
        <f>IF(E44=0,"",(G44/E44)/12*E44)</f>
        <v>15004.09</v>
      </c>
      <c r="G45" s="97">
        <f>F45</f>
        <v>15004.09</v>
      </c>
      <c r="H45" s="164" t="s">
        <v>1698</v>
      </c>
      <c r="I45" s="116" t="s">
        <v>515</v>
      </c>
      <c r="J45" s="116" t="str">
        <f>VLOOKUP(I45,Presupuesto!$B$11:$C$565,2,0)</f>
        <v>AGUINALDO Y DECIMO CUARTO MES</v>
      </c>
      <c r="K45" s="98" t="str">
        <f t="shared" si="0"/>
        <v>Gestión Tecnologías de Información y Comunicación</v>
      </c>
      <c r="L45" s="98" t="s">
        <v>394</v>
      </c>
    </row>
    <row r="46" spans="3:12" ht="15.75" thickBot="1">
      <c r="C46" s="172" t="s">
        <v>59</v>
      </c>
      <c r="D46" s="163"/>
      <c r="E46" s="154">
        <v>0</v>
      </c>
      <c r="F46" s="117">
        <f>IF(E44&lt;6,"",((E44-6)/12)*(G44/E44))</f>
        <v>7502.045000000001</v>
      </c>
      <c r="G46" s="97">
        <f>F46</f>
        <v>7502.045000000001</v>
      </c>
      <c r="H46" s="164" t="s">
        <v>1698</v>
      </c>
      <c r="I46" s="101" t="s">
        <v>518</v>
      </c>
      <c r="J46" s="101" t="str">
        <f>VLOOKUP(I46,Presupuesto!$B$11:$C$565,2,0)</f>
        <v>DECIMOCUARTO MES</v>
      </c>
      <c r="K46" s="98" t="str">
        <f t="shared" si="0"/>
        <v>Gestión Tecnologías de Información y Comunicación</v>
      </c>
      <c r="L46" s="98" t="s">
        <v>394</v>
      </c>
    </row>
    <row r="47" spans="3:12" ht="15.75" thickBot="1">
      <c r="C47" s="137" t="s">
        <v>491</v>
      </c>
      <c r="D47" s="199">
        <v>1</v>
      </c>
      <c r="E47" s="152">
        <v>12</v>
      </c>
      <c r="F47" s="304">
        <f>HLOOKUP($C47,$BZ$2:$CM$3,2,0)</f>
        <v>13238.9</v>
      </c>
      <c r="G47" s="113">
        <f>D47*E47*F47</f>
        <v>158866.79999999999</v>
      </c>
      <c r="H47" s="166" t="s">
        <v>1698</v>
      </c>
      <c r="I47" s="114" t="s">
        <v>495</v>
      </c>
      <c r="J47" s="114" t="str">
        <f>VLOOKUP(I47,Presupuesto!$B$11:$C$565,2,0)</f>
        <v>SUELDOS Y SALARIOS PERMANENTES</v>
      </c>
      <c r="K47" s="98" t="str">
        <f t="shared" si="0"/>
        <v>Gestión Tecnologías de Información y Comunicación</v>
      </c>
      <c r="L47" s="98" t="s">
        <v>393</v>
      </c>
    </row>
    <row r="48" spans="3:12">
      <c r="C48" s="171" t="s">
        <v>58</v>
      </c>
      <c r="D48" s="163"/>
      <c r="E48" s="154">
        <v>0</v>
      </c>
      <c r="F48" s="100">
        <f>IF(E47=0,"",(G47/E47)/12*E47)</f>
        <v>13238.899999999998</v>
      </c>
      <c r="G48" s="97">
        <f>F48</f>
        <v>13238.899999999998</v>
      </c>
      <c r="H48" s="164" t="s">
        <v>1698</v>
      </c>
      <c r="I48" s="116" t="s">
        <v>515</v>
      </c>
      <c r="J48" s="116" t="str">
        <f>VLOOKUP(I48,Presupuesto!$B$11:$C$565,2,0)</f>
        <v>AGUINALDO Y DECIMO CUARTO MES</v>
      </c>
      <c r="K48" s="98" t="str">
        <f t="shared" si="0"/>
        <v>Gestión Tecnologías de Información y Comunicación</v>
      </c>
      <c r="L48" s="98" t="s">
        <v>394</v>
      </c>
    </row>
    <row r="49" spans="3:12" ht="15.75" thickBot="1">
      <c r="C49" s="172" t="s">
        <v>59</v>
      </c>
      <c r="D49" s="163"/>
      <c r="E49" s="154">
        <v>0</v>
      </c>
      <c r="F49" s="117">
        <f>IF(E47&lt;6,"",((E47-6)/12)*(G47/E47))</f>
        <v>6619.45</v>
      </c>
      <c r="G49" s="97">
        <f>F49</f>
        <v>6619.45</v>
      </c>
      <c r="H49" s="164" t="s">
        <v>1698</v>
      </c>
      <c r="I49" s="101" t="s">
        <v>518</v>
      </c>
      <c r="J49" s="101" t="str">
        <f>VLOOKUP(I49,Presupuesto!$B$11:$C$565,2,0)</f>
        <v>DECIMOCUARTO MES</v>
      </c>
      <c r="K49" s="98" t="str">
        <f t="shared" si="0"/>
        <v>Gestión Tecnologías de Información y Comunicación</v>
      </c>
      <c r="L49" s="98" t="s">
        <v>394</v>
      </c>
    </row>
    <row r="50" spans="3:12" ht="15.75" thickBot="1">
      <c r="C50" s="137" t="s">
        <v>492</v>
      </c>
      <c r="D50" s="199">
        <v>5</v>
      </c>
      <c r="E50" s="152">
        <v>12</v>
      </c>
      <c r="F50" s="304">
        <f>HLOOKUP($C50,$BZ$2:$CM$3,2,0)</f>
        <v>12356.31</v>
      </c>
      <c r="G50" s="113">
        <f>D50*E50*F50</f>
        <v>741378.6</v>
      </c>
      <c r="H50" s="166" t="s">
        <v>1698</v>
      </c>
      <c r="I50" s="114" t="s">
        <v>495</v>
      </c>
      <c r="J50" s="114" t="str">
        <f>VLOOKUP(I50,Presupuesto!$B$11:$C$565,2,0)</f>
        <v>SUELDOS Y SALARIOS PERMANENTES</v>
      </c>
      <c r="K50" s="98" t="str">
        <f t="shared" ref="K50:K67" si="1">$K$17</f>
        <v>Gestión Tecnologías de Información y Comunicación</v>
      </c>
      <c r="L50" s="98" t="s">
        <v>393</v>
      </c>
    </row>
    <row r="51" spans="3:12">
      <c r="C51" s="171" t="s">
        <v>58</v>
      </c>
      <c r="D51" s="163"/>
      <c r="E51" s="154">
        <v>0</v>
      </c>
      <c r="F51" s="100">
        <f>IF(E50=0,"",(G50/E50)/12*E50)</f>
        <v>61781.549999999996</v>
      </c>
      <c r="G51" s="97">
        <f>F51</f>
        <v>61781.549999999996</v>
      </c>
      <c r="H51" s="164" t="s">
        <v>1698</v>
      </c>
      <c r="I51" s="116" t="s">
        <v>515</v>
      </c>
      <c r="J51" s="116" t="str">
        <f>VLOOKUP(I51,Presupuesto!$B$11:$C$565,2,0)</f>
        <v>AGUINALDO Y DECIMO CUARTO MES</v>
      </c>
      <c r="K51" s="98" t="str">
        <f t="shared" si="1"/>
        <v>Gestión Tecnologías de Información y Comunicación</v>
      </c>
      <c r="L51" s="98" t="s">
        <v>394</v>
      </c>
    </row>
    <row r="52" spans="3:12" ht="15.75" thickBot="1">
      <c r="C52" s="172" t="s">
        <v>59</v>
      </c>
      <c r="D52" s="163"/>
      <c r="E52" s="154">
        <v>0</v>
      </c>
      <c r="F52" s="117">
        <f>IF(E50&lt;6,"",((E50-6)/12)*(G50/E50))</f>
        <v>30890.774999999998</v>
      </c>
      <c r="G52" s="97">
        <f>F52</f>
        <v>30890.774999999998</v>
      </c>
      <c r="H52" s="164" t="s">
        <v>1698</v>
      </c>
      <c r="I52" s="101" t="s">
        <v>518</v>
      </c>
      <c r="J52" s="101" t="str">
        <f>VLOOKUP(I52,Presupuesto!$B$11:$C$565,2,0)</f>
        <v>DECIMOCUARTO MES</v>
      </c>
      <c r="K52" s="98" t="str">
        <f t="shared" si="1"/>
        <v>Gestión Tecnologías de Información y Comunicación</v>
      </c>
      <c r="L52" s="98" t="s">
        <v>394</v>
      </c>
    </row>
    <row r="53" spans="3:12" ht="15.75" thickBot="1">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9"/>
      <c r="E73" s="93"/>
      <c r="F73" s="93"/>
      <c r="G73" s="93"/>
      <c r="H73" s="76"/>
      <c r="I73" s="76"/>
      <c r="J73" s="76"/>
      <c r="K73" s="153"/>
    </row>
    <row r="74" spans="3:12" ht="18.7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9"/>
      <c r="E133" s="93"/>
      <c r="F133" s="93"/>
      <c r="G133" s="93"/>
      <c r="H133" s="76"/>
      <c r="I133" s="76"/>
      <c r="J133" s="76"/>
      <c r="K133" s="153"/>
    </row>
    <row r="134" spans="3:12" ht="18.7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9"/>
      <c r="E193" s="93"/>
      <c r="F193" s="93"/>
      <c r="G193" s="93"/>
      <c r="H193" s="76"/>
      <c r="I193" s="76"/>
      <c r="J193" s="76"/>
      <c r="K193" s="153"/>
    </row>
    <row r="194" spans="3:12" ht="18.7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9"/>
      <c r="E253" s="93"/>
      <c r="F253" s="93"/>
      <c r="G253" s="93"/>
      <c r="H253" s="76"/>
      <c r="I253" s="76"/>
      <c r="J253" s="76"/>
      <c r="K253" s="153"/>
    </row>
    <row r="254" spans="3:12" ht="18.7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9"/>
      <c r="E313" s="93"/>
      <c r="F313" s="93"/>
      <c r="G313" s="93"/>
      <c r="H313" s="76"/>
      <c r="I313" s="76"/>
      <c r="J313" s="76"/>
      <c r="K313" s="153"/>
    </row>
    <row r="314" spans="3:12" ht="18.7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9"/>
      <c r="E373" s="93"/>
      <c r="F373" s="93"/>
      <c r="G373" s="93"/>
      <c r="H373" s="76"/>
      <c r="I373" s="76"/>
      <c r="J373" s="76"/>
      <c r="K373" s="153"/>
    </row>
    <row r="374" spans="3:12" ht="18.7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9"/>
      <c r="E433" s="93"/>
      <c r="F433" s="93"/>
      <c r="G433" s="93"/>
      <c r="H433" s="76"/>
      <c r="I433" s="76"/>
      <c r="J433" s="76"/>
      <c r="K433" s="153"/>
    </row>
    <row r="434" spans="3:12" ht="18.7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9"/>
      <c r="E493" s="93"/>
      <c r="F493" s="93"/>
      <c r="G493" s="93"/>
      <c r="H493" s="76"/>
      <c r="I493" s="76"/>
      <c r="J493" s="76"/>
      <c r="K493" s="153"/>
    </row>
    <row r="494" spans="3:12" ht="18.7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9"/>
      <c r="E553" s="93"/>
      <c r="F553" s="93"/>
      <c r="G553" s="93"/>
      <c r="H553" s="76"/>
      <c r="I553" s="76"/>
      <c r="J553" s="76"/>
      <c r="K553" s="153"/>
    </row>
    <row r="554" spans="3:12" ht="18.7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9"/>
      <c r="E613" s="93"/>
      <c r="F613" s="93"/>
      <c r="G613" s="93"/>
      <c r="H613" s="76"/>
      <c r="I613" s="76"/>
      <c r="J613" s="76"/>
      <c r="K613" s="153"/>
    </row>
    <row r="614" spans="3:12" ht="18.7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9"/>
      <c r="E673" s="93"/>
      <c r="F673" s="93"/>
      <c r="G673" s="93"/>
      <c r="H673" s="76"/>
      <c r="I673" s="76"/>
      <c r="J673" s="76"/>
      <c r="K673" s="153"/>
    </row>
    <row r="674" spans="3:12" ht="18.7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9"/>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9"/>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9"/>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9"/>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N19" sqref="N19"/>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61">
        <f>SUMIF($C:$C,$C$10,D:D)</f>
        <v>49200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49200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3.1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Analisis de necesidades para optima satisfacción y vinculación</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c r="B18" s="93"/>
      <c r="C18" s="99" t="s">
        <v>64</v>
      </c>
      <c r="D18" s="151">
        <v>3</v>
      </c>
      <c r="E18" s="100">
        <v>2400</v>
      </c>
      <c r="F18" s="97">
        <f>D18*E18</f>
        <v>7200</v>
      </c>
      <c r="G18" s="161" t="s">
        <v>128</v>
      </c>
      <c r="H18" s="101" t="s">
        <v>984</v>
      </c>
      <c r="I18" s="98" t="str">
        <f>VLOOKUP(H18,Presupuesto!$B$11:$C$565,2,0)</f>
        <v>MUEBLES VARIOS DE OFICINA</v>
      </c>
      <c r="J18" s="98" t="str">
        <f t="shared" ref="J18:J26" si="0">$J$17</f>
        <v>Posgrado</v>
      </c>
      <c r="K18" s="98" t="s">
        <v>398</v>
      </c>
    </row>
    <row r="19" spans="2:1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c r="B20" s="93"/>
      <c r="C20" s="99" t="s">
        <v>66</v>
      </c>
      <c r="D20" s="151">
        <v>3</v>
      </c>
      <c r="E20" s="100">
        <v>6000</v>
      </c>
      <c r="F20" s="97">
        <f t="shared" si="1"/>
        <v>18000</v>
      </c>
      <c r="G20" s="161" t="s">
        <v>128</v>
      </c>
      <c r="H20" s="101" t="s">
        <v>984</v>
      </c>
      <c r="I20" s="98" t="str">
        <f>VLOOKUP(H20,Presupuesto!$B$11:$C$565,2,0)</f>
        <v>MUEBLES VARIOS DE OFICINA</v>
      </c>
      <c r="J20" s="98" t="str">
        <f t="shared" si="0"/>
        <v>Posgrado</v>
      </c>
      <c r="K20" s="98" t="s">
        <v>398</v>
      </c>
    </row>
    <row r="21" spans="2:1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v>3</v>
      </c>
      <c r="E23" s="100">
        <v>8000</v>
      </c>
      <c r="F23" s="97">
        <f t="shared" si="1"/>
        <v>24000</v>
      </c>
      <c r="G23" s="161" t="s">
        <v>128</v>
      </c>
      <c r="H23" s="101" t="s">
        <v>987</v>
      </c>
      <c r="I23" s="98" t="str">
        <f>VLOOKUP(H23,Presupuesto!$B$11:$C$565,2,0)</f>
        <v>EQUIPOS VARIOS DE OFICINA</v>
      </c>
      <c r="J23" s="98" t="str">
        <f t="shared" si="0"/>
        <v>Posgrado</v>
      </c>
      <c r="K23" s="98" t="s">
        <v>398</v>
      </c>
    </row>
    <row r="24" spans="2:1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9"/>
      <c r="E32" s="93"/>
      <c r="F32" s="93"/>
      <c r="G32" s="93"/>
      <c r="H32" s="76"/>
      <c r="I32" s="76"/>
      <c r="J32" s="76"/>
      <c r="K32" s="112"/>
    </row>
    <row r="33" spans="3:11" ht="18.7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8" t="s">
        <v>1453</v>
      </c>
      <c r="K36" s="98" t="s">
        <v>403</v>
      </c>
    </row>
    <row r="37" spans="3:11">
      <c r="C37" s="99" t="s">
        <v>64</v>
      </c>
      <c r="D37" s="151"/>
      <c r="E37" s="100">
        <v>2400</v>
      </c>
      <c r="F37" s="97">
        <f>D37*E37</f>
        <v>0</v>
      </c>
      <c r="G37" s="161"/>
      <c r="H37" s="101" t="s">
        <v>984</v>
      </c>
      <c r="I37" s="98" t="str">
        <f>VLOOKUP(H37,Presupuesto!$B$11:$C$565,2,0)</f>
        <v>MUEBLES VARIOS DE OFICINA</v>
      </c>
      <c r="J37" s="98" t="str">
        <f>$J$36</f>
        <v>Posgrado</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9"/>
      <c r="E51" s="93"/>
      <c r="F51" s="93"/>
      <c r="G51" s="93"/>
      <c r="H51" s="76"/>
      <c r="I51" s="76"/>
      <c r="J51" s="76"/>
      <c r="K51" s="112"/>
    </row>
    <row r="52" spans="3:11"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8" t="s">
        <v>1453</v>
      </c>
      <c r="K55" s="98" t="s">
        <v>403</v>
      </c>
    </row>
    <row r="56" spans="3:11">
      <c r="C56" s="99" t="s">
        <v>64</v>
      </c>
      <c r="D56" s="151"/>
      <c r="E56" s="100">
        <v>2400</v>
      </c>
      <c r="F56" s="97">
        <f>D56*E56</f>
        <v>0</v>
      </c>
      <c r="G56" s="161"/>
      <c r="H56" s="101" t="s">
        <v>984</v>
      </c>
      <c r="I56" s="98" t="str">
        <f>VLOOKUP(H56,Presupuesto!$B$11:$C$565,2,0)</f>
        <v>MUEBLES VARIOS DE OFICINA</v>
      </c>
      <c r="J56" s="98" t="str">
        <f>$J$55</f>
        <v>Posgrado</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9"/>
      <c r="E70" s="93"/>
      <c r="F70" s="93"/>
      <c r="G70" s="93"/>
      <c r="H70" s="76"/>
      <c r="I70" s="76"/>
      <c r="J70" s="76"/>
      <c r="K70" s="112"/>
    </row>
    <row r="71" spans="3:11"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8" t="s">
        <v>1453</v>
      </c>
      <c r="K74" s="98" t="s">
        <v>403</v>
      </c>
    </row>
    <row r="75" spans="3:11">
      <c r="C75" s="99" t="s">
        <v>64</v>
      </c>
      <c r="D75" s="151"/>
      <c r="E75" s="100">
        <v>2400</v>
      </c>
      <c r="F75" s="97">
        <f>D75*E75</f>
        <v>0</v>
      </c>
      <c r="G75" s="161"/>
      <c r="H75" s="101" t="s">
        <v>984</v>
      </c>
      <c r="I75" s="98" t="str">
        <f>VLOOKUP(H75,Presupuesto!$B$11:$C$565,2,0)</f>
        <v>MUEBLES VARIOS DE OFICINA</v>
      </c>
      <c r="J75" s="98" t="str">
        <f>$J$74</f>
        <v>Posgrado</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9"/>
      <c r="E89" s="93"/>
      <c r="F89" s="93"/>
      <c r="G89" s="93"/>
      <c r="H89" s="76"/>
      <c r="I89" s="76"/>
      <c r="J89" s="76"/>
      <c r="K89" s="112"/>
    </row>
    <row r="90" spans="3:11"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c r="H93" s="98" t="s">
        <v>984</v>
      </c>
      <c r="I93" s="98" t="str">
        <f>VLOOKUP(H93,Presupuesto!$B$11:$C$565,2,0)</f>
        <v>MUEBLES VARIOS DE OFICINA</v>
      </c>
      <c r="J93" s="218" t="s">
        <v>1453</v>
      </c>
      <c r="K93" s="98" t="s">
        <v>403</v>
      </c>
    </row>
    <row r="94" spans="3:11">
      <c r="C94" s="99" t="s">
        <v>64</v>
      </c>
      <c r="D94" s="151"/>
      <c r="E94" s="100">
        <v>2400</v>
      </c>
      <c r="F94" s="97">
        <f>D94*E94</f>
        <v>0</v>
      </c>
      <c r="G94" s="161"/>
      <c r="H94" s="101" t="s">
        <v>984</v>
      </c>
      <c r="I94" s="98" t="str">
        <f>VLOOKUP(H94,Presupuesto!$B$11:$C$565,2,0)</f>
        <v>MUEBLES VARIOS DE OFICINA</v>
      </c>
      <c r="J94" s="98" t="str">
        <f>$J$93</f>
        <v>Posgrado</v>
      </c>
      <c r="K94" s="98" t="s">
        <v>411</v>
      </c>
    </row>
    <row r="95" spans="3:1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9"/>
      <c r="E108" s="93"/>
      <c r="F108" s="93"/>
      <c r="G108" s="93"/>
      <c r="H108" s="76"/>
      <c r="I108" s="76"/>
      <c r="J108" s="76"/>
      <c r="K108" s="112"/>
    </row>
    <row r="109" spans="3:11"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8" t="s">
        <v>1453</v>
      </c>
      <c r="K112" s="98" t="s">
        <v>403</v>
      </c>
    </row>
    <row r="113" spans="3:1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9"/>
      <c r="E127" s="93"/>
      <c r="F127" s="93"/>
      <c r="G127" s="93"/>
      <c r="H127" s="76"/>
      <c r="I127" s="76"/>
      <c r="J127" s="76"/>
      <c r="K127" s="112"/>
    </row>
    <row r="128" spans="3:11"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8" t="s">
        <v>1453</v>
      </c>
      <c r="K131" s="98" t="s">
        <v>403</v>
      </c>
    </row>
    <row r="132" spans="3:1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9"/>
      <c r="E146" s="93"/>
      <c r="F146" s="93"/>
      <c r="G146" s="93"/>
      <c r="H146" s="76"/>
      <c r="I146" s="76"/>
      <c r="J146" s="76"/>
      <c r="K146" s="112"/>
    </row>
    <row r="147" spans="3:11"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8" t="s">
        <v>1453</v>
      </c>
      <c r="K150" s="98" t="s">
        <v>403</v>
      </c>
    </row>
    <row r="151" spans="3:1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9"/>
      <c r="E165" s="93"/>
      <c r="F165" s="93"/>
      <c r="G165" s="93"/>
      <c r="H165" s="76"/>
      <c r="I165" s="76"/>
      <c r="J165" s="76"/>
      <c r="K165" s="112"/>
    </row>
    <row r="166" spans="3:11"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8" t="s">
        <v>1453</v>
      </c>
      <c r="K169" s="98" t="s">
        <v>403</v>
      </c>
    </row>
    <row r="170" spans="3:1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9"/>
      <c r="E184" s="93"/>
      <c r="F184" s="93"/>
      <c r="G184" s="93"/>
      <c r="H184" s="76"/>
      <c r="I184" s="76"/>
      <c r="J184" s="76"/>
      <c r="K184" s="112"/>
    </row>
    <row r="185" spans="3:11"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8" t="s">
        <v>1453</v>
      </c>
      <c r="K188" s="98" t="s">
        <v>403</v>
      </c>
    </row>
    <row r="189" spans="3:1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9"/>
      <c r="E203" s="93"/>
      <c r="F203" s="93"/>
      <c r="G203" s="93"/>
      <c r="H203" s="76"/>
      <c r="I203" s="76"/>
      <c r="J203" s="76"/>
      <c r="K203" s="112"/>
    </row>
    <row r="204" spans="3:11"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c r="C207" s="95" t="s">
        <v>63</v>
      </c>
      <c r="D207" s="158"/>
      <c r="E207" s="96">
        <v>2800</v>
      </c>
      <c r="F207" s="97">
        <f>D207*E207</f>
        <v>0</v>
      </c>
      <c r="G207" s="161"/>
      <c r="H207" s="98" t="s">
        <v>984</v>
      </c>
      <c r="I207" s="98" t="str">
        <f>VLOOKUP(H207,Presupuesto!$B$11:$C$565,2,0)</f>
        <v>MUEBLES VARIOS DE OFICINA</v>
      </c>
      <c r="J207" s="218" t="s">
        <v>1453</v>
      </c>
      <c r="K207" s="98" t="s">
        <v>403</v>
      </c>
    </row>
    <row r="208" spans="3:1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c r="E222" s="93"/>
      <c r="F222" s="93"/>
      <c r="G222" s="93"/>
      <c r="H222" s="76"/>
      <c r="I222" s="76"/>
      <c r="J222" s="76"/>
      <c r="K222" s="112"/>
    </row>
    <row r="223" spans="3:11"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c r="C226" s="95" t="s">
        <v>63</v>
      </c>
      <c r="D226" s="158"/>
      <c r="E226" s="96">
        <v>2800</v>
      </c>
      <c r="F226" s="97">
        <f>D226*E226</f>
        <v>0</v>
      </c>
      <c r="G226" s="161"/>
      <c r="H226" s="98" t="s">
        <v>984</v>
      </c>
      <c r="I226" s="98" t="str">
        <f>VLOOKUP(H226,Presupuesto!$B$11:$C$565,2,0)</f>
        <v>MUEBLES VARIOS DE OFICINA</v>
      </c>
      <c r="J226" s="218" t="s">
        <v>1478</v>
      </c>
      <c r="K226" s="98" t="s">
        <v>403</v>
      </c>
    </row>
    <row r="227" spans="3:1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B4" workbookViewId="0">
      <selection activeCell="M25" sqref="M25"/>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5.14062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row r="5" spans="1:555" ht="53.25" thickBot="1">
      <c r="C5" s="87" t="s">
        <v>382</v>
      </c>
      <c r="D5" s="198">
        <f>SUMIF(C:C,$C$10,D:D)</f>
        <v>165000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165000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3.2</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Compras de equipo y mobiliario de acuerdo a las necesidades identificadas</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5" t="s">
        <v>1338</v>
      </c>
      <c r="D17" s="158">
        <v>2</v>
      </c>
      <c r="E17" s="96">
        <f>HLOOKUP($C17,$CB$2:$CE$3,2,0)</f>
        <v>15000</v>
      </c>
      <c r="F17" s="97">
        <f>D17*E17</f>
        <v>30000</v>
      </c>
      <c r="G17" s="165" t="s">
        <v>1698</v>
      </c>
      <c r="H17" s="98" t="s">
        <v>1013</v>
      </c>
      <c r="I17" s="98" t="str">
        <f>VLOOKUP(H17,Presupuesto!$B$11:$C$565,2,0)</f>
        <v>EQUIPO DE COMPUTACION</v>
      </c>
      <c r="J17" s="218" t="s">
        <v>470</v>
      </c>
      <c r="K17" s="98" t="s">
        <v>397</v>
      </c>
      <c r="L17" s="98"/>
    </row>
    <row r="18" spans="2:12">
      <c r="B18" s="93"/>
      <c r="C18" s="305" t="s">
        <v>1336</v>
      </c>
      <c r="D18" s="151">
        <v>2</v>
      </c>
      <c r="E18" s="96">
        <f>HLOOKUP($C18,$CB$2:$CE$3,2,0)</f>
        <v>35000</v>
      </c>
      <c r="F18" s="97">
        <f>D18*E18</f>
        <v>70000</v>
      </c>
      <c r="G18" s="165" t="s">
        <v>1698</v>
      </c>
      <c r="H18" s="101" t="s">
        <v>1013</v>
      </c>
      <c r="I18" s="101" t="str">
        <f>VLOOKUP(H18,Presupuesto!$B$11:$C$565,2,0)</f>
        <v>EQUIPO DE COMPUTACION</v>
      </c>
      <c r="J18" s="98" t="s">
        <v>470</v>
      </c>
      <c r="K18" s="98" t="s">
        <v>397</v>
      </c>
      <c r="L18" s="98"/>
    </row>
    <row r="19" spans="2:12">
      <c r="B19" s="93"/>
      <c r="C19" s="99" t="s">
        <v>73</v>
      </c>
      <c r="D19" s="151"/>
      <c r="E19" s="100">
        <v>4000</v>
      </c>
      <c r="F19" s="97">
        <f t="shared" ref="F19:F30" si="0">D19*E19</f>
        <v>0</v>
      </c>
      <c r="G19" s="165"/>
      <c r="H19" s="101" t="s">
        <v>985</v>
      </c>
      <c r="I19" s="101" t="str">
        <f>VLOOKUP(H19,Presupuesto!$B$11:$C$565,2,0)</f>
        <v>EQUIPOS VARIOS DE OFICINA</v>
      </c>
      <c r="J19" s="98" t="str">
        <f t="shared" ref="J19:J29" si="1">$J$17</f>
        <v>Vinculación Universidad-Sociedad</v>
      </c>
      <c r="K19" s="98" t="s">
        <v>394</v>
      </c>
      <c r="L19" s="98"/>
    </row>
    <row r="20" spans="2:12">
      <c r="B20" s="93"/>
      <c r="C20" s="99" t="s">
        <v>74</v>
      </c>
      <c r="D20" s="151"/>
      <c r="E20" s="100">
        <v>8000</v>
      </c>
      <c r="F20" s="97">
        <f t="shared" si="0"/>
        <v>0</v>
      </c>
      <c r="G20" s="165"/>
      <c r="H20" s="101" t="s">
        <v>1013</v>
      </c>
      <c r="I20" s="101" t="str">
        <f>VLOOKUP(H20,Presupuesto!$B$11:$C$565,2,0)</f>
        <v>EQUIPO DE COMPUTACION</v>
      </c>
      <c r="J20" s="98" t="str">
        <f t="shared" si="1"/>
        <v>Vinculación Universidad-Sociedad</v>
      </c>
      <c r="K20" s="98" t="s">
        <v>394</v>
      </c>
      <c r="L20" s="98"/>
    </row>
    <row r="21" spans="2:12">
      <c r="B21" s="93"/>
      <c r="C21" s="99" t="s">
        <v>75</v>
      </c>
      <c r="D21" s="151"/>
      <c r="E21" s="100">
        <v>5000</v>
      </c>
      <c r="F21" s="97">
        <f t="shared" si="0"/>
        <v>0</v>
      </c>
      <c r="G21" s="165"/>
      <c r="H21" s="101" t="s">
        <v>1013</v>
      </c>
      <c r="I21" s="101" t="str">
        <f>VLOOKUP(H21,Presupuesto!$B$11:$C$565,2,0)</f>
        <v>EQUIPO DE COMPUTACION</v>
      </c>
      <c r="J21" s="98" t="str">
        <f t="shared" si="1"/>
        <v>Vinculación Universidad-Sociedad</v>
      </c>
      <c r="K21" s="98" t="s">
        <v>394</v>
      </c>
      <c r="L21" s="98"/>
    </row>
    <row r="22" spans="2:12">
      <c r="B22" s="93"/>
      <c r="C22" s="99" t="s">
        <v>35</v>
      </c>
      <c r="D22" s="151">
        <v>5</v>
      </c>
      <c r="E22" s="100">
        <v>13000</v>
      </c>
      <c r="F22" s="97">
        <f t="shared" si="0"/>
        <v>65000</v>
      </c>
      <c r="G22" s="165" t="s">
        <v>1698</v>
      </c>
      <c r="H22" s="101" t="s">
        <v>999</v>
      </c>
      <c r="I22" s="101" t="str">
        <f>VLOOKUP(H22,Presupuesto!$B$11:$C$565,2,0)</f>
        <v>EQUIPO DE TRANSPORTE TRACCION Y ELEVACION</v>
      </c>
      <c r="J22" s="98" t="str">
        <f t="shared" si="1"/>
        <v>Vinculación Universidad-Sociedad</v>
      </c>
      <c r="K22" s="98" t="s">
        <v>397</v>
      </c>
      <c r="L22" s="98"/>
    </row>
    <row r="23" spans="2:12">
      <c r="B23" s="93"/>
      <c r="C23" s="99" t="s">
        <v>76</v>
      </c>
      <c r="D23" s="151"/>
      <c r="E23" s="100">
        <v>15000</v>
      </c>
      <c r="F23" s="97">
        <f t="shared" si="0"/>
        <v>0</v>
      </c>
      <c r="G23" s="165"/>
      <c r="H23" s="101" t="s">
        <v>999</v>
      </c>
      <c r="I23" s="101" t="str">
        <f>VLOOKUP(H23,Presupuesto!$B$11:$C$565,2,0)</f>
        <v>EQUIPO DE TRANSPORTE TRACCION Y ELEVACION</v>
      </c>
      <c r="J23" s="98" t="str">
        <f t="shared" si="1"/>
        <v>Vinculación Universidad-Sociedad</v>
      </c>
      <c r="K23" s="98" t="s">
        <v>394</v>
      </c>
      <c r="L23" s="98"/>
    </row>
    <row r="24" spans="2:12">
      <c r="B24" s="93"/>
      <c r="C24" s="99" t="s">
        <v>77</v>
      </c>
      <c r="D24" s="151"/>
      <c r="E24" s="100">
        <v>10000</v>
      </c>
      <c r="F24" s="97">
        <f t="shared" si="0"/>
        <v>0</v>
      </c>
      <c r="G24" s="165"/>
      <c r="H24" s="101" t="s">
        <v>999</v>
      </c>
      <c r="I24" s="101" t="str">
        <f>VLOOKUP(H24,Presupuesto!$B$11:$C$565,2,0)</f>
        <v>EQUIPO DE TRANSPORTE TRACCION Y ELEVACION</v>
      </c>
      <c r="J24" s="98" t="str">
        <f t="shared" si="1"/>
        <v>Vinculación Universidad-Sociedad</v>
      </c>
      <c r="K24" s="98" t="s">
        <v>402</v>
      </c>
      <c r="L24" s="98"/>
    </row>
    <row r="25" spans="2:12">
      <c r="C25" s="99" t="s">
        <v>78</v>
      </c>
      <c r="D25" s="151"/>
      <c r="E25" s="100">
        <v>10000</v>
      </c>
      <c r="F25" s="97">
        <f t="shared" si="0"/>
        <v>0</v>
      </c>
      <c r="G25" s="165"/>
      <c r="H25" s="101" t="s">
        <v>1045</v>
      </c>
      <c r="I25" s="101" t="str">
        <f>VLOOKUP(H25,Presupuesto!$B$11:$C$565,2,0)</f>
        <v>APLICACIONES INFORMATICAS</v>
      </c>
      <c r="J25" s="98" t="str">
        <f t="shared" si="1"/>
        <v>Vinculación Universidad-Sociedad</v>
      </c>
      <c r="K25" s="98" t="s">
        <v>398</v>
      </c>
      <c r="L25" s="98"/>
    </row>
    <row r="26" spans="2:12">
      <c r="C26" s="109" t="s">
        <v>79</v>
      </c>
      <c r="D26" s="151"/>
      <c r="E26" s="100">
        <v>2000</v>
      </c>
      <c r="F26" s="97">
        <f t="shared" si="0"/>
        <v>0</v>
      </c>
      <c r="G26" s="165"/>
      <c r="H26" s="110" t="s">
        <v>1013</v>
      </c>
      <c r="I26" s="110" t="str">
        <f>VLOOKUP(H26,Presupuesto!$B$11:$C$565,2,0)</f>
        <v>EQUIPO DE COMPUTACION</v>
      </c>
      <c r="J26" s="98" t="str">
        <f t="shared" si="1"/>
        <v>Vinculación Universidad-Sociedad</v>
      </c>
      <c r="K26" s="98" t="s">
        <v>394</v>
      </c>
      <c r="L26" s="98"/>
    </row>
    <row r="27" spans="2:12">
      <c r="C27" s="109" t="s">
        <v>1481</v>
      </c>
      <c r="D27" s="151"/>
      <c r="E27" s="100">
        <v>1500</v>
      </c>
      <c r="F27" s="97">
        <f t="shared" si="0"/>
        <v>0</v>
      </c>
      <c r="G27" s="165"/>
      <c r="H27" s="110" t="s">
        <v>945</v>
      </c>
      <c r="I27" s="110" t="str">
        <f>VLOOKUP(H27,Presupuesto!$B$11:$C$565,2,0)</f>
        <v>UTILES Y MATERIALES ELECTRICOS</v>
      </c>
      <c r="J27" s="98" t="str">
        <f t="shared" si="1"/>
        <v>Vinculación Universidad-Sociedad</v>
      </c>
      <c r="K27" s="98" t="s">
        <v>394</v>
      </c>
      <c r="L27" s="98"/>
    </row>
    <row r="28" spans="2:12">
      <c r="C28" s="109" t="s">
        <v>80</v>
      </c>
      <c r="D28" s="151"/>
      <c r="E28" s="100">
        <v>1500</v>
      </c>
      <c r="F28" s="97">
        <f t="shared" si="0"/>
        <v>0</v>
      </c>
      <c r="G28" s="165"/>
      <c r="H28" s="110" t="s">
        <v>1013</v>
      </c>
      <c r="I28" s="110" t="str">
        <f>VLOOKUP(H28,Presupuesto!$B$11:$C$565,2,0)</f>
        <v>EQUIPO DE COMPUTACION</v>
      </c>
      <c r="J28" s="98" t="str">
        <f t="shared" si="1"/>
        <v>Vinculación Universidad-Sociedad</v>
      </c>
      <c r="K28" s="98" t="s">
        <v>394</v>
      </c>
      <c r="L28" s="98"/>
    </row>
    <row r="29" spans="2:12">
      <c r="C29" s="109" t="s">
        <v>81</v>
      </c>
      <c r="D29" s="151"/>
      <c r="E29" s="100">
        <v>500</v>
      </c>
      <c r="F29" s="97">
        <f t="shared" si="0"/>
        <v>0</v>
      </c>
      <c r="G29" s="165"/>
      <c r="H29" s="110" t="s">
        <v>954</v>
      </c>
      <c r="I29" s="110" t="str">
        <f>VLOOKUP(H29,Presupuesto!$B$11:$C$565,2,0)</f>
        <v>OTROS RESPUESTOS Y ACCESORIOS MENORES</v>
      </c>
      <c r="J29" s="98" t="str">
        <f t="shared" si="1"/>
        <v>Vinculación Universidad-Sociedad</v>
      </c>
      <c r="K29" s="98" t="s">
        <v>394</v>
      </c>
      <c r="L29" s="98"/>
    </row>
    <row r="30" spans="2:12" ht="15.75" thickBot="1">
      <c r="B30" s="93"/>
      <c r="C30" s="102" t="s">
        <v>82</v>
      </c>
      <c r="D30" s="159"/>
      <c r="E30" s="104">
        <v>20</v>
      </c>
      <c r="F30" s="105">
        <f t="shared" si="0"/>
        <v>0</v>
      </c>
      <c r="G30" s="162"/>
      <c r="H30" s="106" t="s">
        <v>954</v>
      </c>
      <c r="I30" s="106" t="str">
        <f>VLOOKUP(H30,Presupuesto!$B$11:$C$565,2,0)</f>
        <v>OTROS RESPUESTOS Y ACCESORIOS MENORES</v>
      </c>
      <c r="J30" s="106" t="str">
        <f t="shared" ref="J30" si="2">$J$17</f>
        <v>Vinculación Universidad-Sociedad</v>
      </c>
      <c r="K30" s="124" t="s">
        <v>393</v>
      </c>
      <c r="L30" s="124"/>
    </row>
    <row r="31" spans="2:12">
      <c r="B31" s="93"/>
      <c r="F31" s="93"/>
      <c r="G31" s="76"/>
      <c r="H31" s="76"/>
      <c r="I31" s="76"/>
    </row>
    <row r="32" spans="2:12" ht="15.75" thickBot="1"/>
    <row r="33" spans="3:12" ht="15.75" thickBot="1">
      <c r="C33" s="29" t="s">
        <v>43</v>
      </c>
      <c r="D33" s="108">
        <f>SUM(F40:F53)</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69"/>
      <c r="E36" s="93"/>
      <c r="F36" s="93"/>
      <c r="G36" s="93"/>
      <c r="H36" s="76"/>
      <c r="I36" s="76"/>
      <c r="J36" s="76"/>
      <c r="K36" s="112"/>
    </row>
    <row r="37" spans="3:12" ht="18.7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130</v>
      </c>
      <c r="H39" s="149" t="s">
        <v>46</v>
      </c>
      <c r="I39" s="149" t="s">
        <v>131</v>
      </c>
      <c r="J39" s="149" t="s">
        <v>409</v>
      </c>
      <c r="K39" s="149" t="s">
        <v>410</v>
      </c>
      <c r="L39" s="149" t="s">
        <v>463</v>
      </c>
    </row>
    <row r="40" spans="3:12" ht="15.75" thickBot="1">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69"/>
      <c r="E59" s="93"/>
      <c r="F59" s="93"/>
      <c r="G59" s="93"/>
      <c r="H59" s="76"/>
      <c r="I59" s="76"/>
      <c r="J59" s="76"/>
      <c r="K59" s="112"/>
    </row>
    <row r="60" spans="3:12" ht="18.7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130</v>
      </c>
      <c r="H62" s="149" t="s">
        <v>46</v>
      </c>
      <c r="I62" s="149" t="s">
        <v>131</v>
      </c>
      <c r="J62" s="149" t="s">
        <v>409</v>
      </c>
      <c r="K62" s="149" t="s">
        <v>410</v>
      </c>
      <c r="L62" s="149" t="s">
        <v>463</v>
      </c>
    </row>
    <row r="63" spans="3:12" ht="15.75" thickBot="1">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69"/>
      <c r="E82" s="93"/>
      <c r="F82" s="93"/>
      <c r="G82" s="93"/>
      <c r="H82" s="76"/>
      <c r="I82" s="76"/>
      <c r="J82" s="76"/>
      <c r="K82" s="112"/>
    </row>
    <row r="83" spans="3:12" ht="18.7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130</v>
      </c>
      <c r="H85" s="149" t="s">
        <v>46</v>
      </c>
      <c r="I85" s="149" t="s">
        <v>131</v>
      </c>
      <c r="J85" s="149" t="s">
        <v>409</v>
      </c>
      <c r="K85" s="149" t="s">
        <v>410</v>
      </c>
      <c r="L85" s="149" t="s">
        <v>463</v>
      </c>
    </row>
    <row r="86" spans="3:12" ht="15.75" thickBot="1">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69"/>
      <c r="E105" s="93"/>
      <c r="F105" s="93"/>
      <c r="G105" s="93"/>
      <c r="H105" s="76"/>
      <c r="I105" s="76"/>
      <c r="J105" s="76"/>
      <c r="K105" s="112"/>
    </row>
    <row r="106" spans="3:12" ht="18.7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130</v>
      </c>
      <c r="H108" s="149" t="s">
        <v>46</v>
      </c>
      <c r="I108" s="149" t="s">
        <v>131</v>
      </c>
      <c r="J108" s="149" t="s">
        <v>409</v>
      </c>
      <c r="K108" s="149" t="s">
        <v>410</v>
      </c>
      <c r="L108" s="149" t="s">
        <v>463</v>
      </c>
    </row>
    <row r="109" spans="3:12" ht="15.75" thickBot="1">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69"/>
      <c r="E128" s="93"/>
      <c r="F128" s="93"/>
      <c r="G128" s="93"/>
      <c r="H128" s="76"/>
      <c r="I128" s="76"/>
      <c r="J128" s="76"/>
      <c r="K128" s="112"/>
    </row>
    <row r="129" spans="3:12" ht="18.7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130</v>
      </c>
      <c r="H131" s="149" t="s">
        <v>46</v>
      </c>
      <c r="I131" s="149" t="s">
        <v>131</v>
      </c>
      <c r="J131" s="149" t="s">
        <v>409</v>
      </c>
      <c r="K131" s="149" t="s">
        <v>410</v>
      </c>
      <c r="L131" s="149" t="s">
        <v>463</v>
      </c>
    </row>
    <row r="132" spans="3:12" ht="15.75" thickBot="1">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69"/>
      <c r="E151" s="93"/>
      <c r="F151" s="93"/>
      <c r="G151" s="93"/>
      <c r="H151" s="76"/>
      <c r="I151" s="76"/>
      <c r="J151" s="76"/>
      <c r="K151" s="112"/>
    </row>
    <row r="152" spans="3:12" ht="18.7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130</v>
      </c>
      <c r="H154" s="149" t="s">
        <v>46</v>
      </c>
      <c r="I154" s="149" t="s">
        <v>131</v>
      </c>
      <c r="J154" s="149" t="s">
        <v>409</v>
      </c>
      <c r="K154" s="149" t="s">
        <v>410</v>
      </c>
      <c r="L154" s="149" t="s">
        <v>463</v>
      </c>
    </row>
    <row r="155" spans="3:12" ht="15.75" thickBot="1">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69"/>
      <c r="E174" s="93"/>
      <c r="F174" s="93"/>
      <c r="G174" s="93"/>
      <c r="H174" s="76"/>
      <c r="I174" s="76"/>
      <c r="J174" s="76"/>
      <c r="K174" s="112"/>
    </row>
    <row r="175" spans="3:12" ht="18.7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130</v>
      </c>
      <c r="H177" s="149" t="s">
        <v>46</v>
      </c>
      <c r="I177" s="149" t="s">
        <v>131</v>
      </c>
      <c r="J177" s="149" t="s">
        <v>409</v>
      </c>
      <c r="K177" s="149" t="s">
        <v>410</v>
      </c>
      <c r="L177" s="149" t="s">
        <v>463</v>
      </c>
    </row>
    <row r="178" spans="3:12" ht="15.75" thickBot="1">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69"/>
      <c r="E197" s="93"/>
      <c r="F197" s="93"/>
      <c r="G197" s="93"/>
      <c r="H197" s="76"/>
      <c r="I197" s="76"/>
      <c r="J197" s="76"/>
      <c r="K197" s="112"/>
    </row>
    <row r="198" spans="3:12" ht="18.7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130</v>
      </c>
      <c r="H200" s="149" t="s">
        <v>46</v>
      </c>
      <c r="I200" s="149" t="s">
        <v>131</v>
      </c>
      <c r="J200" s="149" t="s">
        <v>409</v>
      </c>
      <c r="K200" s="149" t="s">
        <v>410</v>
      </c>
      <c r="L200" s="149" t="s">
        <v>463</v>
      </c>
    </row>
    <row r="201" spans="3:12" ht="15.75" thickBot="1">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69"/>
      <c r="E220" s="93"/>
      <c r="F220" s="93"/>
      <c r="G220" s="93"/>
      <c r="H220" s="76"/>
      <c r="I220" s="76"/>
      <c r="J220" s="76"/>
      <c r="K220" s="112"/>
    </row>
    <row r="221" spans="3:12" ht="18.7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130</v>
      </c>
      <c r="H223" s="149" t="s">
        <v>46</v>
      </c>
      <c r="I223" s="149" t="s">
        <v>131</v>
      </c>
      <c r="J223" s="149" t="s">
        <v>409</v>
      </c>
      <c r="K223" s="149" t="s">
        <v>410</v>
      </c>
      <c r="L223" s="149" t="s">
        <v>463</v>
      </c>
    </row>
    <row r="224" spans="3:12" ht="15.75" thickBot="1">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69"/>
      <c r="E243" s="93"/>
      <c r="F243" s="93"/>
      <c r="G243" s="93"/>
      <c r="H243" s="76"/>
      <c r="I243" s="76"/>
      <c r="J243" s="76"/>
      <c r="K243" s="112"/>
    </row>
    <row r="244" spans="3:12" ht="18.7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130</v>
      </c>
      <c r="H246" s="149" t="s">
        <v>46</v>
      </c>
      <c r="I246" s="149" t="s">
        <v>131</v>
      </c>
      <c r="J246" s="149" t="s">
        <v>409</v>
      </c>
      <c r="K246" s="149" t="s">
        <v>410</v>
      </c>
      <c r="L246" s="149" t="s">
        <v>463</v>
      </c>
    </row>
    <row r="247" spans="3:12" ht="15.75" thickBot="1">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69"/>
      <c r="E266" s="93"/>
      <c r="F266" s="93"/>
      <c r="G266" s="93"/>
      <c r="H266" s="76"/>
      <c r="I266" s="76"/>
      <c r="J266" s="76"/>
      <c r="K266" s="112"/>
    </row>
    <row r="267" spans="3:12" ht="18.7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130</v>
      </c>
      <c r="H269" s="149" t="s">
        <v>46</v>
      </c>
      <c r="I269" s="149" t="s">
        <v>131</v>
      </c>
      <c r="J269" s="149" t="s">
        <v>409</v>
      </c>
      <c r="K269" s="149" t="s">
        <v>410</v>
      </c>
      <c r="L269" s="149" t="s">
        <v>463</v>
      </c>
    </row>
    <row r="270" spans="3:12" ht="15.75" thickBot="1">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789"/>
  <sheetViews>
    <sheetView showGridLines="0" topLeftCell="A19" zoomScale="86" zoomScaleNormal="86" workbookViewId="0">
      <selection activeCell="F40" sqref="F40"/>
    </sheetView>
  </sheetViews>
  <sheetFormatPr baseColWidth="10" defaultColWidth="11.5703125" defaultRowHeight="15"/>
  <cols>
    <col min="1" max="1" width="1.85546875" style="86" customWidth="1"/>
    <col min="2" max="2" width="7.85546875" style="86" customWidth="1"/>
    <col min="3" max="3" width="68.28515625" style="86"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row r="5" spans="1:555" ht="27" thickBot="1">
      <c r="C5" s="87" t="s">
        <v>384</v>
      </c>
      <c r="D5" s="198">
        <f>SUMIF(C:C,$C$10,D:D)</f>
        <v>12112924.5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SUM(F17:F20)</f>
        <v>112924.5</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11.4</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Analisis de una sistema de control de ingresos a la pista de atletismo y Gimnasio, para lo cual se requiere de visitas a otras universidades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130</v>
      </c>
      <c r="H16" s="136" t="s">
        <v>46</v>
      </c>
      <c r="I16" s="133" t="s">
        <v>131</v>
      </c>
      <c r="J16" s="133" t="s">
        <v>409</v>
      </c>
      <c r="K16" s="133" t="s">
        <v>410</v>
      </c>
    </row>
    <row r="17" spans="3:11">
      <c r="C17" s="220" t="s">
        <v>446</v>
      </c>
      <c r="D17" s="221">
        <v>20</v>
      </c>
      <c r="E17" s="219">
        <f>HLOOKUP(C17,$AH$2:$BU$3,2,0)</f>
        <v>5646.2250000000004</v>
      </c>
      <c r="F17" s="97">
        <f t="shared" ref="F17:F20" si="0">D17*E17</f>
        <v>112924.5</v>
      </c>
      <c r="G17" s="161" t="s">
        <v>128</v>
      </c>
      <c r="H17" s="142" t="s">
        <v>307</v>
      </c>
      <c r="I17" s="130" t="str">
        <f>VLOOKUP(H17,Presupuesto!$B$11:$C$565,2,0)</f>
        <v>VIATICOS AL EXTERIOR</v>
      </c>
      <c r="J17" s="218" t="s">
        <v>470</v>
      </c>
      <c r="K17" s="98" t="s">
        <v>397</v>
      </c>
    </row>
    <row r="18" spans="3:11">
      <c r="C18" s="145"/>
      <c r="D18" s="151"/>
      <c r="E18" s="118"/>
      <c r="F18" s="97">
        <f t="shared" si="0"/>
        <v>0</v>
      </c>
      <c r="G18" s="161"/>
      <c r="H18" s="146"/>
      <c r="I18" s="130" t="e">
        <f>VLOOKUP(H18,Presupuesto!$B$11:$C$565,2,0)</f>
        <v>#N/A</v>
      </c>
      <c r="J18" s="98" t="str">
        <f t="shared" ref="J18:J20" si="1">$J$17</f>
        <v>Vinculación Universidad-Sociedad</v>
      </c>
      <c r="K18" s="98" t="s">
        <v>411</v>
      </c>
    </row>
    <row r="19" spans="3:11">
      <c r="C19" s="145"/>
      <c r="D19" s="151"/>
      <c r="E19" s="118"/>
      <c r="F19" s="97">
        <f t="shared" si="0"/>
        <v>0</v>
      </c>
      <c r="G19" s="161"/>
      <c r="H19" s="146"/>
      <c r="I19" s="130" t="e">
        <f>VLOOKUP(H19,Presupuesto!$B$11:$C$565,2,0)</f>
        <v>#N/A</v>
      </c>
      <c r="J19" s="98" t="str">
        <f t="shared" si="1"/>
        <v>Vinculación Universidad-Sociedad</v>
      </c>
      <c r="K19" s="98" t="s">
        <v>411</v>
      </c>
    </row>
    <row r="20" spans="3:11" ht="15.75" thickBot="1">
      <c r="C20" s="147"/>
      <c r="D20" s="159"/>
      <c r="E20" s="103"/>
      <c r="F20" s="105">
        <f t="shared" si="0"/>
        <v>0</v>
      </c>
      <c r="G20" s="162"/>
      <c r="H20" s="148"/>
      <c r="I20" s="132" t="e">
        <f>VLOOKUP(H20,Presupuesto!$B$11:$C$565,2,0)</f>
        <v>#N/A</v>
      </c>
      <c r="J20" s="106" t="str">
        <f t="shared" si="1"/>
        <v>Vinculación Universidad-Sociedad</v>
      </c>
      <c r="K20" s="124" t="s">
        <v>393</v>
      </c>
    </row>
    <row r="22" spans="3:11" ht="15.75" thickBot="1">
      <c r="F22" s="90"/>
      <c r="G22" s="89"/>
      <c r="H22" s="90"/>
      <c r="I22" s="90"/>
    </row>
    <row r="23" spans="3:11" ht="15.75" thickBot="1">
      <c r="C23" s="157" t="s">
        <v>53</v>
      </c>
      <c r="D23" s="373">
        <f>SUM(F30:F30)</f>
        <v>11500000</v>
      </c>
      <c r="F23" s="70"/>
      <c r="G23" s="79"/>
      <c r="H23" s="70"/>
      <c r="I23" s="70"/>
    </row>
    <row r="24" spans="3:11">
      <c r="C24" s="70"/>
      <c r="D24" s="31"/>
      <c r="E24" s="93"/>
      <c r="F24" s="93"/>
      <c r="G24" s="93"/>
      <c r="H24" s="76"/>
      <c r="I24" s="76"/>
      <c r="J24" s="76"/>
      <c r="K24" s="112"/>
    </row>
    <row r="25" spans="3:11">
      <c r="C25" s="70"/>
      <c r="D25" s="31"/>
      <c r="E25" s="93"/>
      <c r="F25" s="93"/>
      <c r="G25" s="93"/>
      <c r="H25" s="76"/>
      <c r="I25" s="76"/>
      <c r="J25" s="76"/>
      <c r="K25" s="112"/>
    </row>
    <row r="26" spans="3:11" ht="15.75">
      <c r="C26" s="202" t="s">
        <v>391</v>
      </c>
      <c r="D26" s="369">
        <v>2.1</v>
      </c>
      <c r="E26" s="93"/>
      <c r="F26" s="93"/>
      <c r="G26" s="93"/>
      <c r="H26" s="76"/>
      <c r="I26" s="76"/>
      <c r="J26" s="76"/>
      <c r="K26" s="112"/>
    </row>
    <row r="27" spans="3:11" ht="18.75">
      <c r="C27" s="210"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Asegura. de la Calid. y M'!$F:$G,2,FALSE),IFERROR(VLOOKUP(D26,'6. Gestión del Conocimiento'!$F:$G,2,FALSE),IFERROR(VLOOKUP(D26,'15. Gobernabilidad y Proceso...'!$F:$G,2,FALSE),IFERROR(VLOOKUP(D26,'12. Gestión del Talento Humano'!$F:$G,2,FALSE),IFERROR(VLOOKUP(D26,'14. Internacional... de la E.S.'!$F:$G,2,FALSE),IFERROR(VLOOKUP(D26,'10. Posgrado'!$F:$G,2,FALSE),IFERROR(VLOOKUP(D26,'17. Gestión TIC'!$F:$G,2,FALSE),IFERROR(VLOOKUP(D26,'16. Desa. del Sistema Educ.Sup.'!$F:$G,2,FALSE),IFERROR(VLOOKUP(D26,'8. Cultura de Inno. Insti...'!$F:$G,2,FALSE),VLOOKUP(D26,'7. Lo Esencial de la Reforma U.'!$F:$G,2,0)))))))))))))))))</f>
        <v>Equipamiento del Laboratorio de valoración del rendimiento fisico</v>
      </c>
      <c r="D27" s="31"/>
      <c r="E27" s="93"/>
      <c r="F27" s="93"/>
      <c r="G27" s="93"/>
      <c r="H27" s="76"/>
      <c r="I27" s="76"/>
      <c r="J27" s="76"/>
      <c r="K27" s="112"/>
    </row>
    <row r="28" spans="3:11" ht="15.75" thickBot="1">
      <c r="F28" s="93"/>
      <c r="G28" s="76"/>
      <c r="H28" s="76"/>
      <c r="I28" s="76"/>
    </row>
    <row r="29" spans="3:11" ht="30.75" thickBot="1">
      <c r="C29" s="129" t="s">
        <v>44</v>
      </c>
      <c r="D29" s="129" t="s">
        <v>55</v>
      </c>
      <c r="E29" s="136" t="s">
        <v>57</v>
      </c>
      <c r="F29" s="135" t="s">
        <v>27</v>
      </c>
      <c r="G29" s="133" t="s">
        <v>130</v>
      </c>
      <c r="H29" s="136" t="s">
        <v>46</v>
      </c>
      <c r="I29" s="133" t="s">
        <v>131</v>
      </c>
      <c r="J29" s="133" t="s">
        <v>409</v>
      </c>
      <c r="K29" s="133" t="s">
        <v>410</v>
      </c>
    </row>
    <row r="30" spans="3:11">
      <c r="C30" s="141" t="s">
        <v>1731</v>
      </c>
      <c r="D30" s="158">
        <v>1</v>
      </c>
      <c r="E30" s="543">
        <v>11500000</v>
      </c>
      <c r="F30" s="97">
        <f t="shared" ref="F30" si="2">D30*E30</f>
        <v>11500000</v>
      </c>
      <c r="G30" s="161" t="s">
        <v>1698</v>
      </c>
      <c r="H30" s="142" t="s">
        <v>1022</v>
      </c>
      <c r="I30" s="130" t="str">
        <f>VLOOKUP(H30,Presupuesto!$B$11:$C$565,2,0)</f>
        <v>MUEBLES Y EQUIPO EDUCACIONAL</v>
      </c>
      <c r="J30" s="98" t="s">
        <v>1358</v>
      </c>
      <c r="K30" s="98" t="s">
        <v>397</v>
      </c>
    </row>
    <row r="32" spans="3:11" ht="15.75" thickBot="1"/>
    <row r="33" spans="3:11" ht="15.75" thickBot="1">
      <c r="C33" s="157" t="s">
        <v>53</v>
      </c>
      <c r="D33" s="373">
        <f>SUM(F40:F40)</f>
        <v>500000</v>
      </c>
      <c r="F33" s="70"/>
      <c r="G33" s="79"/>
      <c r="H33" s="70"/>
      <c r="I33" s="70"/>
    </row>
    <row r="34" spans="3:11">
      <c r="C34" s="70"/>
      <c r="D34" s="31"/>
      <c r="E34" s="93"/>
      <c r="F34" s="93"/>
      <c r="G34" s="93"/>
      <c r="H34" s="76"/>
      <c r="I34" s="76"/>
      <c r="J34" s="76"/>
      <c r="K34" s="112"/>
    </row>
    <row r="35" spans="3:11">
      <c r="C35" s="70"/>
      <c r="D35" s="31"/>
      <c r="E35" s="93"/>
      <c r="F35" s="93"/>
      <c r="G35" s="93"/>
      <c r="H35" s="76"/>
      <c r="I35" s="76"/>
      <c r="J35" s="76"/>
      <c r="K35" s="112"/>
    </row>
    <row r="36" spans="3:11" ht="15.75">
      <c r="C36" s="202" t="s">
        <v>391</v>
      </c>
      <c r="D36" s="369">
        <v>11.3</v>
      </c>
      <c r="E36" s="93"/>
      <c r="F36" s="93"/>
      <c r="G36" s="93"/>
      <c r="H36" s="76"/>
      <c r="I36" s="76"/>
      <c r="J36" s="76"/>
      <c r="K36" s="112"/>
    </row>
    <row r="37" spans="3:11" ht="18.7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Posgrado'!$F:$G,2,FALSE),IFERROR(VLOOKUP(D36,'17. Gestión TIC'!$F:$G,2,FALSE),IFERROR(VLOOKUP(D36,'16. Desa. del Sistema Educ.Sup.'!$F:$G,2,FALSE),IFERROR(VLOOKUP(D36,'8. Cultura de Inno. Insti...'!$F:$G,2,FALSE),VLOOKUP(D36,'7. Lo Esencial de la Reforma U.'!$F:$G,2,0)))))))))))))))))</f>
        <v>Mantenimiento preventivo y correctivo  general de las intalaciones</v>
      </c>
      <c r="D37" s="408"/>
      <c r="E37" s="93"/>
      <c r="F37" s="93"/>
      <c r="G37" s="93"/>
      <c r="H37" s="76"/>
      <c r="I37" s="76"/>
      <c r="J37" s="76"/>
      <c r="K37" s="112"/>
    </row>
    <row r="38" spans="3:11" ht="15.75" thickBot="1">
      <c r="F38" s="93"/>
      <c r="G38" s="76"/>
      <c r="H38" s="76"/>
      <c r="I38" s="76"/>
    </row>
    <row r="39" spans="3:11" ht="30.75" thickBot="1">
      <c r="C39" s="129" t="s">
        <v>44</v>
      </c>
      <c r="D39" s="129" t="s">
        <v>55</v>
      </c>
      <c r="E39" s="136" t="s">
        <v>57</v>
      </c>
      <c r="F39" s="135" t="s">
        <v>27</v>
      </c>
      <c r="G39" s="133" t="s">
        <v>130</v>
      </c>
      <c r="H39" s="136" t="s">
        <v>46</v>
      </c>
      <c r="I39" s="133" t="s">
        <v>131</v>
      </c>
      <c r="J39" s="133" t="s">
        <v>409</v>
      </c>
      <c r="K39" s="133" t="s">
        <v>410</v>
      </c>
    </row>
    <row r="40" spans="3:11" ht="30">
      <c r="C40" s="532" t="s">
        <v>1733</v>
      </c>
      <c r="D40" s="158"/>
      <c r="E40" s="123"/>
      <c r="F40" s="97">
        <v>500000</v>
      </c>
      <c r="G40" s="161" t="s">
        <v>128</v>
      </c>
      <c r="H40" s="142" t="s">
        <v>293</v>
      </c>
      <c r="I40" s="130" t="str">
        <f>VLOOKUP(H40,Presupuesto!$B$11:$C$565,2,0)</f>
        <v>IMPRENTA, PUBLIC. Y REPRODUC. (25300-00)</v>
      </c>
      <c r="J40" s="98" t="s">
        <v>471</v>
      </c>
      <c r="K40" s="98" t="s">
        <v>396</v>
      </c>
    </row>
    <row r="42" spans="3:11" ht="15.75" thickBot="1">
      <c r="F42" s="90"/>
      <c r="G42" s="89"/>
      <c r="H42" s="90"/>
      <c r="I42" s="90"/>
    </row>
    <row r="43" spans="3:11" ht="15.75" thickBot="1">
      <c r="C43" s="157" t="s">
        <v>53</v>
      </c>
      <c r="D43" s="373">
        <f>SUM(F50:F84)</f>
        <v>0</v>
      </c>
      <c r="F43" s="70"/>
      <c r="G43" s="79"/>
      <c r="H43" s="70"/>
      <c r="I43" s="70"/>
    </row>
    <row r="44" spans="3:11">
      <c r="C44" s="70"/>
      <c r="D44" s="31"/>
      <c r="E44" s="93"/>
      <c r="F44" s="93"/>
      <c r="G44" s="93"/>
      <c r="H44" s="76"/>
      <c r="I44" s="76"/>
      <c r="J44" s="76"/>
      <c r="K44" s="112"/>
    </row>
    <row r="45" spans="3:11">
      <c r="C45" s="70"/>
      <c r="D45" s="31"/>
      <c r="E45" s="93"/>
      <c r="F45" s="93"/>
      <c r="G45" s="93"/>
      <c r="H45" s="76"/>
      <c r="I45" s="76"/>
      <c r="J45" s="76"/>
      <c r="K45" s="112"/>
    </row>
    <row r="46" spans="3:11" ht="15.75">
      <c r="C46" s="202" t="s">
        <v>391</v>
      </c>
      <c r="D46" s="369"/>
      <c r="E46" s="93"/>
      <c r="F46" s="93"/>
      <c r="G46" s="93"/>
      <c r="H46" s="76"/>
      <c r="I46" s="76"/>
      <c r="J46" s="76"/>
      <c r="K46" s="112"/>
    </row>
    <row r="47" spans="3:11" ht="18.75">
      <c r="C47" s="210" t="e">
        <f>IFERROR(VLOOKUP(D46,'1. Desarrollo e Innov. Curricu.'!$F:$G,2,FALSE),IFERROR(VLOOKUP(D46,'2. Investigación Científica'!$F:$G,2,FALSE),IFERROR(VLOOKUP(D46,'3. Vinculación Univ. Sociedad'!$F:$G,2,FALSE),IFERROR(VLOOKUP(D46,'4. Docencia y Profesorado Univ.'!$F:$G,2,FALSE),IFERROR(VLOOKUP(D46,'5. Estudiantes y Graduados'!$F:$G,2,FALSE),IFERROR(VLOOKUP(D46,'11. Gestion Administrativa'!$F:$G,2,FALSE),IFERROR(VLOOKUP(D46,'13. Gestión Académica'!$F:$G,2,FALSE),IFERROR(VLOOKUP(D46,'9. Asegura. de la Calid. y M'!$F:$G,2,FALSE),IFERROR(VLOOKUP(D46,'6. Gestión del Conocimiento'!$F:$G,2,FALSE),IFERROR(VLOOKUP(D46,'15. Gobernabilidad y Proceso...'!$F:$G,2,FALSE),IFERROR(VLOOKUP(D46,'12. Gestión del Talento Humano'!$F:$G,2,FALSE),IFERROR(VLOOKUP(D46,'14. Internacional... de la E.S.'!$F:$G,2,FALSE),IFERROR(VLOOKUP(D46,'10. Posgrado'!$F:$G,2,FALSE),IFERROR(VLOOKUP(D46,'17. Gestión TIC'!$F:$G,2,FALSE),IFERROR(VLOOKUP(D46,'16. Desa. del Sistema Educ.Sup.'!$F:$G,2,FALSE),IFERROR(VLOOKUP(D46,'8. Cultura de Inno. Insti...'!$F:$G,2,FALSE),VLOOKUP(D46,'7. Lo Esencial de la Reforma U.'!$F:$G,2,0)))))))))))))))))</f>
        <v>#N/A</v>
      </c>
      <c r="D47" s="31"/>
      <c r="E47" s="93"/>
      <c r="F47" s="93"/>
      <c r="G47" s="93"/>
      <c r="H47" s="76"/>
      <c r="I47" s="76"/>
      <c r="J47" s="76"/>
      <c r="K47" s="112"/>
    </row>
    <row r="48" spans="3:11" ht="15.75" thickBot="1">
      <c r="F48" s="93"/>
      <c r="G48" s="76"/>
      <c r="H48" s="76"/>
      <c r="I48" s="76"/>
    </row>
    <row r="49" spans="3:11" ht="30.75" thickBot="1">
      <c r="C49" s="129" t="s">
        <v>44</v>
      </c>
      <c r="D49" s="129" t="s">
        <v>55</v>
      </c>
      <c r="E49" s="136" t="s">
        <v>57</v>
      </c>
      <c r="F49" s="135" t="s">
        <v>27</v>
      </c>
      <c r="G49" s="133" t="s">
        <v>130</v>
      </c>
      <c r="H49" s="136" t="s">
        <v>46</v>
      </c>
      <c r="I49" s="133" t="s">
        <v>131</v>
      </c>
      <c r="J49" s="133" t="s">
        <v>409</v>
      </c>
      <c r="K49" s="133" t="s">
        <v>410</v>
      </c>
    </row>
    <row r="50" spans="3:11">
      <c r="C50" s="220" t="s">
        <v>438</v>
      </c>
      <c r="D50" s="221"/>
      <c r="E50" s="219">
        <f>HLOOKUP(C50,$AH$2:$BU$3,2,0)</f>
        <v>620</v>
      </c>
      <c r="F50" s="97">
        <f t="shared" ref="F50:F84" si="3">D50*E50</f>
        <v>0</v>
      </c>
      <c r="G50" s="161"/>
      <c r="H50" s="142"/>
      <c r="I50" s="130" t="e">
        <f>VLOOKUP(H50,Presupuesto!$B$11:$C$565,2,0)</f>
        <v>#N/A</v>
      </c>
      <c r="J50" s="218" t="s">
        <v>1478</v>
      </c>
      <c r="K50" s="98" t="s">
        <v>393</v>
      </c>
    </row>
    <row r="51" spans="3:11">
      <c r="C51" s="141"/>
      <c r="D51" s="158"/>
      <c r="E51" s="123"/>
      <c r="F51" s="97">
        <f t="shared" si="3"/>
        <v>0</v>
      </c>
      <c r="G51" s="161"/>
      <c r="H51" s="142"/>
      <c r="I51" s="130" t="e">
        <f>VLOOKUP(H51,Presupuesto!$B$11:$C$565,2,0)</f>
        <v>#N/A</v>
      </c>
      <c r="J51" s="98" t="str">
        <f>$J$50</f>
        <v>Desarrollo del Sistema de Educación Superior</v>
      </c>
      <c r="K51" s="98" t="s">
        <v>411</v>
      </c>
    </row>
    <row r="52" spans="3:11">
      <c r="C52" s="141"/>
      <c r="D52" s="158"/>
      <c r="E52" s="123"/>
      <c r="F52" s="97">
        <f t="shared" si="3"/>
        <v>0</v>
      </c>
      <c r="G52" s="161"/>
      <c r="H52" s="142"/>
      <c r="I52" s="130" t="e">
        <f>VLOOKUP(H52,Presupuesto!$B$11:$C$565,2,0)</f>
        <v>#N/A</v>
      </c>
      <c r="J52" s="98" t="str">
        <f t="shared" ref="J52:J84" si="4">$J$50</f>
        <v>Desarrollo del Sistema de Educación Superior</v>
      </c>
      <c r="K52" s="98" t="s">
        <v>411</v>
      </c>
    </row>
    <row r="53" spans="3:11">
      <c r="C53" s="141"/>
      <c r="D53" s="158"/>
      <c r="E53" s="123"/>
      <c r="F53" s="97">
        <f t="shared" si="3"/>
        <v>0</v>
      </c>
      <c r="G53" s="161"/>
      <c r="H53" s="142"/>
      <c r="I53" s="130" t="e">
        <f>VLOOKUP(H53,Presupuesto!$B$11:$C$565,2,0)</f>
        <v>#N/A</v>
      </c>
      <c r="J53" s="98" t="str">
        <f t="shared" si="4"/>
        <v>Desarrollo del Sistema de Educación Superior</v>
      </c>
      <c r="K53" s="98" t="s">
        <v>411</v>
      </c>
    </row>
    <row r="54" spans="3:11">
      <c r="C54" s="141"/>
      <c r="D54" s="158"/>
      <c r="E54" s="123"/>
      <c r="F54" s="97">
        <f t="shared" si="3"/>
        <v>0</v>
      </c>
      <c r="G54" s="161"/>
      <c r="H54" s="142"/>
      <c r="I54" s="130" t="e">
        <f>VLOOKUP(H54,Presupuesto!$B$11:$C$565,2,0)</f>
        <v>#N/A</v>
      </c>
      <c r="J54" s="98" t="str">
        <f t="shared" si="4"/>
        <v>Desarrollo del Sistema de Educación Superior</v>
      </c>
      <c r="K54" s="98" t="s">
        <v>411</v>
      </c>
    </row>
    <row r="55" spans="3:11">
      <c r="C55" s="141"/>
      <c r="D55" s="158"/>
      <c r="E55" s="123"/>
      <c r="F55" s="97">
        <f t="shared" si="3"/>
        <v>0</v>
      </c>
      <c r="G55" s="161"/>
      <c r="H55" s="142"/>
      <c r="I55" s="130" t="e">
        <f>VLOOKUP(H55,Presupuesto!$B$11:$C$565,2,0)</f>
        <v>#N/A</v>
      </c>
      <c r="J55" s="98" t="str">
        <f t="shared" si="4"/>
        <v>Desarrollo del Sistema de Educación Superior</v>
      </c>
      <c r="K55" s="98" t="s">
        <v>400</v>
      </c>
    </row>
    <row r="56" spans="3:11">
      <c r="C56" s="141"/>
      <c r="D56" s="158"/>
      <c r="E56" s="123"/>
      <c r="F56" s="97">
        <f t="shared" si="3"/>
        <v>0</v>
      </c>
      <c r="G56" s="161"/>
      <c r="H56" s="142"/>
      <c r="I56" s="130" t="e">
        <f>VLOOKUP(H56,Presupuesto!$B$11:$C$565,2,0)</f>
        <v>#N/A</v>
      </c>
      <c r="J56" s="98" t="str">
        <f t="shared" si="4"/>
        <v>Desarrollo del Sistema de Educación Superior</v>
      </c>
      <c r="K56" s="98" t="s">
        <v>411</v>
      </c>
    </row>
    <row r="57" spans="3:11">
      <c r="C57" s="141"/>
      <c r="D57" s="158"/>
      <c r="E57" s="123"/>
      <c r="F57" s="97">
        <f t="shared" si="3"/>
        <v>0</v>
      </c>
      <c r="G57" s="161"/>
      <c r="H57" s="142"/>
      <c r="I57" s="130" t="e">
        <f>VLOOKUP(H57,Presupuesto!$B$11:$C$565,2,0)</f>
        <v>#N/A</v>
      </c>
      <c r="J57" s="98" t="str">
        <f t="shared" si="4"/>
        <v>Desarrollo del Sistema de Educación Superior</v>
      </c>
      <c r="K57" s="98" t="s">
        <v>411</v>
      </c>
    </row>
    <row r="58" spans="3:11">
      <c r="C58" s="141"/>
      <c r="D58" s="158"/>
      <c r="E58" s="123"/>
      <c r="F58" s="97">
        <f t="shared" si="3"/>
        <v>0</v>
      </c>
      <c r="G58" s="161"/>
      <c r="H58" s="142"/>
      <c r="I58" s="130" t="e">
        <f>VLOOKUP(H58,Presupuesto!$B$11:$C$565,2,0)</f>
        <v>#N/A</v>
      </c>
      <c r="J58" s="98" t="str">
        <f t="shared" si="4"/>
        <v>Desarrollo del Sistema de Educación Superior</v>
      </c>
      <c r="K58" s="98" t="s">
        <v>411</v>
      </c>
    </row>
    <row r="59" spans="3:11">
      <c r="C59" s="141"/>
      <c r="D59" s="158"/>
      <c r="E59" s="123"/>
      <c r="F59" s="97">
        <f t="shared" si="3"/>
        <v>0</v>
      </c>
      <c r="G59" s="161"/>
      <c r="H59" s="142"/>
      <c r="I59" s="130" t="e">
        <f>VLOOKUP(H59,Presupuesto!$B$11:$C$565,2,0)</f>
        <v>#N/A</v>
      </c>
      <c r="J59" s="98" t="str">
        <f t="shared" si="4"/>
        <v>Desarrollo del Sistema de Educación Superior</v>
      </c>
      <c r="K59" s="98" t="s">
        <v>411</v>
      </c>
    </row>
    <row r="60" spans="3:11">
      <c r="C60" s="141"/>
      <c r="D60" s="158"/>
      <c r="E60" s="123"/>
      <c r="F60" s="97">
        <f t="shared" si="3"/>
        <v>0</v>
      </c>
      <c r="G60" s="161"/>
      <c r="H60" s="142"/>
      <c r="I60" s="130" t="e">
        <f>VLOOKUP(H60,Presupuesto!$B$11:$C$565,2,0)</f>
        <v>#N/A</v>
      </c>
      <c r="J60" s="98" t="str">
        <f t="shared" si="4"/>
        <v>Desarrollo del Sistema de Educación Superior</v>
      </c>
      <c r="K60" s="98" t="s">
        <v>411</v>
      </c>
    </row>
    <row r="61" spans="3:11">
      <c r="C61" s="141"/>
      <c r="D61" s="158"/>
      <c r="E61" s="123"/>
      <c r="F61" s="97">
        <f t="shared" si="3"/>
        <v>0</v>
      </c>
      <c r="G61" s="161"/>
      <c r="H61" s="142"/>
      <c r="I61" s="130" t="e">
        <f>VLOOKUP(H61,Presupuesto!$B$11:$C$565,2,0)</f>
        <v>#N/A</v>
      </c>
      <c r="J61" s="98" t="str">
        <f t="shared" si="4"/>
        <v>Desarrollo del Sistema de Educación Superior</v>
      </c>
      <c r="K61" s="98" t="s">
        <v>411</v>
      </c>
    </row>
    <row r="62" spans="3:11">
      <c r="C62" s="141"/>
      <c r="D62" s="158"/>
      <c r="E62" s="123"/>
      <c r="F62" s="97">
        <f t="shared" si="3"/>
        <v>0</v>
      </c>
      <c r="G62" s="161"/>
      <c r="H62" s="142"/>
      <c r="I62" s="130" t="e">
        <f>VLOOKUP(H62,Presupuesto!$B$11:$C$565,2,0)</f>
        <v>#N/A</v>
      </c>
      <c r="J62" s="98" t="str">
        <f t="shared" si="4"/>
        <v>Desarrollo del Sistema de Educación Superior</v>
      </c>
      <c r="K62" s="98" t="s">
        <v>411</v>
      </c>
    </row>
    <row r="63" spans="3:11">
      <c r="C63" s="141"/>
      <c r="D63" s="158"/>
      <c r="E63" s="123"/>
      <c r="F63" s="97">
        <f t="shared" si="3"/>
        <v>0</v>
      </c>
      <c r="G63" s="161"/>
      <c r="H63" s="142"/>
      <c r="I63" s="130" t="e">
        <f>VLOOKUP(H63,Presupuesto!$B$11:$C$565,2,0)</f>
        <v>#N/A</v>
      </c>
      <c r="J63" s="98" t="str">
        <f t="shared" si="4"/>
        <v>Desarrollo del Sistema de Educación Superior</v>
      </c>
      <c r="K63" s="98" t="s">
        <v>411</v>
      </c>
    </row>
    <row r="64" spans="3:11">
      <c r="C64" s="141"/>
      <c r="D64" s="158"/>
      <c r="E64" s="123"/>
      <c r="F64" s="97">
        <f t="shared" si="3"/>
        <v>0</v>
      </c>
      <c r="G64" s="161"/>
      <c r="H64" s="142"/>
      <c r="I64" s="130" t="e">
        <f>VLOOKUP(H64,Presupuesto!$B$11:$C$565,2,0)</f>
        <v>#N/A</v>
      </c>
      <c r="J64" s="98" t="str">
        <f t="shared" si="4"/>
        <v>Desarrollo del Sistema de Educación Superior</v>
      </c>
      <c r="K64" s="98" t="s">
        <v>411</v>
      </c>
    </row>
    <row r="65" spans="3:11">
      <c r="C65" s="141"/>
      <c r="D65" s="158"/>
      <c r="E65" s="123"/>
      <c r="F65" s="97">
        <f t="shared" si="3"/>
        <v>0</v>
      </c>
      <c r="G65" s="161"/>
      <c r="H65" s="142"/>
      <c r="I65" s="130" t="e">
        <f>VLOOKUP(H65,Presupuesto!$B$11:$C$565,2,0)</f>
        <v>#N/A</v>
      </c>
      <c r="J65" s="98" t="str">
        <f t="shared" si="4"/>
        <v>Desarrollo del Sistema de Educación Superior</v>
      </c>
      <c r="K65" s="98" t="s">
        <v>411</v>
      </c>
    </row>
    <row r="66" spans="3:11">
      <c r="C66" s="141"/>
      <c r="D66" s="158"/>
      <c r="E66" s="123"/>
      <c r="F66" s="97">
        <f t="shared" si="3"/>
        <v>0</v>
      </c>
      <c r="G66" s="161"/>
      <c r="H66" s="142"/>
      <c r="I66" s="130" t="e">
        <f>VLOOKUP(H66,Presupuesto!$B$11:$C$565,2,0)</f>
        <v>#N/A</v>
      </c>
      <c r="J66" s="98" t="str">
        <f t="shared" si="4"/>
        <v>Desarrollo del Sistema de Educación Superior</v>
      </c>
      <c r="K66" s="98" t="s">
        <v>411</v>
      </c>
    </row>
    <row r="67" spans="3:11">
      <c r="C67" s="141"/>
      <c r="D67" s="158"/>
      <c r="E67" s="123"/>
      <c r="F67" s="97">
        <f t="shared" si="3"/>
        <v>0</v>
      </c>
      <c r="G67" s="161"/>
      <c r="H67" s="142"/>
      <c r="I67" s="130" t="e">
        <f>VLOOKUP(H67,Presupuesto!$B$11:$C$565,2,0)</f>
        <v>#N/A</v>
      </c>
      <c r="J67" s="98" t="str">
        <f t="shared" si="4"/>
        <v>Desarrollo del Sistema de Educación Superior</v>
      </c>
      <c r="K67" s="98" t="s">
        <v>411</v>
      </c>
    </row>
    <row r="68" spans="3:11">
      <c r="C68" s="141"/>
      <c r="D68" s="158"/>
      <c r="E68" s="123"/>
      <c r="F68" s="97">
        <f t="shared" si="3"/>
        <v>0</v>
      </c>
      <c r="G68" s="161"/>
      <c r="H68" s="142"/>
      <c r="I68" s="130" t="e">
        <f>VLOOKUP(H68,Presupuesto!$B$11:$C$565,2,0)</f>
        <v>#N/A</v>
      </c>
      <c r="J68" s="98" t="str">
        <f t="shared" si="4"/>
        <v>Desarrollo del Sistema de Educación Superior</v>
      </c>
      <c r="K68" s="98" t="s">
        <v>411</v>
      </c>
    </row>
    <row r="69" spans="3:11">
      <c r="C69" s="141"/>
      <c r="D69" s="158"/>
      <c r="E69" s="123"/>
      <c r="F69" s="97">
        <f t="shared" si="3"/>
        <v>0</v>
      </c>
      <c r="G69" s="161"/>
      <c r="H69" s="142"/>
      <c r="I69" s="130" t="e">
        <f>VLOOKUP(H69,Presupuesto!$B$11:$C$565,2,0)</f>
        <v>#N/A</v>
      </c>
      <c r="J69" s="98" t="str">
        <f t="shared" si="4"/>
        <v>Desarrollo del Sistema de Educación Superior</v>
      </c>
      <c r="K69" s="98" t="s">
        <v>411</v>
      </c>
    </row>
    <row r="70" spans="3:11">
      <c r="C70" s="141"/>
      <c r="D70" s="158"/>
      <c r="E70" s="123"/>
      <c r="F70" s="97">
        <f t="shared" si="3"/>
        <v>0</v>
      </c>
      <c r="G70" s="161"/>
      <c r="H70" s="142"/>
      <c r="I70" s="130" t="e">
        <f>VLOOKUP(H70,Presupuesto!$B$11:$C$565,2,0)</f>
        <v>#N/A</v>
      </c>
      <c r="J70" s="98" t="str">
        <f t="shared" si="4"/>
        <v>Desarrollo del Sistema de Educación Superior</v>
      </c>
      <c r="K70" s="98" t="s">
        <v>411</v>
      </c>
    </row>
    <row r="71" spans="3:11">
      <c r="C71" s="141"/>
      <c r="D71" s="158"/>
      <c r="E71" s="123"/>
      <c r="F71" s="97">
        <f t="shared" si="3"/>
        <v>0</v>
      </c>
      <c r="G71" s="161"/>
      <c r="H71" s="142"/>
      <c r="I71" s="130" t="e">
        <f>VLOOKUP(H71,Presupuesto!$B$11:$C$565,2,0)</f>
        <v>#N/A</v>
      </c>
      <c r="J71" s="98" t="str">
        <f t="shared" si="4"/>
        <v>Desarrollo del Sistema de Educación Superior</v>
      </c>
      <c r="K71" s="98" t="s">
        <v>411</v>
      </c>
    </row>
    <row r="72" spans="3:11">
      <c r="C72" s="143"/>
      <c r="D72" s="151"/>
      <c r="E72" s="118"/>
      <c r="F72" s="97">
        <f t="shared" si="3"/>
        <v>0</v>
      </c>
      <c r="G72" s="161"/>
      <c r="H72" s="144"/>
      <c r="I72" s="130" t="e">
        <f>VLOOKUP(H72,Presupuesto!$B$11:$C$565,2,0)</f>
        <v>#N/A</v>
      </c>
      <c r="J72" s="98" t="str">
        <f t="shared" si="4"/>
        <v>Desarrollo del Sistema de Educación Superior</v>
      </c>
      <c r="K72" s="98" t="s">
        <v>411</v>
      </c>
    </row>
    <row r="73" spans="3:11">
      <c r="C73" s="143"/>
      <c r="D73" s="151"/>
      <c r="E73" s="118"/>
      <c r="F73" s="97">
        <f t="shared" si="3"/>
        <v>0</v>
      </c>
      <c r="G73" s="161"/>
      <c r="H73" s="144"/>
      <c r="I73" s="130" t="e">
        <f>VLOOKUP(H73,Presupuesto!$B$11:$C$565,2,0)</f>
        <v>#N/A</v>
      </c>
      <c r="J73" s="98" t="str">
        <f t="shared" si="4"/>
        <v>Desarrollo del Sistema de Educación Superior</v>
      </c>
      <c r="K73" s="98" t="s">
        <v>411</v>
      </c>
    </row>
    <row r="74" spans="3:11">
      <c r="C74" s="143"/>
      <c r="D74" s="151"/>
      <c r="E74" s="118"/>
      <c r="F74" s="97">
        <f t="shared" si="3"/>
        <v>0</v>
      </c>
      <c r="G74" s="161"/>
      <c r="H74" s="144"/>
      <c r="I74" s="130" t="e">
        <f>VLOOKUP(H74,Presupuesto!$B$11:$C$565,2,0)</f>
        <v>#N/A</v>
      </c>
      <c r="J74" s="98" t="str">
        <f t="shared" si="4"/>
        <v>Desarrollo del Sistema de Educación Superior</v>
      </c>
      <c r="K74" s="98" t="s">
        <v>411</v>
      </c>
    </row>
    <row r="75" spans="3:11">
      <c r="C75" s="143"/>
      <c r="D75" s="151"/>
      <c r="E75" s="118"/>
      <c r="F75" s="97">
        <f t="shared" si="3"/>
        <v>0</v>
      </c>
      <c r="G75" s="161"/>
      <c r="H75" s="144"/>
      <c r="I75" s="130" t="e">
        <f>VLOOKUP(H75,Presupuesto!$B$11:$C$565,2,0)</f>
        <v>#N/A</v>
      </c>
      <c r="J75" s="98" t="str">
        <f t="shared" si="4"/>
        <v>Desarrollo del Sistema de Educación Superior</v>
      </c>
      <c r="K75" s="98" t="s">
        <v>411</v>
      </c>
    </row>
    <row r="76" spans="3:11">
      <c r="C76" s="143"/>
      <c r="D76" s="151"/>
      <c r="E76" s="118"/>
      <c r="F76" s="97">
        <f t="shared" si="3"/>
        <v>0</v>
      </c>
      <c r="G76" s="161"/>
      <c r="H76" s="144"/>
      <c r="I76" s="130" t="e">
        <f>VLOOKUP(H76,Presupuesto!$B$11:$C$565,2,0)</f>
        <v>#N/A</v>
      </c>
      <c r="J76" s="98" t="str">
        <f t="shared" si="4"/>
        <v>Desarrollo del Sistema de Educación Superior</v>
      </c>
      <c r="K76" s="98" t="s">
        <v>411</v>
      </c>
    </row>
    <row r="77" spans="3:11">
      <c r="C77" s="143"/>
      <c r="D77" s="151"/>
      <c r="E77" s="118"/>
      <c r="F77" s="97">
        <f t="shared" si="3"/>
        <v>0</v>
      </c>
      <c r="G77" s="161"/>
      <c r="H77" s="144"/>
      <c r="I77" s="130" t="e">
        <f>VLOOKUP(H77,Presupuesto!$B$11:$C$565,2,0)</f>
        <v>#N/A</v>
      </c>
      <c r="J77" s="98" t="str">
        <f t="shared" si="4"/>
        <v>Desarrollo del Sistema de Educación Superior</v>
      </c>
      <c r="K77" s="98" t="s">
        <v>411</v>
      </c>
    </row>
    <row r="78" spans="3:11">
      <c r="C78" s="143"/>
      <c r="D78" s="151"/>
      <c r="E78" s="118"/>
      <c r="F78" s="97">
        <f t="shared" si="3"/>
        <v>0</v>
      </c>
      <c r="G78" s="161"/>
      <c r="H78" s="144"/>
      <c r="I78" s="130" t="e">
        <f>VLOOKUP(H78,Presupuesto!$B$11:$C$565,2,0)</f>
        <v>#N/A</v>
      </c>
      <c r="J78" s="98" t="str">
        <f t="shared" si="4"/>
        <v>Desarrollo del Sistema de Educación Superior</v>
      </c>
      <c r="K78" s="98" t="s">
        <v>411</v>
      </c>
    </row>
    <row r="79" spans="3:11">
      <c r="C79" s="143"/>
      <c r="D79" s="151"/>
      <c r="E79" s="118"/>
      <c r="F79" s="97">
        <f t="shared" si="3"/>
        <v>0</v>
      </c>
      <c r="G79" s="161"/>
      <c r="H79" s="144"/>
      <c r="I79" s="130" t="e">
        <f>VLOOKUP(H79,Presupuesto!$B$11:$C$565,2,0)</f>
        <v>#N/A</v>
      </c>
      <c r="J79" s="98" t="str">
        <f t="shared" si="4"/>
        <v>Desarrollo del Sistema de Educación Superior</v>
      </c>
      <c r="K79" s="98" t="s">
        <v>411</v>
      </c>
    </row>
    <row r="80" spans="3:11">
      <c r="C80" s="145"/>
      <c r="D80" s="151"/>
      <c r="E80" s="118"/>
      <c r="F80" s="97">
        <f t="shared" si="3"/>
        <v>0</v>
      </c>
      <c r="G80" s="161"/>
      <c r="H80" s="146"/>
      <c r="I80" s="130" t="e">
        <f>VLOOKUP(H80,Presupuesto!$B$11:$C$565,2,0)</f>
        <v>#N/A</v>
      </c>
      <c r="J80" s="98" t="str">
        <f t="shared" si="4"/>
        <v>Desarrollo del Sistema de Educación Superior</v>
      </c>
      <c r="K80" s="98" t="s">
        <v>402</v>
      </c>
    </row>
    <row r="81" spans="3:11">
      <c r="C81" s="145"/>
      <c r="D81" s="151"/>
      <c r="E81" s="118"/>
      <c r="F81" s="97">
        <f t="shared" si="3"/>
        <v>0</v>
      </c>
      <c r="G81" s="161"/>
      <c r="H81" s="146"/>
      <c r="I81" s="130" t="e">
        <f>VLOOKUP(H81,Presupuesto!$B$11:$C$565,2,0)</f>
        <v>#N/A</v>
      </c>
      <c r="J81" s="98" t="str">
        <f t="shared" si="4"/>
        <v>Desarrollo del Sistema de Educación Superior</v>
      </c>
      <c r="K81" s="98" t="s">
        <v>411</v>
      </c>
    </row>
    <row r="82" spans="3:11">
      <c r="C82" s="145"/>
      <c r="D82" s="151"/>
      <c r="E82" s="118"/>
      <c r="F82" s="97">
        <f t="shared" si="3"/>
        <v>0</v>
      </c>
      <c r="G82" s="161"/>
      <c r="H82" s="146"/>
      <c r="I82" s="130" t="e">
        <f>VLOOKUP(H82,Presupuesto!$B$11:$C$565,2,0)</f>
        <v>#N/A</v>
      </c>
      <c r="J82" s="98" t="str">
        <f t="shared" si="4"/>
        <v>Desarrollo del Sistema de Educación Superior</v>
      </c>
      <c r="K82" s="98" t="s">
        <v>411</v>
      </c>
    </row>
    <row r="83" spans="3:11">
      <c r="C83" s="145"/>
      <c r="D83" s="151"/>
      <c r="E83" s="118"/>
      <c r="F83" s="97">
        <f t="shared" si="3"/>
        <v>0</v>
      </c>
      <c r="G83" s="161"/>
      <c r="H83" s="146"/>
      <c r="I83" s="130" t="e">
        <f>VLOOKUP(H83,Presupuesto!$B$11:$C$565,2,0)</f>
        <v>#N/A</v>
      </c>
      <c r="J83" s="98" t="str">
        <f t="shared" si="4"/>
        <v>Desarrollo del Sistema de Educación Superior</v>
      </c>
      <c r="K83" s="98" t="s">
        <v>411</v>
      </c>
    </row>
    <row r="84" spans="3:11" ht="15.75" thickBot="1">
      <c r="C84" s="147"/>
      <c r="D84" s="159"/>
      <c r="E84" s="103"/>
      <c r="F84" s="105">
        <f t="shared" si="3"/>
        <v>0</v>
      </c>
      <c r="G84" s="162"/>
      <c r="H84" s="148"/>
      <c r="I84" s="132" t="e">
        <f>VLOOKUP(H84,Presupuesto!$B$11:$C$565,2,0)</f>
        <v>#N/A</v>
      </c>
      <c r="J84" s="106" t="str">
        <f t="shared" si="4"/>
        <v>Desarrollo del Sistema de Educación Superior</v>
      </c>
      <c r="K84" s="124" t="s">
        <v>393</v>
      </c>
    </row>
    <row r="86" spans="3:11" ht="15.75" thickBot="1"/>
    <row r="87" spans="3:11" ht="15.75" thickBot="1">
      <c r="C87" s="157" t="s">
        <v>53</v>
      </c>
      <c r="D87" s="373">
        <f>SUM(F94:F128)</f>
        <v>0</v>
      </c>
      <c r="F87" s="70"/>
      <c r="G87" s="79"/>
      <c r="H87" s="70"/>
      <c r="I87" s="70"/>
    </row>
    <row r="88" spans="3:11">
      <c r="C88" s="70"/>
      <c r="D88" s="31"/>
      <c r="E88" s="93"/>
      <c r="F88" s="93"/>
      <c r="G88" s="93"/>
      <c r="H88" s="76"/>
      <c r="I88" s="76"/>
      <c r="J88" s="76"/>
      <c r="K88" s="112"/>
    </row>
    <row r="89" spans="3:11">
      <c r="C89" s="70"/>
      <c r="D89" s="31"/>
      <c r="E89" s="93"/>
      <c r="F89" s="93"/>
      <c r="G89" s="93"/>
      <c r="H89" s="76"/>
      <c r="I89" s="76"/>
      <c r="J89" s="76"/>
      <c r="K89" s="112"/>
    </row>
    <row r="90" spans="3:11" ht="15.75">
      <c r="C90" s="202" t="s">
        <v>391</v>
      </c>
      <c r="D90" s="369"/>
      <c r="E90" s="93"/>
      <c r="F90" s="93"/>
      <c r="G90" s="93"/>
      <c r="H90" s="76"/>
      <c r="I90" s="76"/>
      <c r="J90" s="76"/>
      <c r="K90" s="112"/>
    </row>
    <row r="91" spans="3:11" ht="18.75">
      <c r="C91" s="210" t="e">
        <f>IFERROR(VLOOKUP(D90,'1. Desarrollo e Innov. Curricu.'!$F:$G,2,FALSE),IFERROR(VLOOKUP(D90,'2. Investigación Científica'!$F:$G,2,FALSE),IFERROR(VLOOKUP(D90,'3. Vinculación Univ. Sociedad'!$F:$G,2,FALSE),IFERROR(VLOOKUP(D90,'4. Docencia y Profesorado Univ.'!$F:$G,2,FALSE),IFERROR(VLOOKUP(D90,'5. Estudiantes y Graduados'!$F:$G,2,FALSE),IFERROR(VLOOKUP(D90,'11. Gestion Administrativa'!$F:$G,2,FALSE),IFERROR(VLOOKUP(D90,'13. Gestión Académica'!$F:$G,2,FALSE),IFERROR(VLOOKUP(D90,'9. Asegura. de la Calid. y M'!$F:$G,2,FALSE),IFERROR(VLOOKUP(D90,'6. Gestión del Conocimiento'!$F:$G,2,FALSE),IFERROR(VLOOKUP(D90,'15. Gobernabilidad y Proceso...'!$F:$G,2,FALSE),IFERROR(VLOOKUP(D90,'12. Gestión del Talento Humano'!$F:$G,2,FALSE),IFERROR(VLOOKUP(D90,'14. Internacional... de la E.S.'!$F:$G,2,FALSE),IFERROR(VLOOKUP(D90,'10. Posgrado'!$F:$G,2,FALSE),IFERROR(VLOOKUP(D90,'17. Gestión TIC'!$F:$G,2,FALSE),IFERROR(VLOOKUP(D90,'16. Desa. del Sistema Educ.Sup.'!$F:$G,2,FALSE),IFERROR(VLOOKUP(D90,'8. Cultura de Inno. Insti...'!$F:$G,2,FALSE),VLOOKUP(D90,'7. Lo Esencial de la Reforma U.'!$F:$G,2,0)))))))))))))))))</f>
        <v>#N/A</v>
      </c>
      <c r="D91" s="31"/>
      <c r="E91" s="93"/>
      <c r="F91" s="93"/>
      <c r="G91" s="93"/>
      <c r="H91" s="76"/>
      <c r="I91" s="76"/>
      <c r="J91" s="76"/>
      <c r="K91" s="112"/>
    </row>
    <row r="92" spans="3:11" ht="15.75" thickBot="1">
      <c r="F92" s="93"/>
      <c r="G92" s="76"/>
      <c r="H92" s="76"/>
      <c r="I92" s="76"/>
    </row>
    <row r="93" spans="3:11" ht="30.75" thickBot="1">
      <c r="C93" s="129" t="s">
        <v>44</v>
      </c>
      <c r="D93" s="129" t="s">
        <v>55</v>
      </c>
      <c r="E93" s="136" t="s">
        <v>57</v>
      </c>
      <c r="F93" s="135" t="s">
        <v>27</v>
      </c>
      <c r="G93" s="133" t="s">
        <v>130</v>
      </c>
      <c r="H93" s="136" t="s">
        <v>46</v>
      </c>
      <c r="I93" s="133" t="s">
        <v>131</v>
      </c>
      <c r="J93" s="133" t="s">
        <v>409</v>
      </c>
      <c r="K93" s="133" t="s">
        <v>410</v>
      </c>
    </row>
    <row r="94" spans="3:11">
      <c r="C94" s="220" t="s">
        <v>438</v>
      </c>
      <c r="D94" s="221"/>
      <c r="E94" s="219">
        <f>HLOOKUP(C94,$AH$2:$BU$3,2,0)</f>
        <v>620</v>
      </c>
      <c r="F94" s="97">
        <f t="shared" ref="F94:F128" si="5">D94*E94</f>
        <v>0</v>
      </c>
      <c r="G94" s="161"/>
      <c r="H94" s="142"/>
      <c r="I94" s="130" t="e">
        <f>VLOOKUP(H94,Presupuesto!$B$11:$C$565,2,0)</f>
        <v>#N/A</v>
      </c>
      <c r="J94" s="218" t="s">
        <v>1478</v>
      </c>
      <c r="K94" s="98" t="s">
        <v>393</v>
      </c>
    </row>
    <row r="95" spans="3:11">
      <c r="C95" s="141"/>
      <c r="D95" s="158"/>
      <c r="E95" s="123"/>
      <c r="F95" s="97">
        <f t="shared" si="5"/>
        <v>0</v>
      </c>
      <c r="G95" s="161"/>
      <c r="H95" s="142"/>
      <c r="I95" s="130" t="e">
        <f>VLOOKUP(H95,Presupuesto!$B$11:$C$565,2,0)</f>
        <v>#N/A</v>
      </c>
      <c r="J95" s="98" t="str">
        <f>$J$94</f>
        <v>Desarrollo del Sistema de Educación Superior</v>
      </c>
      <c r="K95" s="98" t="s">
        <v>411</v>
      </c>
    </row>
    <row r="96" spans="3:11">
      <c r="C96" s="141"/>
      <c r="D96" s="158"/>
      <c r="E96" s="123"/>
      <c r="F96" s="97">
        <f t="shared" si="5"/>
        <v>0</v>
      </c>
      <c r="G96" s="161"/>
      <c r="H96" s="142"/>
      <c r="I96" s="130" t="e">
        <f>VLOOKUP(H96,Presupuesto!$B$11:$C$565,2,0)</f>
        <v>#N/A</v>
      </c>
      <c r="J96" s="98" t="str">
        <f t="shared" ref="J96:J128" si="6">$J$94</f>
        <v>Desarrollo del Sistema de Educación Superior</v>
      </c>
      <c r="K96" s="98" t="s">
        <v>411</v>
      </c>
    </row>
    <row r="97" spans="3:11">
      <c r="C97" s="141"/>
      <c r="D97" s="158"/>
      <c r="E97" s="123"/>
      <c r="F97" s="97">
        <f t="shared" si="5"/>
        <v>0</v>
      </c>
      <c r="G97" s="161"/>
      <c r="H97" s="142"/>
      <c r="I97" s="130" t="e">
        <f>VLOOKUP(H97,Presupuesto!$B$11:$C$565,2,0)</f>
        <v>#N/A</v>
      </c>
      <c r="J97" s="98" t="str">
        <f t="shared" si="6"/>
        <v>Desarrollo del Sistema de Educación Superior</v>
      </c>
      <c r="K97" s="98" t="s">
        <v>411</v>
      </c>
    </row>
    <row r="98" spans="3:11">
      <c r="C98" s="141"/>
      <c r="D98" s="158"/>
      <c r="E98" s="123"/>
      <c r="F98" s="97">
        <f t="shared" si="5"/>
        <v>0</v>
      </c>
      <c r="G98" s="161"/>
      <c r="H98" s="142"/>
      <c r="I98" s="130" t="e">
        <f>VLOOKUP(H98,Presupuesto!$B$11:$C$565,2,0)</f>
        <v>#N/A</v>
      </c>
      <c r="J98" s="98" t="str">
        <f t="shared" si="6"/>
        <v>Desarrollo del Sistema de Educación Superior</v>
      </c>
      <c r="K98" s="98" t="s">
        <v>411</v>
      </c>
    </row>
    <row r="99" spans="3:11">
      <c r="C99" s="141"/>
      <c r="D99" s="158"/>
      <c r="E99" s="123"/>
      <c r="F99" s="97">
        <f t="shared" si="5"/>
        <v>0</v>
      </c>
      <c r="G99" s="161"/>
      <c r="H99" s="142"/>
      <c r="I99" s="130" t="e">
        <f>VLOOKUP(H99,Presupuesto!$B$11:$C$565,2,0)</f>
        <v>#N/A</v>
      </c>
      <c r="J99" s="98" t="str">
        <f t="shared" si="6"/>
        <v>Desarrollo del Sistema de Educación Superior</v>
      </c>
      <c r="K99" s="98" t="s">
        <v>400</v>
      </c>
    </row>
    <row r="100" spans="3:11">
      <c r="C100" s="141"/>
      <c r="D100" s="158"/>
      <c r="E100" s="123"/>
      <c r="F100" s="97">
        <f t="shared" si="5"/>
        <v>0</v>
      </c>
      <c r="G100" s="161"/>
      <c r="H100" s="142"/>
      <c r="I100" s="130" t="e">
        <f>VLOOKUP(H100,Presupuesto!$B$11:$C$565,2,0)</f>
        <v>#N/A</v>
      </c>
      <c r="J100" s="98" t="str">
        <f t="shared" si="6"/>
        <v>Desarrollo del Sistema de Educación Superior</v>
      </c>
      <c r="K100" s="98" t="s">
        <v>411</v>
      </c>
    </row>
    <row r="101" spans="3:11">
      <c r="C101" s="141"/>
      <c r="D101" s="158"/>
      <c r="E101" s="123"/>
      <c r="F101" s="97">
        <f t="shared" si="5"/>
        <v>0</v>
      </c>
      <c r="G101" s="161"/>
      <c r="H101" s="142"/>
      <c r="I101" s="130" t="e">
        <f>VLOOKUP(H101,Presupuesto!$B$11:$C$565,2,0)</f>
        <v>#N/A</v>
      </c>
      <c r="J101" s="98" t="str">
        <f t="shared" si="6"/>
        <v>Desarrollo del Sistema de Educación Superior</v>
      </c>
      <c r="K101" s="98" t="s">
        <v>411</v>
      </c>
    </row>
    <row r="102" spans="3:11">
      <c r="C102" s="141"/>
      <c r="D102" s="158"/>
      <c r="E102" s="123"/>
      <c r="F102" s="97">
        <f t="shared" si="5"/>
        <v>0</v>
      </c>
      <c r="G102" s="161"/>
      <c r="H102" s="142"/>
      <c r="I102" s="130" t="e">
        <f>VLOOKUP(H102,Presupuesto!$B$11:$C$565,2,0)</f>
        <v>#N/A</v>
      </c>
      <c r="J102" s="98" t="str">
        <f t="shared" si="6"/>
        <v>Desarrollo del Sistema de Educación Superior</v>
      </c>
      <c r="K102" s="98" t="s">
        <v>411</v>
      </c>
    </row>
    <row r="103" spans="3:11">
      <c r="C103" s="141"/>
      <c r="D103" s="158"/>
      <c r="E103" s="123"/>
      <c r="F103" s="97">
        <f t="shared" si="5"/>
        <v>0</v>
      </c>
      <c r="G103" s="161"/>
      <c r="H103" s="142"/>
      <c r="I103" s="130" t="e">
        <f>VLOOKUP(H103,Presupuesto!$B$11:$C$565,2,0)</f>
        <v>#N/A</v>
      </c>
      <c r="J103" s="98" t="str">
        <f t="shared" si="6"/>
        <v>Desarrollo del Sistema de Educación Superior</v>
      </c>
      <c r="K103" s="98" t="s">
        <v>411</v>
      </c>
    </row>
    <row r="104" spans="3:11">
      <c r="C104" s="141"/>
      <c r="D104" s="158"/>
      <c r="E104" s="123"/>
      <c r="F104" s="97">
        <f t="shared" si="5"/>
        <v>0</v>
      </c>
      <c r="G104" s="161"/>
      <c r="H104" s="142"/>
      <c r="I104" s="130" t="e">
        <f>VLOOKUP(H104,Presupuesto!$B$11:$C$565,2,0)</f>
        <v>#N/A</v>
      </c>
      <c r="J104" s="98" t="str">
        <f t="shared" si="6"/>
        <v>Desarrollo del Sistema de Educación Superior</v>
      </c>
      <c r="K104" s="98" t="s">
        <v>411</v>
      </c>
    </row>
    <row r="105" spans="3:11">
      <c r="C105" s="141"/>
      <c r="D105" s="158"/>
      <c r="E105" s="123"/>
      <c r="F105" s="97">
        <f t="shared" si="5"/>
        <v>0</v>
      </c>
      <c r="G105" s="161"/>
      <c r="H105" s="142"/>
      <c r="I105" s="130" t="e">
        <f>VLOOKUP(H105,Presupuesto!$B$11:$C$565,2,0)</f>
        <v>#N/A</v>
      </c>
      <c r="J105" s="98" t="str">
        <f t="shared" si="6"/>
        <v>Desarrollo del Sistema de Educación Superior</v>
      </c>
      <c r="K105" s="98" t="s">
        <v>411</v>
      </c>
    </row>
    <row r="106" spans="3:11">
      <c r="C106" s="141"/>
      <c r="D106" s="158"/>
      <c r="E106" s="123"/>
      <c r="F106" s="97">
        <f t="shared" si="5"/>
        <v>0</v>
      </c>
      <c r="G106" s="161"/>
      <c r="H106" s="142"/>
      <c r="I106" s="130" t="e">
        <f>VLOOKUP(H106,Presupuesto!$B$11:$C$565,2,0)</f>
        <v>#N/A</v>
      </c>
      <c r="J106" s="98" t="str">
        <f t="shared" si="6"/>
        <v>Desarrollo del Sistema de Educación Superior</v>
      </c>
      <c r="K106" s="98" t="s">
        <v>411</v>
      </c>
    </row>
    <row r="107" spans="3:11">
      <c r="C107" s="141"/>
      <c r="D107" s="158"/>
      <c r="E107" s="123"/>
      <c r="F107" s="97">
        <f t="shared" si="5"/>
        <v>0</v>
      </c>
      <c r="G107" s="161"/>
      <c r="H107" s="142"/>
      <c r="I107" s="130" t="e">
        <f>VLOOKUP(H107,Presupuesto!$B$11:$C$565,2,0)</f>
        <v>#N/A</v>
      </c>
      <c r="J107" s="98" t="str">
        <f t="shared" si="6"/>
        <v>Desarrollo del Sistema de Educación Superior</v>
      </c>
      <c r="K107" s="98" t="s">
        <v>411</v>
      </c>
    </row>
    <row r="108" spans="3:11">
      <c r="C108" s="141"/>
      <c r="D108" s="158"/>
      <c r="E108" s="123"/>
      <c r="F108" s="97">
        <f t="shared" si="5"/>
        <v>0</v>
      </c>
      <c r="G108" s="161"/>
      <c r="H108" s="142"/>
      <c r="I108" s="130" t="e">
        <f>VLOOKUP(H108,Presupuesto!$B$11:$C$565,2,0)</f>
        <v>#N/A</v>
      </c>
      <c r="J108" s="98" t="str">
        <f t="shared" si="6"/>
        <v>Desarrollo del Sistema de Educación Superior</v>
      </c>
      <c r="K108" s="98" t="s">
        <v>411</v>
      </c>
    </row>
    <row r="109" spans="3:11">
      <c r="C109" s="141"/>
      <c r="D109" s="158"/>
      <c r="E109" s="123"/>
      <c r="F109" s="97">
        <f t="shared" si="5"/>
        <v>0</v>
      </c>
      <c r="G109" s="161"/>
      <c r="H109" s="142"/>
      <c r="I109" s="130" t="e">
        <f>VLOOKUP(H109,Presupuesto!$B$11:$C$565,2,0)</f>
        <v>#N/A</v>
      </c>
      <c r="J109" s="98" t="str">
        <f t="shared" si="6"/>
        <v>Desarrollo del Sistema de Educación Superior</v>
      </c>
      <c r="K109" s="98" t="s">
        <v>411</v>
      </c>
    </row>
    <row r="110" spans="3:11">
      <c r="C110" s="141"/>
      <c r="D110" s="158"/>
      <c r="E110" s="123"/>
      <c r="F110" s="97">
        <f t="shared" si="5"/>
        <v>0</v>
      </c>
      <c r="G110" s="161"/>
      <c r="H110" s="142"/>
      <c r="I110" s="130" t="e">
        <f>VLOOKUP(H110,Presupuesto!$B$11:$C$565,2,0)</f>
        <v>#N/A</v>
      </c>
      <c r="J110" s="98" t="str">
        <f t="shared" si="6"/>
        <v>Desarrollo del Sistema de Educación Superior</v>
      </c>
      <c r="K110" s="98" t="s">
        <v>411</v>
      </c>
    </row>
    <row r="111" spans="3:11">
      <c r="C111" s="141"/>
      <c r="D111" s="158"/>
      <c r="E111" s="123"/>
      <c r="F111" s="97">
        <f t="shared" si="5"/>
        <v>0</v>
      </c>
      <c r="G111" s="161"/>
      <c r="H111" s="142"/>
      <c r="I111" s="130" t="e">
        <f>VLOOKUP(H111,Presupuesto!$B$11:$C$565,2,0)</f>
        <v>#N/A</v>
      </c>
      <c r="J111" s="98" t="str">
        <f t="shared" si="6"/>
        <v>Desarrollo del Sistema de Educación Superior</v>
      </c>
      <c r="K111" s="98" t="s">
        <v>411</v>
      </c>
    </row>
    <row r="112" spans="3:11">
      <c r="C112" s="141"/>
      <c r="D112" s="158"/>
      <c r="E112" s="123"/>
      <c r="F112" s="97">
        <f t="shared" si="5"/>
        <v>0</v>
      </c>
      <c r="G112" s="161"/>
      <c r="H112" s="142"/>
      <c r="I112" s="130" t="e">
        <f>VLOOKUP(H112,Presupuesto!$B$11:$C$565,2,0)</f>
        <v>#N/A</v>
      </c>
      <c r="J112" s="98" t="str">
        <f t="shared" si="6"/>
        <v>Desarrollo del Sistema de Educación Superior</v>
      </c>
      <c r="K112" s="98" t="s">
        <v>411</v>
      </c>
    </row>
    <row r="113" spans="3:11">
      <c r="C113" s="141"/>
      <c r="D113" s="158"/>
      <c r="E113" s="123"/>
      <c r="F113" s="97">
        <f t="shared" si="5"/>
        <v>0</v>
      </c>
      <c r="G113" s="161"/>
      <c r="H113" s="142"/>
      <c r="I113" s="130" t="e">
        <f>VLOOKUP(H113,Presupuesto!$B$11:$C$565,2,0)</f>
        <v>#N/A</v>
      </c>
      <c r="J113" s="98" t="str">
        <f t="shared" si="6"/>
        <v>Desarrollo del Sistema de Educación Superior</v>
      </c>
      <c r="K113" s="98" t="s">
        <v>411</v>
      </c>
    </row>
    <row r="114" spans="3:11">
      <c r="C114" s="141"/>
      <c r="D114" s="158"/>
      <c r="E114" s="123"/>
      <c r="F114" s="97">
        <f t="shared" si="5"/>
        <v>0</v>
      </c>
      <c r="G114" s="161"/>
      <c r="H114" s="142"/>
      <c r="I114" s="130" t="e">
        <f>VLOOKUP(H114,Presupuesto!$B$11:$C$565,2,0)</f>
        <v>#N/A</v>
      </c>
      <c r="J114" s="98" t="str">
        <f t="shared" si="6"/>
        <v>Desarrollo del Sistema de Educación Superior</v>
      </c>
      <c r="K114" s="98" t="s">
        <v>411</v>
      </c>
    </row>
    <row r="115" spans="3:11">
      <c r="C115" s="141"/>
      <c r="D115" s="158"/>
      <c r="E115" s="123"/>
      <c r="F115" s="97">
        <f t="shared" si="5"/>
        <v>0</v>
      </c>
      <c r="G115" s="161"/>
      <c r="H115" s="142"/>
      <c r="I115" s="130" t="e">
        <f>VLOOKUP(H115,Presupuesto!$B$11:$C$565,2,0)</f>
        <v>#N/A</v>
      </c>
      <c r="J115" s="98" t="str">
        <f t="shared" si="6"/>
        <v>Desarrollo del Sistema de Educación Superior</v>
      </c>
      <c r="K115" s="98" t="s">
        <v>411</v>
      </c>
    </row>
    <row r="116" spans="3:11">
      <c r="C116" s="143"/>
      <c r="D116" s="151"/>
      <c r="E116" s="118"/>
      <c r="F116" s="97">
        <f t="shared" si="5"/>
        <v>0</v>
      </c>
      <c r="G116" s="161"/>
      <c r="H116" s="144"/>
      <c r="I116" s="130" t="e">
        <f>VLOOKUP(H116,Presupuesto!$B$11:$C$565,2,0)</f>
        <v>#N/A</v>
      </c>
      <c r="J116" s="98" t="str">
        <f t="shared" si="6"/>
        <v>Desarrollo del Sistema de Educación Superior</v>
      </c>
      <c r="K116" s="98" t="s">
        <v>411</v>
      </c>
    </row>
    <row r="117" spans="3:11">
      <c r="C117" s="143"/>
      <c r="D117" s="151"/>
      <c r="E117" s="118"/>
      <c r="F117" s="97">
        <f t="shared" si="5"/>
        <v>0</v>
      </c>
      <c r="G117" s="161"/>
      <c r="H117" s="144"/>
      <c r="I117" s="130" t="e">
        <f>VLOOKUP(H117,Presupuesto!$B$11:$C$565,2,0)</f>
        <v>#N/A</v>
      </c>
      <c r="J117" s="98" t="str">
        <f t="shared" si="6"/>
        <v>Desarrollo del Sistema de Educación Superior</v>
      </c>
      <c r="K117" s="98" t="s">
        <v>411</v>
      </c>
    </row>
    <row r="118" spans="3:11">
      <c r="C118" s="143"/>
      <c r="D118" s="151"/>
      <c r="E118" s="118"/>
      <c r="F118" s="97">
        <f t="shared" si="5"/>
        <v>0</v>
      </c>
      <c r="G118" s="161"/>
      <c r="H118" s="144"/>
      <c r="I118" s="130" t="e">
        <f>VLOOKUP(H118,Presupuesto!$B$11:$C$565,2,0)</f>
        <v>#N/A</v>
      </c>
      <c r="J118" s="98" t="str">
        <f t="shared" si="6"/>
        <v>Desarrollo del Sistema de Educación Superior</v>
      </c>
      <c r="K118" s="98" t="s">
        <v>411</v>
      </c>
    </row>
    <row r="119" spans="3:11">
      <c r="C119" s="143"/>
      <c r="D119" s="151"/>
      <c r="E119" s="118"/>
      <c r="F119" s="97">
        <f t="shared" si="5"/>
        <v>0</v>
      </c>
      <c r="G119" s="161"/>
      <c r="H119" s="144"/>
      <c r="I119" s="130" t="e">
        <f>VLOOKUP(H119,Presupuesto!$B$11:$C$565,2,0)</f>
        <v>#N/A</v>
      </c>
      <c r="J119" s="98" t="str">
        <f t="shared" si="6"/>
        <v>Desarrollo del Sistema de Educación Superior</v>
      </c>
      <c r="K119" s="98" t="s">
        <v>411</v>
      </c>
    </row>
    <row r="120" spans="3:11">
      <c r="C120" s="143"/>
      <c r="D120" s="151"/>
      <c r="E120" s="118"/>
      <c r="F120" s="97">
        <f t="shared" si="5"/>
        <v>0</v>
      </c>
      <c r="G120" s="161"/>
      <c r="H120" s="144"/>
      <c r="I120" s="130" t="e">
        <f>VLOOKUP(H120,Presupuesto!$B$11:$C$565,2,0)</f>
        <v>#N/A</v>
      </c>
      <c r="J120" s="98" t="str">
        <f t="shared" si="6"/>
        <v>Desarrollo del Sistema de Educación Superior</v>
      </c>
      <c r="K120" s="98" t="s">
        <v>411</v>
      </c>
    </row>
    <row r="121" spans="3:11">
      <c r="C121" s="143"/>
      <c r="D121" s="151"/>
      <c r="E121" s="118"/>
      <c r="F121" s="97">
        <f t="shared" si="5"/>
        <v>0</v>
      </c>
      <c r="G121" s="161"/>
      <c r="H121" s="144"/>
      <c r="I121" s="130" t="e">
        <f>VLOOKUP(H121,Presupuesto!$B$11:$C$565,2,0)</f>
        <v>#N/A</v>
      </c>
      <c r="J121" s="98" t="str">
        <f t="shared" si="6"/>
        <v>Desarrollo del Sistema de Educación Superior</v>
      </c>
      <c r="K121" s="98" t="s">
        <v>411</v>
      </c>
    </row>
    <row r="122" spans="3:11">
      <c r="C122" s="143"/>
      <c r="D122" s="151"/>
      <c r="E122" s="118"/>
      <c r="F122" s="97">
        <f t="shared" si="5"/>
        <v>0</v>
      </c>
      <c r="G122" s="161"/>
      <c r="H122" s="144"/>
      <c r="I122" s="130" t="e">
        <f>VLOOKUP(H122,Presupuesto!$B$11:$C$565,2,0)</f>
        <v>#N/A</v>
      </c>
      <c r="J122" s="98" t="str">
        <f t="shared" si="6"/>
        <v>Desarrollo del Sistema de Educación Superior</v>
      </c>
      <c r="K122" s="98" t="s">
        <v>411</v>
      </c>
    </row>
    <row r="123" spans="3:11">
      <c r="C123" s="143"/>
      <c r="D123" s="151"/>
      <c r="E123" s="118"/>
      <c r="F123" s="97">
        <f t="shared" si="5"/>
        <v>0</v>
      </c>
      <c r="G123" s="161"/>
      <c r="H123" s="144"/>
      <c r="I123" s="130" t="e">
        <f>VLOOKUP(H123,Presupuesto!$B$11:$C$565,2,0)</f>
        <v>#N/A</v>
      </c>
      <c r="J123" s="98" t="str">
        <f t="shared" si="6"/>
        <v>Desarrollo del Sistema de Educación Superior</v>
      </c>
      <c r="K123" s="98" t="s">
        <v>411</v>
      </c>
    </row>
    <row r="124" spans="3:11">
      <c r="C124" s="145"/>
      <c r="D124" s="151"/>
      <c r="E124" s="118"/>
      <c r="F124" s="97">
        <f t="shared" si="5"/>
        <v>0</v>
      </c>
      <c r="G124" s="161"/>
      <c r="H124" s="146"/>
      <c r="I124" s="130" t="e">
        <f>VLOOKUP(H124,Presupuesto!$B$11:$C$565,2,0)</f>
        <v>#N/A</v>
      </c>
      <c r="J124" s="98" t="str">
        <f t="shared" si="6"/>
        <v>Desarrollo del Sistema de Educación Superior</v>
      </c>
      <c r="K124" s="98" t="s">
        <v>402</v>
      </c>
    </row>
    <row r="125" spans="3:11">
      <c r="C125" s="145"/>
      <c r="D125" s="151"/>
      <c r="E125" s="118"/>
      <c r="F125" s="97">
        <f t="shared" si="5"/>
        <v>0</v>
      </c>
      <c r="G125" s="161"/>
      <c r="H125" s="146"/>
      <c r="I125" s="130" t="e">
        <f>VLOOKUP(H125,Presupuesto!$B$11:$C$565,2,0)</f>
        <v>#N/A</v>
      </c>
      <c r="J125" s="98" t="str">
        <f t="shared" si="6"/>
        <v>Desarrollo del Sistema de Educación Superior</v>
      </c>
      <c r="K125" s="98" t="s">
        <v>411</v>
      </c>
    </row>
    <row r="126" spans="3:11">
      <c r="C126" s="145"/>
      <c r="D126" s="151"/>
      <c r="E126" s="118"/>
      <c r="F126" s="97">
        <f t="shared" si="5"/>
        <v>0</v>
      </c>
      <c r="G126" s="161"/>
      <c r="H126" s="146"/>
      <c r="I126" s="130" t="e">
        <f>VLOOKUP(H126,Presupuesto!$B$11:$C$565,2,0)</f>
        <v>#N/A</v>
      </c>
      <c r="J126" s="98" t="str">
        <f t="shared" si="6"/>
        <v>Desarrollo del Sistema de Educación Superior</v>
      </c>
      <c r="K126" s="98" t="s">
        <v>411</v>
      </c>
    </row>
    <row r="127" spans="3:11">
      <c r="C127" s="145"/>
      <c r="D127" s="151"/>
      <c r="E127" s="118"/>
      <c r="F127" s="97">
        <f t="shared" si="5"/>
        <v>0</v>
      </c>
      <c r="G127" s="161"/>
      <c r="H127" s="146"/>
      <c r="I127" s="130" t="e">
        <f>VLOOKUP(H127,Presupuesto!$B$11:$C$565,2,0)</f>
        <v>#N/A</v>
      </c>
      <c r="J127" s="98" t="str">
        <f t="shared" si="6"/>
        <v>Desarrollo del Sistema de Educación Superior</v>
      </c>
      <c r="K127" s="98" t="s">
        <v>411</v>
      </c>
    </row>
    <row r="128" spans="3:11" ht="15.75" thickBot="1">
      <c r="C128" s="147"/>
      <c r="D128" s="159"/>
      <c r="E128" s="103"/>
      <c r="F128" s="105">
        <f t="shared" si="5"/>
        <v>0</v>
      </c>
      <c r="G128" s="162"/>
      <c r="H128" s="148"/>
      <c r="I128" s="132" t="e">
        <f>VLOOKUP(H128,Presupuesto!$B$11:$C$565,2,0)</f>
        <v>#N/A</v>
      </c>
      <c r="J128" s="106" t="str">
        <f t="shared" si="6"/>
        <v>Desarrollo del Sistema de Educación Superior</v>
      </c>
      <c r="K128" s="124" t="s">
        <v>393</v>
      </c>
    </row>
    <row r="130" spans="3:11" ht="15.75" thickBot="1">
      <c r="F130" s="90"/>
      <c r="G130" s="89"/>
      <c r="H130" s="90"/>
      <c r="I130" s="90"/>
    </row>
    <row r="131" spans="3:11" ht="15.75" thickBot="1">
      <c r="C131" s="157" t="s">
        <v>53</v>
      </c>
      <c r="D131" s="373">
        <f>SUM(F138:F172)</f>
        <v>0</v>
      </c>
      <c r="F131" s="70"/>
      <c r="G131" s="79"/>
      <c r="H131" s="70"/>
      <c r="I131" s="70"/>
    </row>
    <row r="132" spans="3:11">
      <c r="C132" s="70"/>
      <c r="D132" s="31"/>
      <c r="E132" s="93"/>
      <c r="F132" s="93"/>
      <c r="G132" s="93"/>
      <c r="H132" s="76"/>
      <c r="I132" s="76"/>
      <c r="J132" s="76"/>
      <c r="K132" s="112"/>
    </row>
    <row r="133" spans="3:11">
      <c r="C133" s="70"/>
      <c r="D133" s="31"/>
      <c r="E133" s="93"/>
      <c r="F133" s="93"/>
      <c r="G133" s="93"/>
      <c r="H133" s="76"/>
      <c r="I133" s="76"/>
      <c r="J133" s="76"/>
      <c r="K133" s="112"/>
    </row>
    <row r="134" spans="3:11" ht="15.75">
      <c r="C134" s="202" t="s">
        <v>391</v>
      </c>
      <c r="D134" s="369"/>
      <c r="E134" s="93"/>
      <c r="F134" s="93"/>
      <c r="G134" s="93"/>
      <c r="H134" s="76"/>
      <c r="I134" s="76"/>
      <c r="J134" s="76"/>
      <c r="K134" s="112"/>
    </row>
    <row r="135" spans="3:11" ht="18.75">
      <c r="C135" s="210" t="e">
        <f>IFERROR(VLOOKUP(D134,'1. Desarrollo e Innov. Curricu.'!$F:$G,2,FALSE),IFERROR(VLOOKUP(D134,'2. Investigación Científica'!$F:$G,2,FALSE),IFERROR(VLOOKUP(D134,'3. Vinculación Univ. Sociedad'!$F:$G,2,FALSE),IFERROR(VLOOKUP(D134,'4. Docencia y Profesorado Univ.'!$F:$G,2,FALSE),IFERROR(VLOOKUP(D134,'5. Estudiantes y Graduados'!$F:$G,2,FALSE),IFERROR(VLOOKUP(D134,'11. Gestion Administrativa'!$F:$G,2,FALSE),IFERROR(VLOOKUP(D134,'13. Gestión Académica'!$F:$G,2,FALSE),IFERROR(VLOOKUP(D134,'9. Asegura. de la Calid. y M'!$F:$G,2,FALSE),IFERROR(VLOOKUP(D134,'6. Gestión del Conocimiento'!$F:$G,2,FALSE),IFERROR(VLOOKUP(D134,'15. Gobernabilidad y Proceso...'!$F:$G,2,FALSE),IFERROR(VLOOKUP(D134,'12. Gestión del Talento Humano'!$F:$G,2,FALSE),IFERROR(VLOOKUP(D134,'14. Internacional... de la E.S.'!$F:$G,2,FALSE),IFERROR(VLOOKUP(D134,'10. Posgrado'!$F:$G,2,FALSE),IFERROR(VLOOKUP(D134,'17. Gestión TIC'!$F:$G,2,FALSE),IFERROR(VLOOKUP(D134,'16. Desa. del Sistema Educ.Sup.'!$F:$G,2,FALSE),IFERROR(VLOOKUP(D134,'8. Cultura de Inno. Insti...'!$F:$G,2,FALSE),VLOOKUP(D134,'7. Lo Esencial de la Reforma U.'!$F:$G,2,0)))))))))))))))))</f>
        <v>#N/A</v>
      </c>
      <c r="D135" s="31"/>
      <c r="E135" s="93"/>
      <c r="F135" s="93"/>
      <c r="G135" s="93"/>
      <c r="H135" s="76"/>
      <c r="I135" s="76"/>
      <c r="J135" s="76"/>
      <c r="K135" s="112"/>
    </row>
    <row r="136" spans="3:11" ht="15.75" thickBot="1">
      <c r="F136" s="93"/>
      <c r="G136" s="76"/>
      <c r="H136" s="76"/>
      <c r="I136" s="76"/>
    </row>
    <row r="137" spans="3:11" ht="30.75" thickBot="1">
      <c r="C137" s="129" t="s">
        <v>44</v>
      </c>
      <c r="D137" s="129" t="s">
        <v>55</v>
      </c>
      <c r="E137" s="136" t="s">
        <v>57</v>
      </c>
      <c r="F137" s="135" t="s">
        <v>27</v>
      </c>
      <c r="G137" s="133" t="s">
        <v>130</v>
      </c>
      <c r="H137" s="136" t="s">
        <v>46</v>
      </c>
      <c r="I137" s="133" t="s">
        <v>131</v>
      </c>
      <c r="J137" s="133" t="s">
        <v>409</v>
      </c>
      <c r="K137" s="133" t="s">
        <v>410</v>
      </c>
    </row>
    <row r="138" spans="3:11">
      <c r="C138" s="220" t="s">
        <v>438</v>
      </c>
      <c r="D138" s="221"/>
      <c r="E138" s="219">
        <f>HLOOKUP(C138,$AH$2:$BU$3,2,0)</f>
        <v>620</v>
      </c>
      <c r="F138" s="97">
        <f t="shared" ref="F138:F172" si="7">D138*E138</f>
        <v>0</v>
      </c>
      <c r="G138" s="161"/>
      <c r="H138" s="142"/>
      <c r="I138" s="130" t="e">
        <f>VLOOKUP(H138,Presupuesto!$B$11:$C$565,2,0)</f>
        <v>#N/A</v>
      </c>
      <c r="J138" s="218" t="s">
        <v>1478</v>
      </c>
      <c r="K138" s="98" t="s">
        <v>393</v>
      </c>
    </row>
    <row r="139" spans="3:11">
      <c r="C139" s="141"/>
      <c r="D139" s="158"/>
      <c r="E139" s="123"/>
      <c r="F139" s="97">
        <f t="shared" si="7"/>
        <v>0</v>
      </c>
      <c r="G139" s="161"/>
      <c r="H139" s="142"/>
      <c r="I139" s="130" t="e">
        <f>VLOOKUP(H139,Presupuesto!$B$11:$C$565,2,0)</f>
        <v>#N/A</v>
      </c>
      <c r="J139" s="98" t="str">
        <f>$J$138</f>
        <v>Desarrollo del Sistema de Educación Superior</v>
      </c>
      <c r="K139" s="98" t="s">
        <v>411</v>
      </c>
    </row>
    <row r="140" spans="3:11">
      <c r="C140" s="141"/>
      <c r="D140" s="158"/>
      <c r="E140" s="123"/>
      <c r="F140" s="97">
        <f t="shared" si="7"/>
        <v>0</v>
      </c>
      <c r="G140" s="161"/>
      <c r="H140" s="142"/>
      <c r="I140" s="130" t="e">
        <f>VLOOKUP(H140,Presupuesto!$B$11:$C$565,2,0)</f>
        <v>#N/A</v>
      </c>
      <c r="J140" s="98" t="str">
        <f t="shared" ref="J140:J172" si="8">$J$138</f>
        <v>Desarrollo del Sistema de Educación Superior</v>
      </c>
      <c r="K140" s="98" t="s">
        <v>411</v>
      </c>
    </row>
    <row r="141" spans="3:11">
      <c r="C141" s="141"/>
      <c r="D141" s="158"/>
      <c r="E141" s="123"/>
      <c r="F141" s="97">
        <f t="shared" si="7"/>
        <v>0</v>
      </c>
      <c r="G141" s="161"/>
      <c r="H141" s="142"/>
      <c r="I141" s="130" t="e">
        <f>VLOOKUP(H141,Presupuesto!$B$11:$C$565,2,0)</f>
        <v>#N/A</v>
      </c>
      <c r="J141" s="98" t="str">
        <f t="shared" si="8"/>
        <v>Desarrollo del Sistema de Educación Superior</v>
      </c>
      <c r="K141" s="98" t="s">
        <v>411</v>
      </c>
    </row>
    <row r="142" spans="3:11">
      <c r="C142" s="141"/>
      <c r="D142" s="158"/>
      <c r="E142" s="123"/>
      <c r="F142" s="97">
        <f t="shared" si="7"/>
        <v>0</v>
      </c>
      <c r="G142" s="161"/>
      <c r="H142" s="142"/>
      <c r="I142" s="130" t="e">
        <f>VLOOKUP(H142,Presupuesto!$B$11:$C$565,2,0)</f>
        <v>#N/A</v>
      </c>
      <c r="J142" s="98" t="str">
        <f t="shared" si="8"/>
        <v>Desarrollo del Sistema de Educación Superior</v>
      </c>
      <c r="K142" s="98" t="s">
        <v>411</v>
      </c>
    </row>
    <row r="143" spans="3:11">
      <c r="C143" s="141"/>
      <c r="D143" s="158"/>
      <c r="E143" s="123"/>
      <c r="F143" s="97">
        <f t="shared" si="7"/>
        <v>0</v>
      </c>
      <c r="G143" s="161"/>
      <c r="H143" s="142"/>
      <c r="I143" s="130" t="e">
        <f>VLOOKUP(H143,Presupuesto!$B$11:$C$565,2,0)</f>
        <v>#N/A</v>
      </c>
      <c r="J143" s="98" t="str">
        <f t="shared" si="8"/>
        <v>Desarrollo del Sistema de Educación Superior</v>
      </c>
      <c r="K143" s="98" t="s">
        <v>400</v>
      </c>
    </row>
    <row r="144" spans="3:11">
      <c r="C144" s="141"/>
      <c r="D144" s="158"/>
      <c r="E144" s="123"/>
      <c r="F144" s="97">
        <f t="shared" si="7"/>
        <v>0</v>
      </c>
      <c r="G144" s="161"/>
      <c r="H144" s="142"/>
      <c r="I144" s="130" t="e">
        <f>VLOOKUP(H144,Presupuesto!$B$11:$C$565,2,0)</f>
        <v>#N/A</v>
      </c>
      <c r="J144" s="98" t="str">
        <f t="shared" si="8"/>
        <v>Desarrollo del Sistema de Educación Superior</v>
      </c>
      <c r="K144" s="98" t="s">
        <v>411</v>
      </c>
    </row>
    <row r="145" spans="3:11">
      <c r="C145" s="141"/>
      <c r="D145" s="158"/>
      <c r="E145" s="123"/>
      <c r="F145" s="97">
        <f t="shared" si="7"/>
        <v>0</v>
      </c>
      <c r="G145" s="161"/>
      <c r="H145" s="142"/>
      <c r="I145" s="130" t="e">
        <f>VLOOKUP(H145,Presupuesto!$B$11:$C$565,2,0)</f>
        <v>#N/A</v>
      </c>
      <c r="J145" s="98" t="str">
        <f t="shared" si="8"/>
        <v>Desarrollo del Sistema de Educación Superior</v>
      </c>
      <c r="K145" s="98" t="s">
        <v>411</v>
      </c>
    </row>
    <row r="146" spans="3:11">
      <c r="C146" s="141"/>
      <c r="D146" s="158"/>
      <c r="E146" s="123"/>
      <c r="F146" s="97">
        <f t="shared" si="7"/>
        <v>0</v>
      </c>
      <c r="G146" s="161"/>
      <c r="H146" s="142"/>
      <c r="I146" s="130" t="e">
        <f>VLOOKUP(H146,Presupuesto!$B$11:$C$565,2,0)</f>
        <v>#N/A</v>
      </c>
      <c r="J146" s="98" t="str">
        <f t="shared" si="8"/>
        <v>Desarrollo del Sistema de Educación Superior</v>
      </c>
      <c r="K146" s="98" t="s">
        <v>411</v>
      </c>
    </row>
    <row r="147" spans="3:11">
      <c r="C147" s="141"/>
      <c r="D147" s="158"/>
      <c r="E147" s="123"/>
      <c r="F147" s="97">
        <f t="shared" si="7"/>
        <v>0</v>
      </c>
      <c r="G147" s="161"/>
      <c r="H147" s="142"/>
      <c r="I147" s="130" t="e">
        <f>VLOOKUP(H147,Presupuesto!$B$11:$C$565,2,0)</f>
        <v>#N/A</v>
      </c>
      <c r="J147" s="98" t="str">
        <f t="shared" si="8"/>
        <v>Desarrollo del Sistema de Educación Superior</v>
      </c>
      <c r="K147" s="98" t="s">
        <v>411</v>
      </c>
    </row>
    <row r="148" spans="3:11">
      <c r="C148" s="141"/>
      <c r="D148" s="158"/>
      <c r="E148" s="123"/>
      <c r="F148" s="97">
        <f t="shared" si="7"/>
        <v>0</v>
      </c>
      <c r="G148" s="161"/>
      <c r="H148" s="142"/>
      <c r="I148" s="130" t="e">
        <f>VLOOKUP(H148,Presupuesto!$B$11:$C$565,2,0)</f>
        <v>#N/A</v>
      </c>
      <c r="J148" s="98" t="str">
        <f t="shared" si="8"/>
        <v>Desarrollo del Sistema de Educación Superior</v>
      </c>
      <c r="K148" s="98" t="s">
        <v>411</v>
      </c>
    </row>
    <row r="149" spans="3:11">
      <c r="C149" s="141"/>
      <c r="D149" s="158"/>
      <c r="E149" s="123"/>
      <c r="F149" s="97">
        <f t="shared" si="7"/>
        <v>0</v>
      </c>
      <c r="G149" s="161"/>
      <c r="H149" s="142"/>
      <c r="I149" s="130" t="e">
        <f>VLOOKUP(H149,Presupuesto!$B$11:$C$565,2,0)</f>
        <v>#N/A</v>
      </c>
      <c r="J149" s="98" t="str">
        <f t="shared" si="8"/>
        <v>Desarrollo del Sistema de Educación Superior</v>
      </c>
      <c r="K149" s="98" t="s">
        <v>411</v>
      </c>
    </row>
    <row r="150" spans="3:11">
      <c r="C150" s="141"/>
      <c r="D150" s="158"/>
      <c r="E150" s="123"/>
      <c r="F150" s="97">
        <f t="shared" si="7"/>
        <v>0</v>
      </c>
      <c r="G150" s="161"/>
      <c r="H150" s="142"/>
      <c r="I150" s="130" t="e">
        <f>VLOOKUP(H150,Presupuesto!$B$11:$C$565,2,0)</f>
        <v>#N/A</v>
      </c>
      <c r="J150" s="98" t="str">
        <f t="shared" si="8"/>
        <v>Desarrollo del Sistema de Educación Superior</v>
      </c>
      <c r="K150" s="98" t="s">
        <v>411</v>
      </c>
    </row>
    <row r="151" spans="3:11">
      <c r="C151" s="141"/>
      <c r="D151" s="158"/>
      <c r="E151" s="123"/>
      <c r="F151" s="97">
        <f t="shared" si="7"/>
        <v>0</v>
      </c>
      <c r="G151" s="161"/>
      <c r="H151" s="142"/>
      <c r="I151" s="130" t="e">
        <f>VLOOKUP(H151,Presupuesto!$B$11:$C$565,2,0)</f>
        <v>#N/A</v>
      </c>
      <c r="J151" s="98" t="str">
        <f t="shared" si="8"/>
        <v>Desarrollo del Sistema de Educación Superior</v>
      </c>
      <c r="K151" s="98" t="s">
        <v>411</v>
      </c>
    </row>
    <row r="152" spans="3:11">
      <c r="C152" s="141"/>
      <c r="D152" s="158"/>
      <c r="E152" s="123"/>
      <c r="F152" s="97">
        <f t="shared" si="7"/>
        <v>0</v>
      </c>
      <c r="G152" s="161"/>
      <c r="H152" s="142"/>
      <c r="I152" s="130" t="e">
        <f>VLOOKUP(H152,Presupuesto!$B$11:$C$565,2,0)</f>
        <v>#N/A</v>
      </c>
      <c r="J152" s="98" t="str">
        <f t="shared" si="8"/>
        <v>Desarrollo del Sistema de Educación Superior</v>
      </c>
      <c r="K152" s="98" t="s">
        <v>411</v>
      </c>
    </row>
    <row r="153" spans="3:11">
      <c r="C153" s="141"/>
      <c r="D153" s="158"/>
      <c r="E153" s="123"/>
      <c r="F153" s="97">
        <f t="shared" si="7"/>
        <v>0</v>
      </c>
      <c r="G153" s="161"/>
      <c r="H153" s="142"/>
      <c r="I153" s="130" t="e">
        <f>VLOOKUP(H153,Presupuesto!$B$11:$C$565,2,0)</f>
        <v>#N/A</v>
      </c>
      <c r="J153" s="98" t="str">
        <f t="shared" si="8"/>
        <v>Desarrollo del Sistema de Educación Superior</v>
      </c>
      <c r="K153" s="98" t="s">
        <v>411</v>
      </c>
    </row>
    <row r="154" spans="3:11">
      <c r="C154" s="141"/>
      <c r="D154" s="158"/>
      <c r="E154" s="123"/>
      <c r="F154" s="97">
        <f t="shared" si="7"/>
        <v>0</v>
      </c>
      <c r="G154" s="161"/>
      <c r="H154" s="142"/>
      <c r="I154" s="130" t="e">
        <f>VLOOKUP(H154,Presupuesto!$B$11:$C$565,2,0)</f>
        <v>#N/A</v>
      </c>
      <c r="J154" s="98" t="str">
        <f t="shared" si="8"/>
        <v>Desarrollo del Sistema de Educación Superior</v>
      </c>
      <c r="K154" s="98" t="s">
        <v>411</v>
      </c>
    </row>
    <row r="155" spans="3:11">
      <c r="C155" s="141"/>
      <c r="D155" s="158"/>
      <c r="E155" s="123"/>
      <c r="F155" s="97">
        <f t="shared" si="7"/>
        <v>0</v>
      </c>
      <c r="G155" s="161"/>
      <c r="H155" s="142"/>
      <c r="I155" s="130" t="e">
        <f>VLOOKUP(H155,Presupuesto!$B$11:$C$565,2,0)</f>
        <v>#N/A</v>
      </c>
      <c r="J155" s="98" t="str">
        <f t="shared" si="8"/>
        <v>Desarrollo del Sistema de Educación Superior</v>
      </c>
      <c r="K155" s="98" t="s">
        <v>411</v>
      </c>
    </row>
    <row r="156" spans="3:11">
      <c r="C156" s="141"/>
      <c r="D156" s="158"/>
      <c r="E156" s="123"/>
      <c r="F156" s="97">
        <f t="shared" si="7"/>
        <v>0</v>
      </c>
      <c r="G156" s="161"/>
      <c r="H156" s="142"/>
      <c r="I156" s="130" t="e">
        <f>VLOOKUP(H156,Presupuesto!$B$11:$C$565,2,0)</f>
        <v>#N/A</v>
      </c>
      <c r="J156" s="98" t="str">
        <f t="shared" si="8"/>
        <v>Desarrollo del Sistema de Educación Superior</v>
      </c>
      <c r="K156" s="98" t="s">
        <v>411</v>
      </c>
    </row>
    <row r="157" spans="3:11">
      <c r="C157" s="141"/>
      <c r="D157" s="158"/>
      <c r="E157" s="123"/>
      <c r="F157" s="97">
        <f t="shared" si="7"/>
        <v>0</v>
      </c>
      <c r="G157" s="161"/>
      <c r="H157" s="142"/>
      <c r="I157" s="130" t="e">
        <f>VLOOKUP(H157,Presupuesto!$B$11:$C$565,2,0)</f>
        <v>#N/A</v>
      </c>
      <c r="J157" s="98" t="str">
        <f t="shared" si="8"/>
        <v>Desarrollo del Sistema de Educación Superior</v>
      </c>
      <c r="K157" s="98" t="s">
        <v>411</v>
      </c>
    </row>
    <row r="158" spans="3:11">
      <c r="C158" s="141"/>
      <c r="D158" s="158"/>
      <c r="E158" s="123"/>
      <c r="F158" s="97">
        <f t="shared" si="7"/>
        <v>0</v>
      </c>
      <c r="G158" s="161"/>
      <c r="H158" s="142"/>
      <c r="I158" s="130" t="e">
        <f>VLOOKUP(H158,Presupuesto!$B$11:$C$565,2,0)</f>
        <v>#N/A</v>
      </c>
      <c r="J158" s="98" t="str">
        <f t="shared" si="8"/>
        <v>Desarrollo del Sistema de Educación Superior</v>
      </c>
      <c r="K158" s="98" t="s">
        <v>411</v>
      </c>
    </row>
    <row r="159" spans="3:11">
      <c r="C159" s="141"/>
      <c r="D159" s="158"/>
      <c r="E159" s="123"/>
      <c r="F159" s="97">
        <f t="shared" si="7"/>
        <v>0</v>
      </c>
      <c r="G159" s="161"/>
      <c r="H159" s="142"/>
      <c r="I159" s="130" t="e">
        <f>VLOOKUP(H159,Presupuesto!$B$11:$C$565,2,0)</f>
        <v>#N/A</v>
      </c>
      <c r="J159" s="98" t="str">
        <f t="shared" si="8"/>
        <v>Desarrollo del Sistema de Educación Superior</v>
      </c>
      <c r="K159" s="98" t="s">
        <v>411</v>
      </c>
    </row>
    <row r="160" spans="3:11">
      <c r="C160" s="143"/>
      <c r="D160" s="151"/>
      <c r="E160" s="118"/>
      <c r="F160" s="97">
        <f t="shared" si="7"/>
        <v>0</v>
      </c>
      <c r="G160" s="161"/>
      <c r="H160" s="144"/>
      <c r="I160" s="130" t="e">
        <f>VLOOKUP(H160,Presupuesto!$B$11:$C$565,2,0)</f>
        <v>#N/A</v>
      </c>
      <c r="J160" s="98" t="str">
        <f t="shared" si="8"/>
        <v>Desarrollo del Sistema de Educación Superior</v>
      </c>
      <c r="K160" s="98" t="s">
        <v>411</v>
      </c>
    </row>
    <row r="161" spans="3:11">
      <c r="C161" s="143"/>
      <c r="D161" s="151"/>
      <c r="E161" s="118"/>
      <c r="F161" s="97">
        <f t="shared" si="7"/>
        <v>0</v>
      </c>
      <c r="G161" s="161"/>
      <c r="H161" s="144"/>
      <c r="I161" s="130" t="e">
        <f>VLOOKUP(H161,Presupuesto!$B$11:$C$565,2,0)</f>
        <v>#N/A</v>
      </c>
      <c r="J161" s="98" t="str">
        <f t="shared" si="8"/>
        <v>Desarrollo del Sistema de Educación Superior</v>
      </c>
      <c r="K161" s="98" t="s">
        <v>411</v>
      </c>
    </row>
    <row r="162" spans="3:11">
      <c r="C162" s="143"/>
      <c r="D162" s="151"/>
      <c r="E162" s="118"/>
      <c r="F162" s="97">
        <f t="shared" si="7"/>
        <v>0</v>
      </c>
      <c r="G162" s="161"/>
      <c r="H162" s="144"/>
      <c r="I162" s="130" t="e">
        <f>VLOOKUP(H162,Presupuesto!$B$11:$C$565,2,0)</f>
        <v>#N/A</v>
      </c>
      <c r="J162" s="98" t="str">
        <f t="shared" si="8"/>
        <v>Desarrollo del Sistema de Educación Superior</v>
      </c>
      <c r="K162" s="98" t="s">
        <v>411</v>
      </c>
    </row>
    <row r="163" spans="3:11">
      <c r="C163" s="143"/>
      <c r="D163" s="151"/>
      <c r="E163" s="118"/>
      <c r="F163" s="97">
        <f t="shared" si="7"/>
        <v>0</v>
      </c>
      <c r="G163" s="161"/>
      <c r="H163" s="144"/>
      <c r="I163" s="130" t="e">
        <f>VLOOKUP(H163,Presupuesto!$B$11:$C$565,2,0)</f>
        <v>#N/A</v>
      </c>
      <c r="J163" s="98" t="str">
        <f t="shared" si="8"/>
        <v>Desarrollo del Sistema de Educación Superior</v>
      </c>
      <c r="K163" s="98" t="s">
        <v>411</v>
      </c>
    </row>
    <row r="164" spans="3:11">
      <c r="C164" s="143"/>
      <c r="D164" s="151"/>
      <c r="E164" s="118"/>
      <c r="F164" s="97">
        <f t="shared" si="7"/>
        <v>0</v>
      </c>
      <c r="G164" s="161"/>
      <c r="H164" s="144"/>
      <c r="I164" s="130" t="e">
        <f>VLOOKUP(H164,Presupuesto!$B$11:$C$565,2,0)</f>
        <v>#N/A</v>
      </c>
      <c r="J164" s="98" t="str">
        <f t="shared" si="8"/>
        <v>Desarrollo del Sistema de Educación Superior</v>
      </c>
      <c r="K164" s="98" t="s">
        <v>411</v>
      </c>
    </row>
    <row r="165" spans="3:11">
      <c r="C165" s="143"/>
      <c r="D165" s="151"/>
      <c r="E165" s="118"/>
      <c r="F165" s="97">
        <f t="shared" si="7"/>
        <v>0</v>
      </c>
      <c r="G165" s="161"/>
      <c r="H165" s="144"/>
      <c r="I165" s="130" t="e">
        <f>VLOOKUP(H165,Presupuesto!$B$11:$C$565,2,0)</f>
        <v>#N/A</v>
      </c>
      <c r="J165" s="98" t="str">
        <f t="shared" si="8"/>
        <v>Desarrollo del Sistema de Educación Superior</v>
      </c>
      <c r="K165" s="98" t="s">
        <v>411</v>
      </c>
    </row>
    <row r="166" spans="3:11">
      <c r="C166" s="143"/>
      <c r="D166" s="151"/>
      <c r="E166" s="118"/>
      <c r="F166" s="97">
        <f t="shared" si="7"/>
        <v>0</v>
      </c>
      <c r="G166" s="161"/>
      <c r="H166" s="144"/>
      <c r="I166" s="130" t="e">
        <f>VLOOKUP(H166,Presupuesto!$B$11:$C$565,2,0)</f>
        <v>#N/A</v>
      </c>
      <c r="J166" s="98" t="str">
        <f t="shared" si="8"/>
        <v>Desarrollo del Sistema de Educación Superior</v>
      </c>
      <c r="K166" s="98" t="s">
        <v>411</v>
      </c>
    </row>
    <row r="167" spans="3:11">
      <c r="C167" s="143"/>
      <c r="D167" s="151"/>
      <c r="E167" s="118"/>
      <c r="F167" s="97">
        <f t="shared" si="7"/>
        <v>0</v>
      </c>
      <c r="G167" s="161"/>
      <c r="H167" s="144"/>
      <c r="I167" s="130" t="e">
        <f>VLOOKUP(H167,Presupuesto!$B$11:$C$565,2,0)</f>
        <v>#N/A</v>
      </c>
      <c r="J167" s="98" t="str">
        <f t="shared" si="8"/>
        <v>Desarrollo del Sistema de Educación Superior</v>
      </c>
      <c r="K167" s="98" t="s">
        <v>411</v>
      </c>
    </row>
    <row r="168" spans="3:11">
      <c r="C168" s="145"/>
      <c r="D168" s="151"/>
      <c r="E168" s="118"/>
      <c r="F168" s="97">
        <f t="shared" si="7"/>
        <v>0</v>
      </c>
      <c r="G168" s="161"/>
      <c r="H168" s="146"/>
      <c r="I168" s="130" t="e">
        <f>VLOOKUP(H168,Presupuesto!$B$11:$C$565,2,0)</f>
        <v>#N/A</v>
      </c>
      <c r="J168" s="98" t="str">
        <f t="shared" si="8"/>
        <v>Desarrollo del Sistema de Educación Superior</v>
      </c>
      <c r="K168" s="98" t="s">
        <v>402</v>
      </c>
    </row>
    <row r="169" spans="3:11">
      <c r="C169" s="145"/>
      <c r="D169" s="151"/>
      <c r="E169" s="118"/>
      <c r="F169" s="97">
        <f t="shared" si="7"/>
        <v>0</v>
      </c>
      <c r="G169" s="161"/>
      <c r="H169" s="146"/>
      <c r="I169" s="130" t="e">
        <f>VLOOKUP(H169,Presupuesto!$B$11:$C$565,2,0)</f>
        <v>#N/A</v>
      </c>
      <c r="J169" s="98" t="str">
        <f t="shared" si="8"/>
        <v>Desarrollo del Sistema de Educación Superior</v>
      </c>
      <c r="K169" s="98" t="s">
        <v>411</v>
      </c>
    </row>
    <row r="170" spans="3:11">
      <c r="C170" s="145"/>
      <c r="D170" s="151"/>
      <c r="E170" s="118"/>
      <c r="F170" s="97">
        <f t="shared" si="7"/>
        <v>0</v>
      </c>
      <c r="G170" s="161"/>
      <c r="H170" s="146"/>
      <c r="I170" s="130" t="e">
        <f>VLOOKUP(H170,Presupuesto!$B$11:$C$565,2,0)</f>
        <v>#N/A</v>
      </c>
      <c r="J170" s="98" t="str">
        <f t="shared" si="8"/>
        <v>Desarrollo del Sistema de Educación Superior</v>
      </c>
      <c r="K170" s="98" t="s">
        <v>411</v>
      </c>
    </row>
    <row r="171" spans="3:11">
      <c r="C171" s="145"/>
      <c r="D171" s="151"/>
      <c r="E171" s="118"/>
      <c r="F171" s="97">
        <f t="shared" si="7"/>
        <v>0</v>
      </c>
      <c r="G171" s="161"/>
      <c r="H171" s="146"/>
      <c r="I171" s="130" t="e">
        <f>VLOOKUP(H171,Presupuesto!$B$11:$C$565,2,0)</f>
        <v>#N/A</v>
      </c>
      <c r="J171" s="98" t="str">
        <f t="shared" si="8"/>
        <v>Desarrollo del Sistema de Educación Superior</v>
      </c>
      <c r="K171" s="98" t="s">
        <v>411</v>
      </c>
    </row>
    <row r="172" spans="3:11" ht="15.75" thickBot="1">
      <c r="C172" s="147"/>
      <c r="D172" s="159"/>
      <c r="E172" s="103"/>
      <c r="F172" s="105">
        <f t="shared" si="7"/>
        <v>0</v>
      </c>
      <c r="G172" s="162"/>
      <c r="H172" s="148"/>
      <c r="I172" s="132" t="e">
        <f>VLOOKUP(H172,Presupuesto!$B$11:$C$565,2,0)</f>
        <v>#N/A</v>
      </c>
      <c r="J172" s="106" t="str">
        <f t="shared" si="8"/>
        <v>Desarrollo del Sistema de Educación Superior</v>
      </c>
      <c r="K172" s="124" t="s">
        <v>393</v>
      </c>
    </row>
    <row r="174" spans="3:11" ht="15.75" thickBot="1"/>
    <row r="175" spans="3:11" ht="15.75" thickBot="1">
      <c r="C175" s="157" t="s">
        <v>53</v>
      </c>
      <c r="D175" s="373">
        <f>SUM(F182:F216)</f>
        <v>0</v>
      </c>
      <c r="F175" s="70"/>
      <c r="G175" s="79"/>
      <c r="H175" s="70"/>
      <c r="I175" s="70"/>
    </row>
    <row r="176" spans="3:11">
      <c r="C176" s="70"/>
      <c r="D176" s="31"/>
      <c r="E176" s="93"/>
      <c r="F176" s="93"/>
      <c r="G176" s="93"/>
      <c r="H176" s="76"/>
      <c r="I176" s="76"/>
      <c r="J176" s="76"/>
      <c r="K176" s="112"/>
    </row>
    <row r="177" spans="3:11">
      <c r="C177" s="70"/>
      <c r="D177" s="31"/>
      <c r="E177" s="93"/>
      <c r="F177" s="93"/>
      <c r="G177" s="93"/>
      <c r="H177" s="76"/>
      <c r="I177" s="76"/>
      <c r="J177" s="76"/>
      <c r="K177" s="112"/>
    </row>
    <row r="178" spans="3:11" ht="15.75">
      <c r="C178" s="202" t="s">
        <v>391</v>
      </c>
      <c r="D178" s="369"/>
      <c r="E178" s="93"/>
      <c r="F178" s="93"/>
      <c r="G178" s="93"/>
      <c r="H178" s="76"/>
      <c r="I178" s="76"/>
      <c r="J178" s="76"/>
      <c r="K178" s="112"/>
    </row>
    <row r="179" spans="3:11" ht="18.75">
      <c r="C179" s="210" t="e">
        <f>IFERROR(VLOOKUP(D178,'1. Desarrollo e Innov. Curricu.'!$F:$G,2,FALSE),IFERROR(VLOOKUP(D178,'2. Investigación Científica'!$F:$G,2,FALSE),IFERROR(VLOOKUP(D178,'3. Vinculación Univ. Sociedad'!$F:$G,2,FALSE),IFERROR(VLOOKUP(D178,'4. Docencia y Profesorado Univ.'!$F:$G,2,FALSE),IFERROR(VLOOKUP(D178,'5. Estudiantes y Graduados'!$F:$G,2,FALSE),IFERROR(VLOOKUP(D178,'11. Gestion Administrativa'!$F:$G,2,FALSE),IFERROR(VLOOKUP(D178,'13. Gestión Académica'!$F:$G,2,FALSE),IFERROR(VLOOKUP(D178,'9. Asegura. de la Calid. y M'!$F:$G,2,FALSE),IFERROR(VLOOKUP(D178,'6. Gestión del Conocimiento'!$F:$G,2,FALSE),IFERROR(VLOOKUP(D178,'15. Gobernabilidad y Proceso...'!$F:$G,2,FALSE),IFERROR(VLOOKUP(D178,'12. Gestión del Talento Humano'!$F:$G,2,FALSE),IFERROR(VLOOKUP(D178,'14. Internacional... de la E.S.'!$F:$G,2,FALSE),IFERROR(VLOOKUP(D178,'10. Posgrado'!$F:$G,2,FALSE),IFERROR(VLOOKUP(D178,'17. Gestión TIC'!$F:$G,2,FALSE),IFERROR(VLOOKUP(D178,'16. Desa. del Sistema Educ.Sup.'!$F:$G,2,FALSE),IFERROR(VLOOKUP(D178,'8. Cultura de Inno. Insti...'!$F:$G,2,FALSE),VLOOKUP(D178,'7. Lo Esencial de la Reforma U.'!$F:$G,2,0)))))))))))))))))</f>
        <v>#N/A</v>
      </c>
      <c r="D179" s="31"/>
      <c r="E179" s="93"/>
      <c r="F179" s="93"/>
      <c r="G179" s="93"/>
      <c r="H179" s="76"/>
      <c r="I179" s="76"/>
      <c r="J179" s="76"/>
      <c r="K179" s="112"/>
    </row>
    <row r="180" spans="3:11" ht="15.75" thickBot="1">
      <c r="F180" s="93"/>
      <c r="G180" s="76"/>
      <c r="H180" s="76"/>
      <c r="I180" s="76"/>
    </row>
    <row r="181" spans="3:11" ht="30.75" thickBot="1">
      <c r="C181" s="129" t="s">
        <v>44</v>
      </c>
      <c r="D181" s="129" t="s">
        <v>55</v>
      </c>
      <c r="E181" s="136" t="s">
        <v>57</v>
      </c>
      <c r="F181" s="135" t="s">
        <v>27</v>
      </c>
      <c r="G181" s="133" t="s">
        <v>130</v>
      </c>
      <c r="H181" s="136" t="s">
        <v>46</v>
      </c>
      <c r="I181" s="133" t="s">
        <v>131</v>
      </c>
      <c r="J181" s="133" t="s">
        <v>409</v>
      </c>
      <c r="K181" s="133" t="s">
        <v>410</v>
      </c>
    </row>
    <row r="182" spans="3:11">
      <c r="C182" s="220" t="s">
        <v>438</v>
      </c>
      <c r="D182" s="221"/>
      <c r="E182" s="219">
        <f>HLOOKUP(C182,$AH$2:$BU$3,2,0)</f>
        <v>620</v>
      </c>
      <c r="F182" s="97">
        <f t="shared" ref="F182:F216" si="9">D182*E182</f>
        <v>0</v>
      </c>
      <c r="G182" s="161"/>
      <c r="H182" s="142"/>
      <c r="I182" s="130" t="e">
        <f>VLOOKUP(H182,Presupuesto!$B$11:$C$565,2,0)</f>
        <v>#N/A</v>
      </c>
      <c r="J182" s="218" t="s">
        <v>1478</v>
      </c>
      <c r="K182" s="98" t="s">
        <v>393</v>
      </c>
    </row>
    <row r="183" spans="3:11">
      <c r="C183" s="141"/>
      <c r="D183" s="158"/>
      <c r="E183" s="123"/>
      <c r="F183" s="97">
        <f t="shared" si="9"/>
        <v>0</v>
      </c>
      <c r="G183" s="161"/>
      <c r="H183" s="142"/>
      <c r="I183" s="130" t="e">
        <f>VLOOKUP(H183,Presupuesto!$B$11:$C$565,2,0)</f>
        <v>#N/A</v>
      </c>
      <c r="J183" s="98" t="str">
        <f>$J$182</f>
        <v>Desarrollo del Sistema de Educación Superior</v>
      </c>
      <c r="K183" s="98" t="s">
        <v>411</v>
      </c>
    </row>
    <row r="184" spans="3:11">
      <c r="C184" s="141"/>
      <c r="D184" s="158"/>
      <c r="E184" s="123"/>
      <c r="F184" s="97">
        <f t="shared" si="9"/>
        <v>0</v>
      </c>
      <c r="G184" s="161"/>
      <c r="H184" s="142"/>
      <c r="I184" s="130" t="e">
        <f>VLOOKUP(H184,Presupuesto!$B$11:$C$565,2,0)</f>
        <v>#N/A</v>
      </c>
      <c r="J184" s="98" t="str">
        <f t="shared" ref="J184:J216" si="10">$J$182</f>
        <v>Desarrollo del Sistema de Educación Superior</v>
      </c>
      <c r="K184" s="98" t="s">
        <v>411</v>
      </c>
    </row>
    <row r="185" spans="3:11">
      <c r="C185" s="141"/>
      <c r="D185" s="158"/>
      <c r="E185" s="123"/>
      <c r="F185" s="97">
        <f t="shared" si="9"/>
        <v>0</v>
      </c>
      <c r="G185" s="161"/>
      <c r="H185" s="142"/>
      <c r="I185" s="130" t="e">
        <f>VLOOKUP(H185,Presupuesto!$B$11:$C$565,2,0)</f>
        <v>#N/A</v>
      </c>
      <c r="J185" s="98" t="str">
        <f t="shared" si="10"/>
        <v>Desarrollo del Sistema de Educación Superior</v>
      </c>
      <c r="K185" s="98" t="s">
        <v>411</v>
      </c>
    </row>
    <row r="186" spans="3:11">
      <c r="C186" s="141"/>
      <c r="D186" s="158"/>
      <c r="E186" s="123"/>
      <c r="F186" s="97">
        <f t="shared" si="9"/>
        <v>0</v>
      </c>
      <c r="G186" s="161"/>
      <c r="H186" s="142"/>
      <c r="I186" s="130" t="e">
        <f>VLOOKUP(H186,Presupuesto!$B$11:$C$565,2,0)</f>
        <v>#N/A</v>
      </c>
      <c r="J186" s="98" t="str">
        <f t="shared" si="10"/>
        <v>Desarrollo del Sistema de Educación Superior</v>
      </c>
      <c r="K186" s="98" t="s">
        <v>411</v>
      </c>
    </row>
    <row r="187" spans="3:11">
      <c r="C187" s="141"/>
      <c r="D187" s="158"/>
      <c r="E187" s="123"/>
      <c r="F187" s="97">
        <f t="shared" si="9"/>
        <v>0</v>
      </c>
      <c r="G187" s="161"/>
      <c r="H187" s="142"/>
      <c r="I187" s="130" t="e">
        <f>VLOOKUP(H187,Presupuesto!$B$11:$C$565,2,0)</f>
        <v>#N/A</v>
      </c>
      <c r="J187" s="98" t="str">
        <f t="shared" si="10"/>
        <v>Desarrollo del Sistema de Educación Superior</v>
      </c>
      <c r="K187" s="98" t="s">
        <v>400</v>
      </c>
    </row>
    <row r="188" spans="3:11">
      <c r="C188" s="141"/>
      <c r="D188" s="158"/>
      <c r="E188" s="123"/>
      <c r="F188" s="97">
        <f t="shared" si="9"/>
        <v>0</v>
      </c>
      <c r="G188" s="161"/>
      <c r="H188" s="142"/>
      <c r="I188" s="130" t="e">
        <f>VLOOKUP(H188,Presupuesto!$B$11:$C$565,2,0)</f>
        <v>#N/A</v>
      </c>
      <c r="J188" s="98" t="str">
        <f t="shared" si="10"/>
        <v>Desarrollo del Sistema de Educación Superior</v>
      </c>
      <c r="K188" s="98" t="s">
        <v>411</v>
      </c>
    </row>
    <row r="189" spans="3:11">
      <c r="C189" s="141"/>
      <c r="D189" s="158"/>
      <c r="E189" s="123"/>
      <c r="F189" s="97">
        <f t="shared" si="9"/>
        <v>0</v>
      </c>
      <c r="G189" s="161"/>
      <c r="H189" s="142"/>
      <c r="I189" s="130" t="e">
        <f>VLOOKUP(H189,Presupuesto!$B$11:$C$565,2,0)</f>
        <v>#N/A</v>
      </c>
      <c r="J189" s="98" t="str">
        <f t="shared" si="10"/>
        <v>Desarrollo del Sistema de Educación Superior</v>
      </c>
      <c r="K189" s="98" t="s">
        <v>411</v>
      </c>
    </row>
    <row r="190" spans="3:11">
      <c r="C190" s="141"/>
      <c r="D190" s="158"/>
      <c r="E190" s="123"/>
      <c r="F190" s="97">
        <f t="shared" si="9"/>
        <v>0</v>
      </c>
      <c r="G190" s="161"/>
      <c r="H190" s="142"/>
      <c r="I190" s="130" t="e">
        <f>VLOOKUP(H190,Presupuesto!$B$11:$C$565,2,0)</f>
        <v>#N/A</v>
      </c>
      <c r="J190" s="98" t="str">
        <f t="shared" si="10"/>
        <v>Desarrollo del Sistema de Educación Superior</v>
      </c>
      <c r="K190" s="98" t="s">
        <v>411</v>
      </c>
    </row>
    <row r="191" spans="3:11">
      <c r="C191" s="141"/>
      <c r="D191" s="158"/>
      <c r="E191" s="123"/>
      <c r="F191" s="97">
        <f t="shared" si="9"/>
        <v>0</v>
      </c>
      <c r="G191" s="161"/>
      <c r="H191" s="142"/>
      <c r="I191" s="130" t="e">
        <f>VLOOKUP(H191,Presupuesto!$B$11:$C$565,2,0)</f>
        <v>#N/A</v>
      </c>
      <c r="J191" s="98" t="str">
        <f t="shared" si="10"/>
        <v>Desarrollo del Sistema de Educación Superior</v>
      </c>
      <c r="K191" s="98" t="s">
        <v>411</v>
      </c>
    </row>
    <row r="192" spans="3:11">
      <c r="C192" s="141"/>
      <c r="D192" s="158"/>
      <c r="E192" s="123"/>
      <c r="F192" s="97">
        <f t="shared" si="9"/>
        <v>0</v>
      </c>
      <c r="G192" s="161"/>
      <c r="H192" s="142"/>
      <c r="I192" s="130" t="e">
        <f>VLOOKUP(H192,Presupuesto!$B$11:$C$565,2,0)</f>
        <v>#N/A</v>
      </c>
      <c r="J192" s="98" t="str">
        <f t="shared" si="10"/>
        <v>Desarrollo del Sistema de Educación Superior</v>
      </c>
      <c r="K192" s="98" t="s">
        <v>411</v>
      </c>
    </row>
    <row r="193" spans="3:11">
      <c r="C193" s="141"/>
      <c r="D193" s="158"/>
      <c r="E193" s="123"/>
      <c r="F193" s="97">
        <f t="shared" si="9"/>
        <v>0</v>
      </c>
      <c r="G193" s="161"/>
      <c r="H193" s="142"/>
      <c r="I193" s="130" t="e">
        <f>VLOOKUP(H193,Presupuesto!$B$11:$C$565,2,0)</f>
        <v>#N/A</v>
      </c>
      <c r="J193" s="98" t="str">
        <f t="shared" si="10"/>
        <v>Desarrollo del Sistema de Educación Superior</v>
      </c>
      <c r="K193" s="98" t="s">
        <v>411</v>
      </c>
    </row>
    <row r="194" spans="3:11">
      <c r="C194" s="141"/>
      <c r="D194" s="158"/>
      <c r="E194" s="123"/>
      <c r="F194" s="97">
        <f t="shared" si="9"/>
        <v>0</v>
      </c>
      <c r="G194" s="161"/>
      <c r="H194" s="142"/>
      <c r="I194" s="130" t="e">
        <f>VLOOKUP(H194,Presupuesto!$B$11:$C$565,2,0)</f>
        <v>#N/A</v>
      </c>
      <c r="J194" s="98" t="str">
        <f t="shared" si="10"/>
        <v>Desarrollo del Sistema de Educación Superior</v>
      </c>
      <c r="K194" s="98" t="s">
        <v>411</v>
      </c>
    </row>
    <row r="195" spans="3:11">
      <c r="C195" s="141"/>
      <c r="D195" s="158"/>
      <c r="E195" s="123"/>
      <c r="F195" s="97">
        <f t="shared" si="9"/>
        <v>0</v>
      </c>
      <c r="G195" s="161"/>
      <c r="H195" s="142"/>
      <c r="I195" s="130" t="e">
        <f>VLOOKUP(H195,Presupuesto!$B$11:$C$565,2,0)</f>
        <v>#N/A</v>
      </c>
      <c r="J195" s="98" t="str">
        <f t="shared" si="10"/>
        <v>Desarrollo del Sistema de Educación Superior</v>
      </c>
      <c r="K195" s="98" t="s">
        <v>411</v>
      </c>
    </row>
    <row r="196" spans="3:11">
      <c r="C196" s="141"/>
      <c r="D196" s="158"/>
      <c r="E196" s="123"/>
      <c r="F196" s="97">
        <f t="shared" si="9"/>
        <v>0</v>
      </c>
      <c r="G196" s="161"/>
      <c r="H196" s="142"/>
      <c r="I196" s="130" t="e">
        <f>VLOOKUP(H196,Presupuesto!$B$11:$C$565,2,0)</f>
        <v>#N/A</v>
      </c>
      <c r="J196" s="98" t="str">
        <f t="shared" si="10"/>
        <v>Desarrollo del Sistema de Educación Superior</v>
      </c>
      <c r="K196" s="98" t="s">
        <v>411</v>
      </c>
    </row>
    <row r="197" spans="3:11">
      <c r="C197" s="141"/>
      <c r="D197" s="158"/>
      <c r="E197" s="123"/>
      <c r="F197" s="97">
        <f t="shared" si="9"/>
        <v>0</v>
      </c>
      <c r="G197" s="161"/>
      <c r="H197" s="142"/>
      <c r="I197" s="130" t="e">
        <f>VLOOKUP(H197,Presupuesto!$B$11:$C$565,2,0)</f>
        <v>#N/A</v>
      </c>
      <c r="J197" s="98" t="str">
        <f t="shared" si="10"/>
        <v>Desarrollo del Sistema de Educación Superior</v>
      </c>
      <c r="K197" s="98" t="s">
        <v>411</v>
      </c>
    </row>
    <row r="198" spans="3:11">
      <c r="C198" s="141"/>
      <c r="D198" s="158"/>
      <c r="E198" s="123"/>
      <c r="F198" s="97">
        <f t="shared" si="9"/>
        <v>0</v>
      </c>
      <c r="G198" s="161"/>
      <c r="H198" s="142"/>
      <c r="I198" s="130" t="e">
        <f>VLOOKUP(H198,Presupuesto!$B$11:$C$565,2,0)</f>
        <v>#N/A</v>
      </c>
      <c r="J198" s="98" t="str">
        <f t="shared" si="10"/>
        <v>Desarrollo del Sistema de Educación Superior</v>
      </c>
      <c r="K198" s="98" t="s">
        <v>411</v>
      </c>
    </row>
    <row r="199" spans="3:11">
      <c r="C199" s="141"/>
      <c r="D199" s="158"/>
      <c r="E199" s="123"/>
      <c r="F199" s="97">
        <f t="shared" si="9"/>
        <v>0</v>
      </c>
      <c r="G199" s="161"/>
      <c r="H199" s="142"/>
      <c r="I199" s="130" t="e">
        <f>VLOOKUP(H199,Presupuesto!$B$11:$C$565,2,0)</f>
        <v>#N/A</v>
      </c>
      <c r="J199" s="98" t="str">
        <f t="shared" si="10"/>
        <v>Desarrollo del Sistema de Educación Superior</v>
      </c>
      <c r="K199" s="98" t="s">
        <v>411</v>
      </c>
    </row>
    <row r="200" spans="3:11">
      <c r="C200" s="141"/>
      <c r="D200" s="158"/>
      <c r="E200" s="123"/>
      <c r="F200" s="97">
        <f t="shared" si="9"/>
        <v>0</v>
      </c>
      <c r="G200" s="161"/>
      <c r="H200" s="142"/>
      <c r="I200" s="130" t="e">
        <f>VLOOKUP(H200,Presupuesto!$B$11:$C$565,2,0)</f>
        <v>#N/A</v>
      </c>
      <c r="J200" s="98" t="str">
        <f t="shared" si="10"/>
        <v>Desarrollo del Sistema de Educación Superior</v>
      </c>
      <c r="K200" s="98" t="s">
        <v>411</v>
      </c>
    </row>
    <row r="201" spans="3:11">
      <c r="C201" s="141"/>
      <c r="D201" s="158"/>
      <c r="E201" s="123"/>
      <c r="F201" s="97">
        <f t="shared" si="9"/>
        <v>0</v>
      </c>
      <c r="G201" s="161"/>
      <c r="H201" s="142"/>
      <c r="I201" s="130" t="e">
        <f>VLOOKUP(H201,Presupuesto!$B$11:$C$565,2,0)</f>
        <v>#N/A</v>
      </c>
      <c r="J201" s="98" t="str">
        <f t="shared" si="10"/>
        <v>Desarrollo del Sistema de Educación Superior</v>
      </c>
      <c r="K201" s="98" t="s">
        <v>411</v>
      </c>
    </row>
    <row r="202" spans="3:11">
      <c r="C202" s="141"/>
      <c r="D202" s="158"/>
      <c r="E202" s="123"/>
      <c r="F202" s="97">
        <f t="shared" si="9"/>
        <v>0</v>
      </c>
      <c r="G202" s="161"/>
      <c r="H202" s="142"/>
      <c r="I202" s="130" t="e">
        <f>VLOOKUP(H202,Presupuesto!$B$11:$C$565,2,0)</f>
        <v>#N/A</v>
      </c>
      <c r="J202" s="98" t="str">
        <f t="shared" si="10"/>
        <v>Desarrollo del Sistema de Educación Superior</v>
      </c>
      <c r="K202" s="98" t="s">
        <v>411</v>
      </c>
    </row>
    <row r="203" spans="3:11">
      <c r="C203" s="141"/>
      <c r="D203" s="158"/>
      <c r="E203" s="123"/>
      <c r="F203" s="97">
        <f t="shared" si="9"/>
        <v>0</v>
      </c>
      <c r="G203" s="161"/>
      <c r="H203" s="142"/>
      <c r="I203" s="130" t="e">
        <f>VLOOKUP(H203,Presupuesto!$B$11:$C$565,2,0)</f>
        <v>#N/A</v>
      </c>
      <c r="J203" s="98" t="str">
        <f t="shared" si="10"/>
        <v>Desarrollo del Sistema de Educación Superior</v>
      </c>
      <c r="K203" s="98" t="s">
        <v>411</v>
      </c>
    </row>
    <row r="204" spans="3:11">
      <c r="C204" s="143"/>
      <c r="D204" s="151"/>
      <c r="E204" s="118"/>
      <c r="F204" s="97">
        <f t="shared" si="9"/>
        <v>0</v>
      </c>
      <c r="G204" s="161"/>
      <c r="H204" s="144"/>
      <c r="I204" s="130" t="e">
        <f>VLOOKUP(H204,Presupuesto!$B$11:$C$565,2,0)</f>
        <v>#N/A</v>
      </c>
      <c r="J204" s="98" t="str">
        <f t="shared" si="10"/>
        <v>Desarrollo del Sistema de Educación Superior</v>
      </c>
      <c r="K204" s="98" t="s">
        <v>411</v>
      </c>
    </row>
    <row r="205" spans="3:11">
      <c r="C205" s="143"/>
      <c r="D205" s="151"/>
      <c r="E205" s="118"/>
      <c r="F205" s="97">
        <f t="shared" si="9"/>
        <v>0</v>
      </c>
      <c r="G205" s="161"/>
      <c r="H205" s="144"/>
      <c r="I205" s="130" t="e">
        <f>VLOOKUP(H205,Presupuesto!$B$11:$C$565,2,0)</f>
        <v>#N/A</v>
      </c>
      <c r="J205" s="98" t="str">
        <f t="shared" si="10"/>
        <v>Desarrollo del Sistema de Educación Superior</v>
      </c>
      <c r="K205" s="98" t="s">
        <v>411</v>
      </c>
    </row>
    <row r="206" spans="3:11">
      <c r="C206" s="143"/>
      <c r="D206" s="151"/>
      <c r="E206" s="118"/>
      <c r="F206" s="97">
        <f t="shared" si="9"/>
        <v>0</v>
      </c>
      <c r="G206" s="161"/>
      <c r="H206" s="144"/>
      <c r="I206" s="130" t="e">
        <f>VLOOKUP(H206,Presupuesto!$B$11:$C$565,2,0)</f>
        <v>#N/A</v>
      </c>
      <c r="J206" s="98" t="str">
        <f t="shared" si="10"/>
        <v>Desarrollo del Sistema de Educación Superior</v>
      </c>
      <c r="K206" s="98" t="s">
        <v>411</v>
      </c>
    </row>
    <row r="207" spans="3:11">
      <c r="C207" s="143"/>
      <c r="D207" s="151"/>
      <c r="E207" s="118"/>
      <c r="F207" s="97">
        <f t="shared" si="9"/>
        <v>0</v>
      </c>
      <c r="G207" s="161"/>
      <c r="H207" s="144"/>
      <c r="I207" s="130" t="e">
        <f>VLOOKUP(H207,Presupuesto!$B$11:$C$565,2,0)</f>
        <v>#N/A</v>
      </c>
      <c r="J207" s="98" t="str">
        <f t="shared" si="10"/>
        <v>Desarrollo del Sistema de Educación Superior</v>
      </c>
      <c r="K207" s="98" t="s">
        <v>411</v>
      </c>
    </row>
    <row r="208" spans="3:11">
      <c r="C208" s="143"/>
      <c r="D208" s="151"/>
      <c r="E208" s="118"/>
      <c r="F208" s="97">
        <f t="shared" si="9"/>
        <v>0</v>
      </c>
      <c r="G208" s="161"/>
      <c r="H208" s="144"/>
      <c r="I208" s="130" t="e">
        <f>VLOOKUP(H208,Presupuesto!$B$11:$C$565,2,0)</f>
        <v>#N/A</v>
      </c>
      <c r="J208" s="98" t="str">
        <f t="shared" si="10"/>
        <v>Desarrollo del Sistema de Educación Superior</v>
      </c>
      <c r="K208" s="98" t="s">
        <v>411</v>
      </c>
    </row>
    <row r="209" spans="3:11">
      <c r="C209" s="143"/>
      <c r="D209" s="151"/>
      <c r="E209" s="118"/>
      <c r="F209" s="97">
        <f t="shared" si="9"/>
        <v>0</v>
      </c>
      <c r="G209" s="161"/>
      <c r="H209" s="144"/>
      <c r="I209" s="130" t="e">
        <f>VLOOKUP(H209,Presupuesto!$B$11:$C$565,2,0)</f>
        <v>#N/A</v>
      </c>
      <c r="J209" s="98" t="str">
        <f t="shared" si="10"/>
        <v>Desarrollo del Sistema de Educación Superior</v>
      </c>
      <c r="K209" s="98" t="s">
        <v>411</v>
      </c>
    </row>
    <row r="210" spans="3:11">
      <c r="C210" s="143"/>
      <c r="D210" s="151"/>
      <c r="E210" s="118"/>
      <c r="F210" s="97">
        <f t="shared" si="9"/>
        <v>0</v>
      </c>
      <c r="G210" s="161"/>
      <c r="H210" s="144"/>
      <c r="I210" s="130" t="e">
        <f>VLOOKUP(H210,Presupuesto!$B$11:$C$565,2,0)</f>
        <v>#N/A</v>
      </c>
      <c r="J210" s="98" t="str">
        <f t="shared" si="10"/>
        <v>Desarrollo del Sistema de Educación Superior</v>
      </c>
      <c r="K210" s="98" t="s">
        <v>411</v>
      </c>
    </row>
    <row r="211" spans="3:11">
      <c r="C211" s="143"/>
      <c r="D211" s="151"/>
      <c r="E211" s="118"/>
      <c r="F211" s="97">
        <f t="shared" si="9"/>
        <v>0</v>
      </c>
      <c r="G211" s="161"/>
      <c r="H211" s="144"/>
      <c r="I211" s="130" t="e">
        <f>VLOOKUP(H211,Presupuesto!$B$11:$C$565,2,0)</f>
        <v>#N/A</v>
      </c>
      <c r="J211" s="98" t="str">
        <f t="shared" si="10"/>
        <v>Desarrollo del Sistema de Educación Superior</v>
      </c>
      <c r="K211" s="98" t="s">
        <v>411</v>
      </c>
    </row>
    <row r="212" spans="3:11">
      <c r="C212" s="145"/>
      <c r="D212" s="151"/>
      <c r="E212" s="118"/>
      <c r="F212" s="97">
        <f t="shared" si="9"/>
        <v>0</v>
      </c>
      <c r="G212" s="161"/>
      <c r="H212" s="146"/>
      <c r="I212" s="130" t="e">
        <f>VLOOKUP(H212,Presupuesto!$B$11:$C$565,2,0)</f>
        <v>#N/A</v>
      </c>
      <c r="J212" s="98" t="str">
        <f t="shared" si="10"/>
        <v>Desarrollo del Sistema de Educación Superior</v>
      </c>
      <c r="K212" s="98" t="s">
        <v>402</v>
      </c>
    </row>
    <row r="213" spans="3:11">
      <c r="C213" s="145"/>
      <c r="D213" s="151"/>
      <c r="E213" s="118"/>
      <c r="F213" s="97">
        <f t="shared" si="9"/>
        <v>0</v>
      </c>
      <c r="G213" s="161"/>
      <c r="H213" s="146"/>
      <c r="I213" s="130" t="e">
        <f>VLOOKUP(H213,Presupuesto!$B$11:$C$565,2,0)</f>
        <v>#N/A</v>
      </c>
      <c r="J213" s="98" t="str">
        <f t="shared" si="10"/>
        <v>Desarrollo del Sistema de Educación Superior</v>
      </c>
      <c r="K213" s="98" t="s">
        <v>411</v>
      </c>
    </row>
    <row r="214" spans="3:11">
      <c r="C214" s="145"/>
      <c r="D214" s="151"/>
      <c r="E214" s="118"/>
      <c r="F214" s="97">
        <f t="shared" si="9"/>
        <v>0</v>
      </c>
      <c r="G214" s="161"/>
      <c r="H214" s="146"/>
      <c r="I214" s="130" t="e">
        <f>VLOOKUP(H214,Presupuesto!$B$11:$C$565,2,0)</f>
        <v>#N/A</v>
      </c>
      <c r="J214" s="98" t="str">
        <f t="shared" si="10"/>
        <v>Desarrollo del Sistema de Educación Superior</v>
      </c>
      <c r="K214" s="98" t="s">
        <v>411</v>
      </c>
    </row>
    <row r="215" spans="3:11">
      <c r="C215" s="145"/>
      <c r="D215" s="151"/>
      <c r="E215" s="118"/>
      <c r="F215" s="97">
        <f t="shared" si="9"/>
        <v>0</v>
      </c>
      <c r="G215" s="161"/>
      <c r="H215" s="146"/>
      <c r="I215" s="130" t="e">
        <f>VLOOKUP(H215,Presupuesto!$B$11:$C$565,2,0)</f>
        <v>#N/A</v>
      </c>
      <c r="J215" s="98" t="str">
        <f t="shared" si="10"/>
        <v>Desarrollo del Sistema de Educación Superior</v>
      </c>
      <c r="K215" s="98" t="s">
        <v>411</v>
      </c>
    </row>
    <row r="216" spans="3:11" ht="15.75" thickBot="1">
      <c r="C216" s="147"/>
      <c r="D216" s="159"/>
      <c r="E216" s="103"/>
      <c r="F216" s="105">
        <f t="shared" si="9"/>
        <v>0</v>
      </c>
      <c r="G216" s="162"/>
      <c r="H216" s="148"/>
      <c r="I216" s="132" t="e">
        <f>VLOOKUP(H216,Presupuesto!$B$11:$C$565,2,0)</f>
        <v>#N/A</v>
      </c>
      <c r="J216" s="106" t="str">
        <f t="shared" si="10"/>
        <v>Desarrollo del Sistema de Educación Superior</v>
      </c>
      <c r="K216" s="124" t="s">
        <v>393</v>
      </c>
    </row>
    <row r="218" spans="3:11" ht="15.75" thickBot="1">
      <c r="F218" s="90"/>
      <c r="G218" s="89"/>
      <c r="H218" s="90"/>
      <c r="I218" s="90"/>
    </row>
    <row r="219" spans="3:11" ht="15.75" thickBot="1">
      <c r="C219" s="157" t="s">
        <v>53</v>
      </c>
      <c r="D219" s="373">
        <f>SUM(F226:F260)</f>
        <v>0</v>
      </c>
      <c r="F219" s="70"/>
      <c r="G219" s="79"/>
      <c r="H219" s="70"/>
      <c r="I219" s="70"/>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c r="E222" s="93"/>
      <c r="F222" s="93"/>
      <c r="G222" s="93"/>
      <c r="H222" s="76"/>
      <c r="I222" s="76"/>
      <c r="J222" s="76"/>
      <c r="K222" s="112"/>
    </row>
    <row r="223" spans="3:11"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F224" s="93"/>
      <c r="G224" s="76"/>
      <c r="H224" s="76"/>
      <c r="I224" s="76"/>
    </row>
    <row r="225" spans="3:11" ht="30.75" thickBot="1">
      <c r="C225" s="129" t="s">
        <v>44</v>
      </c>
      <c r="D225" s="129" t="s">
        <v>55</v>
      </c>
      <c r="E225" s="136" t="s">
        <v>57</v>
      </c>
      <c r="F225" s="135" t="s">
        <v>27</v>
      </c>
      <c r="G225" s="133" t="s">
        <v>130</v>
      </c>
      <c r="H225" s="136" t="s">
        <v>46</v>
      </c>
      <c r="I225" s="133" t="s">
        <v>131</v>
      </c>
      <c r="J225" s="133" t="s">
        <v>409</v>
      </c>
      <c r="K225" s="133" t="s">
        <v>410</v>
      </c>
    </row>
    <row r="226" spans="3:11">
      <c r="C226" s="220" t="s">
        <v>438</v>
      </c>
      <c r="D226" s="221"/>
      <c r="E226" s="219">
        <f>HLOOKUP(C226,$AH$2:$BU$3,2,0)</f>
        <v>620</v>
      </c>
      <c r="F226" s="97">
        <f t="shared" ref="F226:F260" si="11">D226*E226</f>
        <v>0</v>
      </c>
      <c r="G226" s="161"/>
      <c r="H226" s="142"/>
      <c r="I226" s="130" t="e">
        <f>VLOOKUP(H226,Presupuesto!$B$11:$C$565,2,0)</f>
        <v>#N/A</v>
      </c>
      <c r="J226" s="218" t="s">
        <v>1478</v>
      </c>
      <c r="K226" s="98" t="s">
        <v>393</v>
      </c>
    </row>
    <row r="227" spans="3:11">
      <c r="C227" s="141"/>
      <c r="D227" s="158"/>
      <c r="E227" s="123"/>
      <c r="F227" s="97">
        <f t="shared" si="11"/>
        <v>0</v>
      </c>
      <c r="G227" s="161"/>
      <c r="H227" s="142"/>
      <c r="I227" s="130" t="e">
        <f>VLOOKUP(H227,Presupuesto!$B$11:$C$565,2,0)</f>
        <v>#N/A</v>
      </c>
      <c r="J227" s="98" t="str">
        <f>$J$226</f>
        <v>Desarrollo del Sistema de Educación Superior</v>
      </c>
      <c r="K227" s="98" t="s">
        <v>411</v>
      </c>
    </row>
    <row r="228" spans="3:11">
      <c r="C228" s="141"/>
      <c r="D228" s="158"/>
      <c r="E228" s="123"/>
      <c r="F228" s="97">
        <f t="shared" si="11"/>
        <v>0</v>
      </c>
      <c r="G228" s="161"/>
      <c r="H228" s="142"/>
      <c r="I228" s="130" t="e">
        <f>VLOOKUP(H228,Presupuesto!$B$11:$C$565,2,0)</f>
        <v>#N/A</v>
      </c>
      <c r="J228" s="98" t="str">
        <f t="shared" ref="J228:J260" si="12">$J$226</f>
        <v>Desarrollo del Sistema de Educación Superior</v>
      </c>
      <c r="K228" s="98" t="s">
        <v>411</v>
      </c>
    </row>
    <row r="229" spans="3:11">
      <c r="C229" s="141"/>
      <c r="D229" s="158"/>
      <c r="E229" s="123"/>
      <c r="F229" s="97">
        <f t="shared" si="11"/>
        <v>0</v>
      </c>
      <c r="G229" s="161"/>
      <c r="H229" s="142"/>
      <c r="I229" s="130" t="e">
        <f>VLOOKUP(H229,Presupuesto!$B$11:$C$565,2,0)</f>
        <v>#N/A</v>
      </c>
      <c r="J229" s="98" t="str">
        <f t="shared" si="12"/>
        <v>Desarrollo del Sistema de Educación Superior</v>
      </c>
      <c r="K229" s="98" t="s">
        <v>411</v>
      </c>
    </row>
    <row r="230" spans="3:11">
      <c r="C230" s="141"/>
      <c r="D230" s="158"/>
      <c r="E230" s="123"/>
      <c r="F230" s="97">
        <f t="shared" si="11"/>
        <v>0</v>
      </c>
      <c r="G230" s="161"/>
      <c r="H230" s="142"/>
      <c r="I230" s="130" t="e">
        <f>VLOOKUP(H230,Presupuesto!$B$11:$C$565,2,0)</f>
        <v>#N/A</v>
      </c>
      <c r="J230" s="98" t="str">
        <f t="shared" si="12"/>
        <v>Desarrollo del Sistema de Educación Superior</v>
      </c>
      <c r="K230" s="98" t="s">
        <v>411</v>
      </c>
    </row>
    <row r="231" spans="3:11">
      <c r="C231" s="141"/>
      <c r="D231" s="158"/>
      <c r="E231" s="123"/>
      <c r="F231" s="97">
        <f t="shared" si="11"/>
        <v>0</v>
      </c>
      <c r="G231" s="161"/>
      <c r="H231" s="142"/>
      <c r="I231" s="130" t="e">
        <f>VLOOKUP(H231,Presupuesto!$B$11:$C$565,2,0)</f>
        <v>#N/A</v>
      </c>
      <c r="J231" s="98" t="str">
        <f t="shared" si="12"/>
        <v>Desarrollo del Sistema de Educación Superior</v>
      </c>
      <c r="K231" s="98" t="s">
        <v>400</v>
      </c>
    </row>
    <row r="232" spans="3:11">
      <c r="C232" s="141"/>
      <c r="D232" s="158"/>
      <c r="E232" s="123"/>
      <c r="F232" s="97">
        <f t="shared" si="11"/>
        <v>0</v>
      </c>
      <c r="G232" s="161"/>
      <c r="H232" s="142"/>
      <c r="I232" s="130" t="e">
        <f>VLOOKUP(H232,Presupuesto!$B$11:$C$565,2,0)</f>
        <v>#N/A</v>
      </c>
      <c r="J232" s="98" t="str">
        <f t="shared" si="12"/>
        <v>Desarrollo del Sistema de Educación Superior</v>
      </c>
      <c r="K232" s="98" t="s">
        <v>411</v>
      </c>
    </row>
    <row r="233" spans="3:11">
      <c r="C233" s="141"/>
      <c r="D233" s="158"/>
      <c r="E233" s="123"/>
      <c r="F233" s="97">
        <f t="shared" si="11"/>
        <v>0</v>
      </c>
      <c r="G233" s="161"/>
      <c r="H233" s="142"/>
      <c r="I233" s="130" t="e">
        <f>VLOOKUP(H233,Presupuesto!$B$11:$C$565,2,0)</f>
        <v>#N/A</v>
      </c>
      <c r="J233" s="98" t="str">
        <f t="shared" si="12"/>
        <v>Desarrollo del Sistema de Educación Superior</v>
      </c>
      <c r="K233" s="98" t="s">
        <v>411</v>
      </c>
    </row>
    <row r="234" spans="3:11">
      <c r="C234" s="141"/>
      <c r="D234" s="158"/>
      <c r="E234" s="123"/>
      <c r="F234" s="97">
        <f t="shared" si="11"/>
        <v>0</v>
      </c>
      <c r="G234" s="161"/>
      <c r="H234" s="142"/>
      <c r="I234" s="130" t="e">
        <f>VLOOKUP(H234,Presupuesto!$B$11:$C$565,2,0)</f>
        <v>#N/A</v>
      </c>
      <c r="J234" s="98" t="str">
        <f t="shared" si="12"/>
        <v>Desarrollo del Sistema de Educación Superior</v>
      </c>
      <c r="K234" s="98" t="s">
        <v>411</v>
      </c>
    </row>
    <row r="235" spans="3:11">
      <c r="C235" s="141"/>
      <c r="D235" s="158"/>
      <c r="E235" s="123"/>
      <c r="F235" s="97">
        <f t="shared" si="11"/>
        <v>0</v>
      </c>
      <c r="G235" s="161"/>
      <c r="H235" s="142"/>
      <c r="I235" s="130" t="e">
        <f>VLOOKUP(H235,Presupuesto!$B$11:$C$565,2,0)</f>
        <v>#N/A</v>
      </c>
      <c r="J235" s="98" t="str">
        <f t="shared" si="12"/>
        <v>Desarrollo del Sistema de Educación Superior</v>
      </c>
      <c r="K235" s="98" t="s">
        <v>411</v>
      </c>
    </row>
    <row r="236" spans="3:11">
      <c r="C236" s="141"/>
      <c r="D236" s="158"/>
      <c r="E236" s="123"/>
      <c r="F236" s="97">
        <f t="shared" si="11"/>
        <v>0</v>
      </c>
      <c r="G236" s="161"/>
      <c r="H236" s="142"/>
      <c r="I236" s="130" t="e">
        <f>VLOOKUP(H236,Presupuesto!$B$11:$C$565,2,0)</f>
        <v>#N/A</v>
      </c>
      <c r="J236" s="98" t="str">
        <f t="shared" si="12"/>
        <v>Desarrollo del Sistema de Educación Superior</v>
      </c>
      <c r="K236" s="98" t="s">
        <v>411</v>
      </c>
    </row>
    <row r="237" spans="3:11">
      <c r="C237" s="141"/>
      <c r="D237" s="158"/>
      <c r="E237" s="123"/>
      <c r="F237" s="97">
        <f t="shared" si="11"/>
        <v>0</v>
      </c>
      <c r="G237" s="161"/>
      <c r="H237" s="142"/>
      <c r="I237" s="130" t="e">
        <f>VLOOKUP(H237,Presupuesto!$B$11:$C$565,2,0)</f>
        <v>#N/A</v>
      </c>
      <c r="J237" s="98" t="str">
        <f t="shared" si="12"/>
        <v>Desarrollo del Sistema de Educación Superior</v>
      </c>
      <c r="K237" s="98" t="s">
        <v>411</v>
      </c>
    </row>
    <row r="238" spans="3:11">
      <c r="C238" s="141"/>
      <c r="D238" s="158"/>
      <c r="E238" s="123"/>
      <c r="F238" s="97">
        <f t="shared" si="11"/>
        <v>0</v>
      </c>
      <c r="G238" s="161"/>
      <c r="H238" s="142"/>
      <c r="I238" s="130" t="e">
        <f>VLOOKUP(H238,Presupuesto!$B$11:$C$565,2,0)</f>
        <v>#N/A</v>
      </c>
      <c r="J238" s="98" t="str">
        <f t="shared" si="12"/>
        <v>Desarrollo del Sistema de Educación Superior</v>
      </c>
      <c r="K238" s="98" t="s">
        <v>411</v>
      </c>
    </row>
    <row r="239" spans="3:11">
      <c r="C239" s="141"/>
      <c r="D239" s="158"/>
      <c r="E239" s="123"/>
      <c r="F239" s="97">
        <f t="shared" si="11"/>
        <v>0</v>
      </c>
      <c r="G239" s="161"/>
      <c r="H239" s="142"/>
      <c r="I239" s="130" t="e">
        <f>VLOOKUP(H239,Presupuesto!$B$11:$C$565,2,0)</f>
        <v>#N/A</v>
      </c>
      <c r="J239" s="98" t="str">
        <f t="shared" si="12"/>
        <v>Desarrollo del Sistema de Educación Superior</v>
      </c>
      <c r="K239" s="98" t="s">
        <v>411</v>
      </c>
    </row>
    <row r="240" spans="3:11">
      <c r="C240" s="141"/>
      <c r="D240" s="158"/>
      <c r="E240" s="123"/>
      <c r="F240" s="97">
        <f t="shared" si="11"/>
        <v>0</v>
      </c>
      <c r="G240" s="161"/>
      <c r="H240" s="142"/>
      <c r="I240" s="130" t="e">
        <f>VLOOKUP(H240,Presupuesto!$B$11:$C$565,2,0)</f>
        <v>#N/A</v>
      </c>
      <c r="J240" s="98" t="str">
        <f t="shared" si="12"/>
        <v>Desarrollo del Sistema de Educación Superior</v>
      </c>
      <c r="K240" s="98" t="s">
        <v>411</v>
      </c>
    </row>
    <row r="241" spans="3:11">
      <c r="C241" s="141"/>
      <c r="D241" s="158"/>
      <c r="E241" s="123"/>
      <c r="F241" s="97">
        <f t="shared" si="11"/>
        <v>0</v>
      </c>
      <c r="G241" s="161"/>
      <c r="H241" s="142"/>
      <c r="I241" s="130" t="e">
        <f>VLOOKUP(H241,Presupuesto!$B$11:$C$565,2,0)</f>
        <v>#N/A</v>
      </c>
      <c r="J241" s="98" t="str">
        <f t="shared" si="12"/>
        <v>Desarrollo del Sistema de Educación Superior</v>
      </c>
      <c r="K241" s="98" t="s">
        <v>411</v>
      </c>
    </row>
    <row r="242" spans="3:11">
      <c r="C242" s="141"/>
      <c r="D242" s="158"/>
      <c r="E242" s="123"/>
      <c r="F242" s="97">
        <f t="shared" si="11"/>
        <v>0</v>
      </c>
      <c r="G242" s="161"/>
      <c r="H242" s="142"/>
      <c r="I242" s="130" t="e">
        <f>VLOOKUP(H242,Presupuesto!$B$11:$C$565,2,0)</f>
        <v>#N/A</v>
      </c>
      <c r="J242" s="98" t="str">
        <f t="shared" si="12"/>
        <v>Desarrollo del Sistema de Educación Superior</v>
      </c>
      <c r="K242" s="98" t="s">
        <v>411</v>
      </c>
    </row>
    <row r="243" spans="3:11">
      <c r="C243" s="141"/>
      <c r="D243" s="158"/>
      <c r="E243" s="123"/>
      <c r="F243" s="97">
        <f t="shared" si="11"/>
        <v>0</v>
      </c>
      <c r="G243" s="161"/>
      <c r="H243" s="142"/>
      <c r="I243" s="130" t="e">
        <f>VLOOKUP(H243,Presupuesto!$B$11:$C$565,2,0)</f>
        <v>#N/A</v>
      </c>
      <c r="J243" s="98" t="str">
        <f t="shared" si="12"/>
        <v>Desarrollo del Sistema de Educación Superior</v>
      </c>
      <c r="K243" s="98" t="s">
        <v>411</v>
      </c>
    </row>
    <row r="244" spans="3:11">
      <c r="C244" s="141"/>
      <c r="D244" s="158"/>
      <c r="E244" s="123"/>
      <c r="F244" s="97">
        <f t="shared" si="11"/>
        <v>0</v>
      </c>
      <c r="G244" s="161"/>
      <c r="H244" s="142"/>
      <c r="I244" s="130" t="e">
        <f>VLOOKUP(H244,Presupuesto!$B$11:$C$565,2,0)</f>
        <v>#N/A</v>
      </c>
      <c r="J244" s="98" t="str">
        <f t="shared" si="12"/>
        <v>Desarrollo del Sistema de Educación Superior</v>
      </c>
      <c r="K244" s="98" t="s">
        <v>411</v>
      </c>
    </row>
    <row r="245" spans="3:11">
      <c r="C245" s="141"/>
      <c r="D245" s="158"/>
      <c r="E245" s="123"/>
      <c r="F245" s="97">
        <f t="shared" si="11"/>
        <v>0</v>
      </c>
      <c r="G245" s="161"/>
      <c r="H245" s="142"/>
      <c r="I245" s="130" t="e">
        <f>VLOOKUP(H245,Presupuesto!$B$11:$C$565,2,0)</f>
        <v>#N/A</v>
      </c>
      <c r="J245" s="98" t="str">
        <f t="shared" si="12"/>
        <v>Desarrollo del Sistema de Educación Superior</v>
      </c>
      <c r="K245" s="98" t="s">
        <v>411</v>
      </c>
    </row>
    <row r="246" spans="3:11">
      <c r="C246" s="141"/>
      <c r="D246" s="158"/>
      <c r="E246" s="123"/>
      <c r="F246" s="97">
        <f t="shared" si="11"/>
        <v>0</v>
      </c>
      <c r="G246" s="161"/>
      <c r="H246" s="142"/>
      <c r="I246" s="130" t="e">
        <f>VLOOKUP(H246,Presupuesto!$B$11:$C$565,2,0)</f>
        <v>#N/A</v>
      </c>
      <c r="J246" s="98" t="str">
        <f t="shared" si="12"/>
        <v>Desarrollo del Sistema de Educación Superior</v>
      </c>
      <c r="K246" s="98" t="s">
        <v>411</v>
      </c>
    </row>
    <row r="247" spans="3:11">
      <c r="C247" s="141"/>
      <c r="D247" s="158"/>
      <c r="E247" s="123"/>
      <c r="F247" s="97">
        <f t="shared" si="11"/>
        <v>0</v>
      </c>
      <c r="G247" s="161"/>
      <c r="H247" s="142"/>
      <c r="I247" s="130" t="e">
        <f>VLOOKUP(H247,Presupuesto!$B$11:$C$565,2,0)</f>
        <v>#N/A</v>
      </c>
      <c r="J247" s="98" t="str">
        <f t="shared" si="12"/>
        <v>Desarrollo del Sistema de Educación Superior</v>
      </c>
      <c r="K247" s="98" t="s">
        <v>411</v>
      </c>
    </row>
    <row r="248" spans="3:11">
      <c r="C248" s="143"/>
      <c r="D248" s="151"/>
      <c r="E248" s="118"/>
      <c r="F248" s="97">
        <f t="shared" si="11"/>
        <v>0</v>
      </c>
      <c r="G248" s="161"/>
      <c r="H248" s="144"/>
      <c r="I248" s="130" t="e">
        <f>VLOOKUP(H248,Presupuesto!$B$11:$C$565,2,0)</f>
        <v>#N/A</v>
      </c>
      <c r="J248" s="98" t="str">
        <f t="shared" si="12"/>
        <v>Desarrollo del Sistema de Educación Superior</v>
      </c>
      <c r="K248" s="98" t="s">
        <v>411</v>
      </c>
    </row>
    <row r="249" spans="3:11">
      <c r="C249" s="143"/>
      <c r="D249" s="151"/>
      <c r="E249" s="118"/>
      <c r="F249" s="97">
        <f t="shared" si="11"/>
        <v>0</v>
      </c>
      <c r="G249" s="161"/>
      <c r="H249" s="144"/>
      <c r="I249" s="130" t="e">
        <f>VLOOKUP(H249,Presupuesto!$B$11:$C$565,2,0)</f>
        <v>#N/A</v>
      </c>
      <c r="J249" s="98" t="str">
        <f t="shared" si="12"/>
        <v>Desarrollo del Sistema de Educación Superior</v>
      </c>
      <c r="K249" s="98" t="s">
        <v>411</v>
      </c>
    </row>
    <row r="250" spans="3:11">
      <c r="C250" s="143"/>
      <c r="D250" s="151"/>
      <c r="E250" s="118"/>
      <c r="F250" s="97">
        <f t="shared" si="11"/>
        <v>0</v>
      </c>
      <c r="G250" s="161"/>
      <c r="H250" s="144"/>
      <c r="I250" s="130" t="e">
        <f>VLOOKUP(H250,Presupuesto!$B$11:$C$565,2,0)</f>
        <v>#N/A</v>
      </c>
      <c r="J250" s="98" t="str">
        <f t="shared" si="12"/>
        <v>Desarrollo del Sistema de Educación Superior</v>
      </c>
      <c r="K250" s="98" t="s">
        <v>411</v>
      </c>
    </row>
    <row r="251" spans="3:11">
      <c r="C251" s="143"/>
      <c r="D251" s="151"/>
      <c r="E251" s="118"/>
      <c r="F251" s="97">
        <f t="shared" si="11"/>
        <v>0</v>
      </c>
      <c r="G251" s="161"/>
      <c r="H251" s="144"/>
      <c r="I251" s="130" t="e">
        <f>VLOOKUP(H251,Presupuesto!$B$11:$C$565,2,0)</f>
        <v>#N/A</v>
      </c>
      <c r="J251" s="98" t="str">
        <f t="shared" si="12"/>
        <v>Desarrollo del Sistema de Educación Superior</v>
      </c>
      <c r="K251" s="98" t="s">
        <v>411</v>
      </c>
    </row>
    <row r="252" spans="3:11">
      <c r="C252" s="143"/>
      <c r="D252" s="151"/>
      <c r="E252" s="118"/>
      <c r="F252" s="97">
        <f t="shared" si="11"/>
        <v>0</v>
      </c>
      <c r="G252" s="161"/>
      <c r="H252" s="144"/>
      <c r="I252" s="130" t="e">
        <f>VLOOKUP(H252,Presupuesto!$B$11:$C$565,2,0)</f>
        <v>#N/A</v>
      </c>
      <c r="J252" s="98" t="str">
        <f t="shared" si="12"/>
        <v>Desarrollo del Sistema de Educación Superior</v>
      </c>
      <c r="K252" s="98" t="s">
        <v>411</v>
      </c>
    </row>
    <row r="253" spans="3:11">
      <c r="C253" s="143"/>
      <c r="D253" s="151"/>
      <c r="E253" s="118"/>
      <c r="F253" s="97">
        <f t="shared" si="11"/>
        <v>0</v>
      </c>
      <c r="G253" s="161"/>
      <c r="H253" s="144"/>
      <c r="I253" s="130" t="e">
        <f>VLOOKUP(H253,Presupuesto!$B$11:$C$565,2,0)</f>
        <v>#N/A</v>
      </c>
      <c r="J253" s="98" t="str">
        <f t="shared" si="12"/>
        <v>Desarrollo del Sistema de Educación Superior</v>
      </c>
      <c r="K253" s="98" t="s">
        <v>411</v>
      </c>
    </row>
    <row r="254" spans="3:11">
      <c r="C254" s="143"/>
      <c r="D254" s="151"/>
      <c r="E254" s="118"/>
      <c r="F254" s="97">
        <f t="shared" si="11"/>
        <v>0</v>
      </c>
      <c r="G254" s="161"/>
      <c r="H254" s="144"/>
      <c r="I254" s="130" t="e">
        <f>VLOOKUP(H254,Presupuesto!$B$11:$C$565,2,0)</f>
        <v>#N/A</v>
      </c>
      <c r="J254" s="98" t="str">
        <f t="shared" si="12"/>
        <v>Desarrollo del Sistema de Educación Superior</v>
      </c>
      <c r="K254" s="98" t="s">
        <v>411</v>
      </c>
    </row>
    <row r="255" spans="3:11">
      <c r="C255" s="143"/>
      <c r="D255" s="151"/>
      <c r="E255" s="118"/>
      <c r="F255" s="97">
        <f t="shared" si="11"/>
        <v>0</v>
      </c>
      <c r="G255" s="161"/>
      <c r="H255" s="144"/>
      <c r="I255" s="130" t="e">
        <f>VLOOKUP(H255,Presupuesto!$B$11:$C$565,2,0)</f>
        <v>#N/A</v>
      </c>
      <c r="J255" s="98" t="str">
        <f t="shared" si="12"/>
        <v>Desarrollo del Sistema de Educación Superior</v>
      </c>
      <c r="K255" s="98" t="s">
        <v>411</v>
      </c>
    </row>
    <row r="256" spans="3:11">
      <c r="C256" s="145"/>
      <c r="D256" s="151"/>
      <c r="E256" s="118"/>
      <c r="F256" s="97">
        <f t="shared" si="11"/>
        <v>0</v>
      </c>
      <c r="G256" s="161"/>
      <c r="H256" s="146"/>
      <c r="I256" s="130" t="e">
        <f>VLOOKUP(H256,Presupuesto!$B$11:$C$565,2,0)</f>
        <v>#N/A</v>
      </c>
      <c r="J256" s="98" t="str">
        <f t="shared" si="12"/>
        <v>Desarrollo del Sistema de Educación Superior</v>
      </c>
      <c r="K256" s="98" t="s">
        <v>402</v>
      </c>
    </row>
    <row r="257" spans="3:11">
      <c r="C257" s="145"/>
      <c r="D257" s="151"/>
      <c r="E257" s="118"/>
      <c r="F257" s="97">
        <f t="shared" si="11"/>
        <v>0</v>
      </c>
      <c r="G257" s="161"/>
      <c r="H257" s="146"/>
      <c r="I257" s="130" t="e">
        <f>VLOOKUP(H257,Presupuesto!$B$11:$C$565,2,0)</f>
        <v>#N/A</v>
      </c>
      <c r="J257" s="98" t="str">
        <f t="shared" si="12"/>
        <v>Desarrollo del Sistema de Educación Superior</v>
      </c>
      <c r="K257" s="98" t="s">
        <v>411</v>
      </c>
    </row>
    <row r="258" spans="3:11">
      <c r="C258" s="145"/>
      <c r="D258" s="151"/>
      <c r="E258" s="118"/>
      <c r="F258" s="97">
        <f t="shared" si="11"/>
        <v>0</v>
      </c>
      <c r="G258" s="161"/>
      <c r="H258" s="146"/>
      <c r="I258" s="130" t="e">
        <f>VLOOKUP(H258,Presupuesto!$B$11:$C$565,2,0)</f>
        <v>#N/A</v>
      </c>
      <c r="J258" s="98" t="str">
        <f t="shared" si="12"/>
        <v>Desarrollo del Sistema de Educación Superior</v>
      </c>
      <c r="K258" s="98" t="s">
        <v>411</v>
      </c>
    </row>
    <row r="259" spans="3:11">
      <c r="C259" s="145"/>
      <c r="D259" s="151"/>
      <c r="E259" s="118"/>
      <c r="F259" s="97">
        <f t="shared" si="11"/>
        <v>0</v>
      </c>
      <c r="G259" s="161"/>
      <c r="H259" s="146"/>
      <c r="I259" s="130" t="e">
        <f>VLOOKUP(H259,Presupuesto!$B$11:$C$565,2,0)</f>
        <v>#N/A</v>
      </c>
      <c r="J259" s="98" t="str">
        <f t="shared" si="12"/>
        <v>Desarrollo del Sistema de Educación Superior</v>
      </c>
      <c r="K259" s="98" t="s">
        <v>411</v>
      </c>
    </row>
    <row r="260" spans="3:11" ht="15.75" thickBot="1">
      <c r="C260" s="147"/>
      <c r="D260" s="159"/>
      <c r="E260" s="103"/>
      <c r="F260" s="105">
        <f t="shared" si="11"/>
        <v>0</v>
      </c>
      <c r="G260" s="162"/>
      <c r="H260" s="148"/>
      <c r="I260" s="132" t="e">
        <f>VLOOKUP(H260,Presupuesto!$B$11:$C$565,2,0)</f>
        <v>#N/A</v>
      </c>
      <c r="J260" s="106" t="str">
        <f t="shared" si="12"/>
        <v>Desarrollo del Sistema de Educación Superior</v>
      </c>
      <c r="K260" s="124" t="s">
        <v>393</v>
      </c>
    </row>
    <row r="263" spans="3:11" ht="15.75" thickBot="1"/>
    <row r="264" spans="3:11" ht="15.75" thickBot="1">
      <c r="C264" s="157" t="s">
        <v>53</v>
      </c>
      <c r="D264" s="373">
        <f>SUM(F271:F305)</f>
        <v>0</v>
      </c>
      <c r="F264" s="70"/>
      <c r="G264" s="79"/>
      <c r="H264" s="70"/>
      <c r="I264" s="70"/>
    </row>
    <row r="265" spans="3:11">
      <c r="C265" s="70"/>
      <c r="D265" s="31"/>
      <c r="E265" s="93"/>
      <c r="F265" s="93"/>
      <c r="G265" s="93"/>
      <c r="H265" s="76"/>
      <c r="I265" s="76"/>
      <c r="J265" s="76"/>
      <c r="K265" s="112"/>
    </row>
    <row r="266" spans="3:11">
      <c r="C266" s="70"/>
      <c r="D266" s="31"/>
      <c r="E266" s="93"/>
      <c r="F266" s="93"/>
      <c r="G266" s="93"/>
      <c r="H266" s="76"/>
      <c r="I266" s="76"/>
      <c r="J266" s="76"/>
      <c r="K266" s="112"/>
    </row>
    <row r="267" spans="3:11" ht="15.75">
      <c r="C267" s="202" t="s">
        <v>391</v>
      </c>
      <c r="D267" s="369"/>
      <c r="E267" s="93"/>
      <c r="F267" s="93"/>
      <c r="G267" s="93"/>
      <c r="H267" s="76"/>
      <c r="I267" s="76"/>
      <c r="J267" s="76"/>
      <c r="K267" s="112"/>
    </row>
    <row r="268" spans="3:11" ht="18.75">
      <c r="C268" s="210" t="e">
        <f>IFERROR(VLOOKUP(D267,'1. Desarrollo e Innov. Curricu.'!$F:$G,2,FALSE),IFERROR(VLOOKUP(D267,'2. Investigación Científica'!$F:$G,2,FALSE),IFERROR(VLOOKUP(D267,'3. Vinculación Univ. Sociedad'!$F:$G,2,FALSE),IFERROR(VLOOKUP(D267,'4. Docencia y Profesorado Univ.'!$F:$G,2,FALSE),IFERROR(VLOOKUP(D267,'5. Estudiantes y Graduados'!$F:$G,2,FALSE),IFERROR(VLOOKUP(D267,'11. Gestion Administrativa'!$F:$G,2,FALSE),IFERROR(VLOOKUP(D267,'13. Gestión Académica'!$F:$G,2,FALSE),IFERROR(VLOOKUP(D267,'9. Asegura. de la Calid. y M'!$F:$G,2,FALSE),IFERROR(VLOOKUP(D267,'6. Gestión del Conocimiento'!$F:$G,2,FALSE),IFERROR(VLOOKUP(D267,'15. Gobernabilidad y Proceso...'!$F:$G,2,FALSE),IFERROR(VLOOKUP(D267,'12. Gestión del Talento Humano'!$F:$G,2,FALSE),IFERROR(VLOOKUP(D267,'14. Internacional... de la E.S.'!$F:$G,2,FALSE),IFERROR(VLOOKUP(D267,'10. Posgrado'!$F:$G,2,FALSE),IFERROR(VLOOKUP(D267,'17. Gestión TIC'!$F:$G,2,FALSE),IFERROR(VLOOKUP(D267,'16. Desa. del Sistema Educ.Sup.'!$F:$G,2,FALSE),IFERROR(VLOOKUP(D267,'8. Cultura de Inno. Insti...'!$F:$G,2,FALSE),VLOOKUP(D267,'7. Lo Esencial de la Reforma U.'!$F:$G,2,0)))))))))))))))))</f>
        <v>#N/A</v>
      </c>
      <c r="D268" s="31"/>
      <c r="E268" s="93"/>
      <c r="F268" s="93"/>
      <c r="G268" s="93"/>
      <c r="H268" s="76"/>
      <c r="I268" s="76"/>
      <c r="J268" s="76"/>
      <c r="K268" s="112"/>
    </row>
    <row r="269" spans="3:11" ht="15.75" thickBot="1">
      <c r="F269" s="93"/>
      <c r="G269" s="76"/>
      <c r="H269" s="76"/>
      <c r="I269" s="76"/>
    </row>
    <row r="270" spans="3:11" ht="30.75" thickBot="1">
      <c r="C270" s="129" t="s">
        <v>44</v>
      </c>
      <c r="D270" s="129" t="s">
        <v>55</v>
      </c>
      <c r="E270" s="136" t="s">
        <v>57</v>
      </c>
      <c r="F270" s="135" t="s">
        <v>27</v>
      </c>
      <c r="G270" s="133" t="s">
        <v>130</v>
      </c>
      <c r="H270" s="136" t="s">
        <v>46</v>
      </c>
      <c r="I270" s="133" t="s">
        <v>131</v>
      </c>
      <c r="J270" s="133" t="s">
        <v>409</v>
      </c>
      <c r="K270" s="133" t="s">
        <v>410</v>
      </c>
    </row>
    <row r="271" spans="3:11">
      <c r="C271" s="220" t="s">
        <v>438</v>
      </c>
      <c r="D271" s="221"/>
      <c r="E271" s="219">
        <f>HLOOKUP(C271,$AH$2:$BU$3,2,0)</f>
        <v>620</v>
      </c>
      <c r="F271" s="97">
        <f t="shared" ref="F271:F305" si="13">D271*E271</f>
        <v>0</v>
      </c>
      <c r="G271" s="161"/>
      <c r="H271" s="142"/>
      <c r="I271" s="130" t="e">
        <f>VLOOKUP(H271,Presupuesto!$B$11:$C$565,2,0)</f>
        <v>#N/A</v>
      </c>
      <c r="J271" s="218" t="s">
        <v>1478</v>
      </c>
      <c r="K271" s="98" t="s">
        <v>393</v>
      </c>
    </row>
    <row r="272" spans="3:11">
      <c r="C272" s="141"/>
      <c r="D272" s="158"/>
      <c r="E272" s="123"/>
      <c r="F272" s="97">
        <f t="shared" si="13"/>
        <v>0</v>
      </c>
      <c r="G272" s="161"/>
      <c r="H272" s="142"/>
      <c r="I272" s="130" t="e">
        <f>VLOOKUP(H272,Presupuesto!$B$11:$C$565,2,0)</f>
        <v>#N/A</v>
      </c>
      <c r="J272" s="98" t="str">
        <f>$J$271</f>
        <v>Desarrollo del Sistema de Educación Superior</v>
      </c>
      <c r="K272" s="98" t="s">
        <v>411</v>
      </c>
    </row>
    <row r="273" spans="3:11">
      <c r="C273" s="141"/>
      <c r="D273" s="158"/>
      <c r="E273" s="123"/>
      <c r="F273" s="97">
        <f t="shared" si="13"/>
        <v>0</v>
      </c>
      <c r="G273" s="161"/>
      <c r="H273" s="142"/>
      <c r="I273" s="130" t="e">
        <f>VLOOKUP(H273,Presupuesto!$B$11:$C$565,2,0)</f>
        <v>#N/A</v>
      </c>
      <c r="J273" s="98" t="str">
        <f t="shared" ref="J273:J305" si="14">$J$271</f>
        <v>Desarrollo del Sistema de Educación Superior</v>
      </c>
      <c r="K273" s="98" t="s">
        <v>411</v>
      </c>
    </row>
    <row r="274" spans="3:11">
      <c r="C274" s="141"/>
      <c r="D274" s="158"/>
      <c r="E274" s="123"/>
      <c r="F274" s="97">
        <f t="shared" si="13"/>
        <v>0</v>
      </c>
      <c r="G274" s="161"/>
      <c r="H274" s="142"/>
      <c r="I274" s="130" t="e">
        <f>VLOOKUP(H274,Presupuesto!$B$11:$C$565,2,0)</f>
        <v>#N/A</v>
      </c>
      <c r="J274" s="98" t="str">
        <f t="shared" si="14"/>
        <v>Desarrollo del Sistema de Educación Superior</v>
      </c>
      <c r="K274" s="98" t="s">
        <v>411</v>
      </c>
    </row>
    <row r="275" spans="3:11">
      <c r="C275" s="141"/>
      <c r="D275" s="158"/>
      <c r="E275" s="123"/>
      <c r="F275" s="97">
        <f t="shared" si="13"/>
        <v>0</v>
      </c>
      <c r="G275" s="161"/>
      <c r="H275" s="142"/>
      <c r="I275" s="130" t="e">
        <f>VLOOKUP(H275,Presupuesto!$B$11:$C$565,2,0)</f>
        <v>#N/A</v>
      </c>
      <c r="J275" s="98" t="str">
        <f t="shared" si="14"/>
        <v>Desarrollo del Sistema de Educación Superior</v>
      </c>
      <c r="K275" s="98" t="s">
        <v>411</v>
      </c>
    </row>
    <row r="276" spans="3:11">
      <c r="C276" s="141"/>
      <c r="D276" s="158"/>
      <c r="E276" s="123"/>
      <c r="F276" s="97">
        <f t="shared" si="13"/>
        <v>0</v>
      </c>
      <c r="G276" s="161"/>
      <c r="H276" s="142"/>
      <c r="I276" s="130" t="e">
        <f>VLOOKUP(H276,Presupuesto!$B$11:$C$565,2,0)</f>
        <v>#N/A</v>
      </c>
      <c r="J276" s="98" t="str">
        <f t="shared" si="14"/>
        <v>Desarrollo del Sistema de Educación Superior</v>
      </c>
      <c r="K276" s="98" t="s">
        <v>400</v>
      </c>
    </row>
    <row r="277" spans="3:11">
      <c r="C277" s="141"/>
      <c r="D277" s="158"/>
      <c r="E277" s="123"/>
      <c r="F277" s="97">
        <f t="shared" si="13"/>
        <v>0</v>
      </c>
      <c r="G277" s="161"/>
      <c r="H277" s="142"/>
      <c r="I277" s="130" t="e">
        <f>VLOOKUP(H277,Presupuesto!$B$11:$C$565,2,0)</f>
        <v>#N/A</v>
      </c>
      <c r="J277" s="98" t="str">
        <f t="shared" si="14"/>
        <v>Desarrollo del Sistema de Educación Superior</v>
      </c>
      <c r="K277" s="98" t="s">
        <v>411</v>
      </c>
    </row>
    <row r="278" spans="3:11">
      <c r="C278" s="141"/>
      <c r="D278" s="158"/>
      <c r="E278" s="123"/>
      <c r="F278" s="97">
        <f t="shared" si="13"/>
        <v>0</v>
      </c>
      <c r="G278" s="161"/>
      <c r="H278" s="142"/>
      <c r="I278" s="130" t="e">
        <f>VLOOKUP(H278,Presupuesto!$B$11:$C$565,2,0)</f>
        <v>#N/A</v>
      </c>
      <c r="J278" s="98" t="str">
        <f t="shared" si="14"/>
        <v>Desarrollo del Sistema de Educación Superior</v>
      </c>
      <c r="K278" s="98" t="s">
        <v>411</v>
      </c>
    </row>
    <row r="279" spans="3:11">
      <c r="C279" s="141"/>
      <c r="D279" s="158"/>
      <c r="E279" s="123"/>
      <c r="F279" s="97">
        <f t="shared" si="13"/>
        <v>0</v>
      </c>
      <c r="G279" s="161"/>
      <c r="H279" s="142"/>
      <c r="I279" s="130" t="e">
        <f>VLOOKUP(H279,Presupuesto!$B$11:$C$565,2,0)</f>
        <v>#N/A</v>
      </c>
      <c r="J279" s="98" t="str">
        <f t="shared" si="14"/>
        <v>Desarrollo del Sistema de Educación Superior</v>
      </c>
      <c r="K279" s="98" t="s">
        <v>411</v>
      </c>
    </row>
    <row r="280" spans="3:11">
      <c r="C280" s="141"/>
      <c r="D280" s="158"/>
      <c r="E280" s="123"/>
      <c r="F280" s="97">
        <f t="shared" si="13"/>
        <v>0</v>
      </c>
      <c r="G280" s="161"/>
      <c r="H280" s="142"/>
      <c r="I280" s="130" t="e">
        <f>VLOOKUP(H280,Presupuesto!$B$11:$C$565,2,0)</f>
        <v>#N/A</v>
      </c>
      <c r="J280" s="98" t="str">
        <f t="shared" si="14"/>
        <v>Desarrollo del Sistema de Educación Superior</v>
      </c>
      <c r="K280" s="98" t="s">
        <v>411</v>
      </c>
    </row>
    <row r="281" spans="3:11">
      <c r="C281" s="141"/>
      <c r="D281" s="158"/>
      <c r="E281" s="123"/>
      <c r="F281" s="97">
        <f t="shared" si="13"/>
        <v>0</v>
      </c>
      <c r="G281" s="161"/>
      <c r="H281" s="142"/>
      <c r="I281" s="130" t="e">
        <f>VLOOKUP(H281,Presupuesto!$B$11:$C$565,2,0)</f>
        <v>#N/A</v>
      </c>
      <c r="J281" s="98" t="str">
        <f t="shared" si="14"/>
        <v>Desarrollo del Sistema de Educación Superior</v>
      </c>
      <c r="K281" s="98" t="s">
        <v>411</v>
      </c>
    </row>
    <row r="282" spans="3:11">
      <c r="C282" s="141"/>
      <c r="D282" s="158"/>
      <c r="E282" s="123"/>
      <c r="F282" s="97">
        <f t="shared" si="13"/>
        <v>0</v>
      </c>
      <c r="G282" s="161"/>
      <c r="H282" s="142"/>
      <c r="I282" s="130" t="e">
        <f>VLOOKUP(H282,Presupuesto!$B$11:$C$565,2,0)</f>
        <v>#N/A</v>
      </c>
      <c r="J282" s="98" t="str">
        <f t="shared" si="14"/>
        <v>Desarrollo del Sistema de Educación Superior</v>
      </c>
      <c r="K282" s="98" t="s">
        <v>411</v>
      </c>
    </row>
    <row r="283" spans="3:11">
      <c r="C283" s="141"/>
      <c r="D283" s="158"/>
      <c r="E283" s="123"/>
      <c r="F283" s="97">
        <f t="shared" si="13"/>
        <v>0</v>
      </c>
      <c r="G283" s="161"/>
      <c r="H283" s="142"/>
      <c r="I283" s="130" t="e">
        <f>VLOOKUP(H283,Presupuesto!$B$11:$C$565,2,0)</f>
        <v>#N/A</v>
      </c>
      <c r="J283" s="98" t="str">
        <f t="shared" si="14"/>
        <v>Desarrollo del Sistema de Educación Superior</v>
      </c>
      <c r="K283" s="98" t="s">
        <v>411</v>
      </c>
    </row>
    <row r="284" spans="3:11">
      <c r="C284" s="141"/>
      <c r="D284" s="158"/>
      <c r="E284" s="123"/>
      <c r="F284" s="97">
        <f t="shared" si="13"/>
        <v>0</v>
      </c>
      <c r="G284" s="161"/>
      <c r="H284" s="142"/>
      <c r="I284" s="130" t="e">
        <f>VLOOKUP(H284,Presupuesto!$B$11:$C$565,2,0)</f>
        <v>#N/A</v>
      </c>
      <c r="J284" s="98" t="str">
        <f t="shared" si="14"/>
        <v>Desarrollo del Sistema de Educación Superior</v>
      </c>
      <c r="K284" s="98" t="s">
        <v>411</v>
      </c>
    </row>
    <row r="285" spans="3:11">
      <c r="C285" s="141"/>
      <c r="D285" s="158"/>
      <c r="E285" s="123"/>
      <c r="F285" s="97">
        <f t="shared" si="13"/>
        <v>0</v>
      </c>
      <c r="G285" s="161"/>
      <c r="H285" s="142"/>
      <c r="I285" s="130" t="e">
        <f>VLOOKUP(H285,Presupuesto!$B$11:$C$565,2,0)</f>
        <v>#N/A</v>
      </c>
      <c r="J285" s="98" t="str">
        <f t="shared" si="14"/>
        <v>Desarrollo del Sistema de Educación Superior</v>
      </c>
      <c r="K285" s="98" t="s">
        <v>411</v>
      </c>
    </row>
    <row r="286" spans="3:11">
      <c r="C286" s="141"/>
      <c r="D286" s="158"/>
      <c r="E286" s="123"/>
      <c r="F286" s="97">
        <f t="shared" si="13"/>
        <v>0</v>
      </c>
      <c r="G286" s="161"/>
      <c r="H286" s="142"/>
      <c r="I286" s="130" t="e">
        <f>VLOOKUP(H286,Presupuesto!$B$11:$C$565,2,0)</f>
        <v>#N/A</v>
      </c>
      <c r="J286" s="98" t="str">
        <f t="shared" si="14"/>
        <v>Desarrollo del Sistema de Educación Superior</v>
      </c>
      <c r="K286" s="98" t="s">
        <v>411</v>
      </c>
    </row>
    <row r="287" spans="3:11">
      <c r="C287" s="141"/>
      <c r="D287" s="158"/>
      <c r="E287" s="123"/>
      <c r="F287" s="97">
        <f t="shared" si="13"/>
        <v>0</v>
      </c>
      <c r="G287" s="161"/>
      <c r="H287" s="142"/>
      <c r="I287" s="130" t="e">
        <f>VLOOKUP(H287,Presupuesto!$B$11:$C$565,2,0)</f>
        <v>#N/A</v>
      </c>
      <c r="J287" s="98" t="str">
        <f t="shared" si="14"/>
        <v>Desarrollo del Sistema de Educación Superior</v>
      </c>
      <c r="K287" s="98" t="s">
        <v>411</v>
      </c>
    </row>
    <row r="288" spans="3:11">
      <c r="C288" s="141"/>
      <c r="D288" s="158"/>
      <c r="E288" s="123"/>
      <c r="F288" s="97">
        <f t="shared" si="13"/>
        <v>0</v>
      </c>
      <c r="G288" s="161"/>
      <c r="H288" s="142"/>
      <c r="I288" s="130" t="e">
        <f>VLOOKUP(H288,Presupuesto!$B$11:$C$565,2,0)</f>
        <v>#N/A</v>
      </c>
      <c r="J288" s="98" t="str">
        <f t="shared" si="14"/>
        <v>Desarrollo del Sistema de Educación Superior</v>
      </c>
      <c r="K288" s="98" t="s">
        <v>411</v>
      </c>
    </row>
    <row r="289" spans="3:11">
      <c r="C289" s="141"/>
      <c r="D289" s="158"/>
      <c r="E289" s="123"/>
      <c r="F289" s="97">
        <f t="shared" si="13"/>
        <v>0</v>
      </c>
      <c r="G289" s="161"/>
      <c r="H289" s="142"/>
      <c r="I289" s="130" t="e">
        <f>VLOOKUP(H289,Presupuesto!$B$11:$C$565,2,0)</f>
        <v>#N/A</v>
      </c>
      <c r="J289" s="98" t="str">
        <f t="shared" si="14"/>
        <v>Desarrollo del Sistema de Educación Superior</v>
      </c>
      <c r="K289" s="98" t="s">
        <v>411</v>
      </c>
    </row>
    <row r="290" spans="3:11">
      <c r="C290" s="141"/>
      <c r="D290" s="158"/>
      <c r="E290" s="123"/>
      <c r="F290" s="97">
        <f t="shared" si="13"/>
        <v>0</v>
      </c>
      <c r="G290" s="161"/>
      <c r="H290" s="142"/>
      <c r="I290" s="130" t="e">
        <f>VLOOKUP(H290,Presupuesto!$B$11:$C$565,2,0)</f>
        <v>#N/A</v>
      </c>
      <c r="J290" s="98" t="str">
        <f t="shared" si="14"/>
        <v>Desarrollo del Sistema de Educación Superior</v>
      </c>
      <c r="K290" s="98" t="s">
        <v>411</v>
      </c>
    </row>
    <row r="291" spans="3:11">
      <c r="C291" s="141"/>
      <c r="D291" s="158"/>
      <c r="E291" s="123"/>
      <c r="F291" s="97">
        <f t="shared" si="13"/>
        <v>0</v>
      </c>
      <c r="G291" s="161"/>
      <c r="H291" s="142"/>
      <c r="I291" s="130" t="e">
        <f>VLOOKUP(H291,Presupuesto!$B$11:$C$565,2,0)</f>
        <v>#N/A</v>
      </c>
      <c r="J291" s="98" t="str">
        <f t="shared" si="14"/>
        <v>Desarrollo del Sistema de Educación Superior</v>
      </c>
      <c r="K291" s="98" t="s">
        <v>411</v>
      </c>
    </row>
    <row r="292" spans="3:11">
      <c r="C292" s="141"/>
      <c r="D292" s="158"/>
      <c r="E292" s="123"/>
      <c r="F292" s="97">
        <f t="shared" si="13"/>
        <v>0</v>
      </c>
      <c r="G292" s="161"/>
      <c r="H292" s="142"/>
      <c r="I292" s="130" t="e">
        <f>VLOOKUP(H292,Presupuesto!$B$11:$C$565,2,0)</f>
        <v>#N/A</v>
      </c>
      <c r="J292" s="98" t="str">
        <f t="shared" si="14"/>
        <v>Desarrollo del Sistema de Educación Superior</v>
      </c>
      <c r="K292" s="98" t="s">
        <v>411</v>
      </c>
    </row>
    <row r="293" spans="3:11">
      <c r="C293" s="143"/>
      <c r="D293" s="151"/>
      <c r="E293" s="118"/>
      <c r="F293" s="97">
        <f t="shared" si="13"/>
        <v>0</v>
      </c>
      <c r="G293" s="161"/>
      <c r="H293" s="144"/>
      <c r="I293" s="130" t="e">
        <f>VLOOKUP(H293,Presupuesto!$B$11:$C$565,2,0)</f>
        <v>#N/A</v>
      </c>
      <c r="J293" s="98" t="str">
        <f t="shared" si="14"/>
        <v>Desarrollo del Sistema de Educación Superior</v>
      </c>
      <c r="K293" s="98" t="s">
        <v>411</v>
      </c>
    </row>
    <row r="294" spans="3:11">
      <c r="C294" s="143"/>
      <c r="D294" s="151"/>
      <c r="E294" s="118"/>
      <c r="F294" s="97">
        <f t="shared" si="13"/>
        <v>0</v>
      </c>
      <c r="G294" s="161"/>
      <c r="H294" s="144"/>
      <c r="I294" s="130" t="e">
        <f>VLOOKUP(H294,Presupuesto!$B$11:$C$565,2,0)</f>
        <v>#N/A</v>
      </c>
      <c r="J294" s="98" t="str">
        <f t="shared" si="14"/>
        <v>Desarrollo del Sistema de Educación Superior</v>
      </c>
      <c r="K294" s="98" t="s">
        <v>411</v>
      </c>
    </row>
    <row r="295" spans="3:11">
      <c r="C295" s="143"/>
      <c r="D295" s="151"/>
      <c r="E295" s="118"/>
      <c r="F295" s="97">
        <f t="shared" si="13"/>
        <v>0</v>
      </c>
      <c r="G295" s="161"/>
      <c r="H295" s="144"/>
      <c r="I295" s="130" t="e">
        <f>VLOOKUP(H295,Presupuesto!$B$11:$C$565,2,0)</f>
        <v>#N/A</v>
      </c>
      <c r="J295" s="98" t="str">
        <f t="shared" si="14"/>
        <v>Desarrollo del Sistema de Educación Superior</v>
      </c>
      <c r="K295" s="98" t="s">
        <v>411</v>
      </c>
    </row>
    <row r="296" spans="3:11">
      <c r="C296" s="143"/>
      <c r="D296" s="151"/>
      <c r="E296" s="118"/>
      <c r="F296" s="97">
        <f t="shared" si="13"/>
        <v>0</v>
      </c>
      <c r="G296" s="161"/>
      <c r="H296" s="144"/>
      <c r="I296" s="130" t="e">
        <f>VLOOKUP(H296,Presupuesto!$B$11:$C$565,2,0)</f>
        <v>#N/A</v>
      </c>
      <c r="J296" s="98" t="str">
        <f t="shared" si="14"/>
        <v>Desarrollo del Sistema de Educación Superior</v>
      </c>
      <c r="K296" s="98" t="s">
        <v>411</v>
      </c>
    </row>
    <row r="297" spans="3:11">
      <c r="C297" s="143"/>
      <c r="D297" s="151"/>
      <c r="E297" s="118"/>
      <c r="F297" s="97">
        <f t="shared" si="13"/>
        <v>0</v>
      </c>
      <c r="G297" s="161"/>
      <c r="H297" s="144"/>
      <c r="I297" s="130" t="e">
        <f>VLOOKUP(H297,Presupuesto!$B$11:$C$565,2,0)</f>
        <v>#N/A</v>
      </c>
      <c r="J297" s="98" t="str">
        <f t="shared" si="14"/>
        <v>Desarrollo del Sistema de Educación Superior</v>
      </c>
      <c r="K297" s="98" t="s">
        <v>411</v>
      </c>
    </row>
    <row r="298" spans="3:11">
      <c r="C298" s="143"/>
      <c r="D298" s="151"/>
      <c r="E298" s="118"/>
      <c r="F298" s="97">
        <f t="shared" si="13"/>
        <v>0</v>
      </c>
      <c r="G298" s="161"/>
      <c r="H298" s="144"/>
      <c r="I298" s="130" t="e">
        <f>VLOOKUP(H298,Presupuesto!$B$11:$C$565,2,0)</f>
        <v>#N/A</v>
      </c>
      <c r="J298" s="98" t="str">
        <f t="shared" si="14"/>
        <v>Desarrollo del Sistema de Educación Superior</v>
      </c>
      <c r="K298" s="98" t="s">
        <v>411</v>
      </c>
    </row>
    <row r="299" spans="3:11">
      <c r="C299" s="143"/>
      <c r="D299" s="151"/>
      <c r="E299" s="118"/>
      <c r="F299" s="97">
        <f t="shared" si="13"/>
        <v>0</v>
      </c>
      <c r="G299" s="161"/>
      <c r="H299" s="144"/>
      <c r="I299" s="130" t="e">
        <f>VLOOKUP(H299,Presupuesto!$B$11:$C$565,2,0)</f>
        <v>#N/A</v>
      </c>
      <c r="J299" s="98" t="str">
        <f t="shared" si="14"/>
        <v>Desarrollo del Sistema de Educación Superior</v>
      </c>
      <c r="K299" s="98" t="s">
        <v>411</v>
      </c>
    </row>
    <row r="300" spans="3:11">
      <c r="C300" s="143"/>
      <c r="D300" s="151"/>
      <c r="E300" s="118"/>
      <c r="F300" s="97">
        <f t="shared" si="13"/>
        <v>0</v>
      </c>
      <c r="G300" s="161"/>
      <c r="H300" s="144"/>
      <c r="I300" s="130" t="e">
        <f>VLOOKUP(H300,Presupuesto!$B$11:$C$565,2,0)</f>
        <v>#N/A</v>
      </c>
      <c r="J300" s="98" t="str">
        <f t="shared" si="14"/>
        <v>Desarrollo del Sistema de Educación Superior</v>
      </c>
      <c r="K300" s="98" t="s">
        <v>411</v>
      </c>
    </row>
    <row r="301" spans="3:11">
      <c r="C301" s="145"/>
      <c r="D301" s="151"/>
      <c r="E301" s="118"/>
      <c r="F301" s="97">
        <f t="shared" si="13"/>
        <v>0</v>
      </c>
      <c r="G301" s="161"/>
      <c r="H301" s="146"/>
      <c r="I301" s="130" t="e">
        <f>VLOOKUP(H301,Presupuesto!$B$11:$C$565,2,0)</f>
        <v>#N/A</v>
      </c>
      <c r="J301" s="98" t="str">
        <f t="shared" si="14"/>
        <v>Desarrollo del Sistema de Educación Superior</v>
      </c>
      <c r="K301" s="98" t="s">
        <v>402</v>
      </c>
    </row>
    <row r="302" spans="3:11">
      <c r="C302" s="145"/>
      <c r="D302" s="151"/>
      <c r="E302" s="118"/>
      <c r="F302" s="97">
        <f t="shared" si="13"/>
        <v>0</v>
      </c>
      <c r="G302" s="161"/>
      <c r="H302" s="146"/>
      <c r="I302" s="130" t="e">
        <f>VLOOKUP(H302,Presupuesto!$B$11:$C$565,2,0)</f>
        <v>#N/A</v>
      </c>
      <c r="J302" s="98" t="str">
        <f t="shared" si="14"/>
        <v>Desarrollo del Sistema de Educación Superior</v>
      </c>
      <c r="K302" s="98" t="s">
        <v>411</v>
      </c>
    </row>
    <row r="303" spans="3:11">
      <c r="C303" s="145"/>
      <c r="D303" s="151"/>
      <c r="E303" s="118"/>
      <c r="F303" s="97">
        <f t="shared" si="13"/>
        <v>0</v>
      </c>
      <c r="G303" s="161"/>
      <c r="H303" s="146"/>
      <c r="I303" s="130" t="e">
        <f>VLOOKUP(H303,Presupuesto!$B$11:$C$565,2,0)</f>
        <v>#N/A</v>
      </c>
      <c r="J303" s="98" t="str">
        <f t="shared" si="14"/>
        <v>Desarrollo del Sistema de Educación Superior</v>
      </c>
      <c r="K303" s="98" t="s">
        <v>411</v>
      </c>
    </row>
    <row r="304" spans="3:11">
      <c r="C304" s="145"/>
      <c r="D304" s="151"/>
      <c r="E304" s="118"/>
      <c r="F304" s="97">
        <f t="shared" si="13"/>
        <v>0</v>
      </c>
      <c r="G304" s="161"/>
      <c r="H304" s="146"/>
      <c r="I304" s="130" t="e">
        <f>VLOOKUP(H304,Presupuesto!$B$11:$C$565,2,0)</f>
        <v>#N/A</v>
      </c>
      <c r="J304" s="98" t="str">
        <f t="shared" si="14"/>
        <v>Desarrollo del Sistema de Educación Superior</v>
      </c>
      <c r="K304" s="98" t="s">
        <v>411</v>
      </c>
    </row>
    <row r="305" spans="3:11" ht="15.75" thickBot="1">
      <c r="C305" s="147"/>
      <c r="D305" s="159"/>
      <c r="E305" s="103"/>
      <c r="F305" s="105">
        <f t="shared" si="13"/>
        <v>0</v>
      </c>
      <c r="G305" s="162"/>
      <c r="H305" s="148"/>
      <c r="I305" s="132" t="e">
        <f>VLOOKUP(H305,Presupuesto!$B$11:$C$565,2,0)</f>
        <v>#N/A</v>
      </c>
      <c r="J305" s="106" t="str">
        <f t="shared" si="14"/>
        <v>Desarrollo del Sistema de Educación Superior</v>
      </c>
      <c r="K305" s="124" t="s">
        <v>393</v>
      </c>
    </row>
    <row r="307" spans="3:11" ht="15.75" thickBot="1">
      <c r="F307" s="90"/>
      <c r="G307" s="89"/>
      <c r="H307" s="90"/>
      <c r="I307" s="90"/>
    </row>
    <row r="308" spans="3:11" ht="15.75" thickBot="1">
      <c r="C308" s="157" t="s">
        <v>53</v>
      </c>
      <c r="D308" s="373">
        <f>SUM(F315:F349)</f>
        <v>0</v>
      </c>
      <c r="F308" s="70"/>
      <c r="G308" s="79"/>
      <c r="H308" s="70"/>
      <c r="I308" s="70"/>
    </row>
    <row r="309" spans="3:11">
      <c r="C309" s="70"/>
      <c r="D309" s="31"/>
      <c r="E309" s="93"/>
      <c r="F309" s="93"/>
      <c r="G309" s="93"/>
      <c r="H309" s="76"/>
      <c r="I309" s="76"/>
      <c r="J309" s="76"/>
      <c r="K309" s="112"/>
    </row>
    <row r="310" spans="3:11">
      <c r="C310" s="70"/>
      <c r="D310" s="31"/>
      <c r="E310" s="93"/>
      <c r="F310" s="93"/>
      <c r="G310" s="93"/>
      <c r="H310" s="76"/>
      <c r="I310" s="76"/>
      <c r="J310" s="76"/>
      <c r="K310" s="112"/>
    </row>
    <row r="311" spans="3:11" ht="15.75">
      <c r="C311" s="202" t="s">
        <v>391</v>
      </c>
      <c r="D311" s="369"/>
      <c r="E311" s="93"/>
      <c r="F311" s="93"/>
      <c r="G311" s="93"/>
      <c r="H311" s="76"/>
      <c r="I311" s="76"/>
      <c r="J311" s="76"/>
      <c r="K311" s="112"/>
    </row>
    <row r="312" spans="3:11" ht="18.75">
      <c r="C312" s="210" t="e">
        <f>IFERROR(VLOOKUP(D311,'1. Desarrollo e Innov. Curricu.'!$F:$G,2,FALSE),IFERROR(VLOOKUP(D311,'2. Investigación Científica'!$F:$G,2,FALSE),IFERROR(VLOOKUP(D311,'3. Vinculación Univ. Sociedad'!$F:$G,2,FALSE),IFERROR(VLOOKUP(D311,'4. Docencia y Profesorado Univ.'!$F:$G,2,FALSE),IFERROR(VLOOKUP(D311,'5. Estudiantes y Graduados'!$F:$G,2,FALSE),IFERROR(VLOOKUP(D311,'11. Gestion Administrativa'!$F:$G,2,FALSE),IFERROR(VLOOKUP(D311,'13. Gestión Académica'!$F:$G,2,FALSE),IFERROR(VLOOKUP(D311,'9. Asegura. de la Calid. y M'!$F:$G,2,FALSE),IFERROR(VLOOKUP(D311,'6. Gestión del Conocimiento'!$F:$G,2,FALSE),IFERROR(VLOOKUP(D311,'15. Gobernabilidad y Proceso...'!$F:$G,2,FALSE),IFERROR(VLOOKUP(D311,'12. Gestión del Talento Humano'!$F:$G,2,FALSE),IFERROR(VLOOKUP(D311,'14. Internacional... de la E.S.'!$F:$G,2,FALSE),IFERROR(VLOOKUP(D311,'10. Posgrado'!$F:$G,2,FALSE),IFERROR(VLOOKUP(D311,'17. Gestión TIC'!$F:$G,2,FALSE),IFERROR(VLOOKUP(D311,'16. Desa. del Sistema Educ.Sup.'!$F:$G,2,FALSE),IFERROR(VLOOKUP(D311,'8. Cultura de Inno. Insti...'!$F:$G,2,FALSE),VLOOKUP(D311,'7. Lo Esencial de la Reforma U.'!$F:$G,2,0)))))))))))))))))</f>
        <v>#N/A</v>
      </c>
      <c r="D312" s="31"/>
      <c r="E312" s="93"/>
      <c r="F312" s="93"/>
      <c r="G312" s="93"/>
      <c r="H312" s="76"/>
      <c r="I312" s="76"/>
      <c r="J312" s="76"/>
      <c r="K312" s="112"/>
    </row>
    <row r="313" spans="3:11" ht="15.75" thickBot="1">
      <c r="F313" s="93"/>
      <c r="G313" s="76"/>
      <c r="H313" s="76"/>
      <c r="I313" s="76"/>
    </row>
    <row r="314" spans="3:11" ht="30.75" thickBot="1">
      <c r="C314" s="129" t="s">
        <v>44</v>
      </c>
      <c r="D314" s="129" t="s">
        <v>55</v>
      </c>
      <c r="E314" s="136" t="s">
        <v>57</v>
      </c>
      <c r="F314" s="135" t="s">
        <v>27</v>
      </c>
      <c r="G314" s="133" t="s">
        <v>130</v>
      </c>
      <c r="H314" s="136" t="s">
        <v>46</v>
      </c>
      <c r="I314" s="133" t="s">
        <v>131</v>
      </c>
      <c r="J314" s="133" t="s">
        <v>409</v>
      </c>
      <c r="K314" s="133" t="s">
        <v>410</v>
      </c>
    </row>
    <row r="315" spans="3:11">
      <c r="C315" s="220" t="s">
        <v>438</v>
      </c>
      <c r="D315" s="221"/>
      <c r="E315" s="219">
        <f>HLOOKUP(C315,$AH$2:$BU$3,2,0)</f>
        <v>620</v>
      </c>
      <c r="F315" s="97">
        <f t="shared" ref="F315:F349" si="15">D315*E315</f>
        <v>0</v>
      </c>
      <c r="G315" s="161"/>
      <c r="H315" s="142"/>
      <c r="I315" s="130" t="e">
        <f>VLOOKUP(H315,Presupuesto!$B$11:$C$565,2,0)</f>
        <v>#N/A</v>
      </c>
      <c r="J315" s="218" t="s">
        <v>1478</v>
      </c>
      <c r="K315" s="98" t="s">
        <v>393</v>
      </c>
    </row>
    <row r="316" spans="3:11">
      <c r="C316" s="141"/>
      <c r="D316" s="158"/>
      <c r="E316" s="123"/>
      <c r="F316" s="97">
        <f t="shared" si="15"/>
        <v>0</v>
      </c>
      <c r="G316" s="161"/>
      <c r="H316" s="142"/>
      <c r="I316" s="130" t="e">
        <f>VLOOKUP(H316,Presupuesto!$B$11:$C$565,2,0)</f>
        <v>#N/A</v>
      </c>
      <c r="J316" s="98" t="str">
        <f>$J$315</f>
        <v>Desarrollo del Sistema de Educación Superior</v>
      </c>
      <c r="K316" s="98" t="s">
        <v>411</v>
      </c>
    </row>
    <row r="317" spans="3:11">
      <c r="C317" s="141"/>
      <c r="D317" s="158"/>
      <c r="E317" s="123"/>
      <c r="F317" s="97">
        <f t="shared" si="15"/>
        <v>0</v>
      </c>
      <c r="G317" s="161"/>
      <c r="H317" s="142"/>
      <c r="I317" s="130" t="e">
        <f>VLOOKUP(H317,Presupuesto!$B$11:$C$565,2,0)</f>
        <v>#N/A</v>
      </c>
      <c r="J317" s="98" t="str">
        <f t="shared" ref="J317:J349" si="16">$J$315</f>
        <v>Desarrollo del Sistema de Educación Superior</v>
      </c>
      <c r="K317" s="98" t="s">
        <v>411</v>
      </c>
    </row>
    <row r="318" spans="3:11">
      <c r="C318" s="141"/>
      <c r="D318" s="158"/>
      <c r="E318" s="123"/>
      <c r="F318" s="97">
        <f t="shared" si="15"/>
        <v>0</v>
      </c>
      <c r="G318" s="161"/>
      <c r="H318" s="142"/>
      <c r="I318" s="130" t="e">
        <f>VLOOKUP(H318,Presupuesto!$B$11:$C$565,2,0)</f>
        <v>#N/A</v>
      </c>
      <c r="J318" s="98" t="str">
        <f t="shared" si="16"/>
        <v>Desarrollo del Sistema de Educación Superior</v>
      </c>
      <c r="K318" s="98" t="s">
        <v>411</v>
      </c>
    </row>
    <row r="319" spans="3:11">
      <c r="C319" s="141"/>
      <c r="D319" s="158"/>
      <c r="E319" s="123"/>
      <c r="F319" s="97">
        <f t="shared" si="15"/>
        <v>0</v>
      </c>
      <c r="G319" s="161"/>
      <c r="H319" s="142"/>
      <c r="I319" s="130" t="e">
        <f>VLOOKUP(H319,Presupuesto!$B$11:$C$565,2,0)</f>
        <v>#N/A</v>
      </c>
      <c r="J319" s="98" t="str">
        <f t="shared" si="16"/>
        <v>Desarrollo del Sistema de Educación Superior</v>
      </c>
      <c r="K319" s="98" t="s">
        <v>411</v>
      </c>
    </row>
    <row r="320" spans="3:11">
      <c r="C320" s="141"/>
      <c r="D320" s="158"/>
      <c r="E320" s="123"/>
      <c r="F320" s="97">
        <f t="shared" si="15"/>
        <v>0</v>
      </c>
      <c r="G320" s="161"/>
      <c r="H320" s="142"/>
      <c r="I320" s="130" t="e">
        <f>VLOOKUP(H320,Presupuesto!$B$11:$C$565,2,0)</f>
        <v>#N/A</v>
      </c>
      <c r="J320" s="98" t="str">
        <f t="shared" si="16"/>
        <v>Desarrollo del Sistema de Educación Superior</v>
      </c>
      <c r="K320" s="98" t="s">
        <v>400</v>
      </c>
    </row>
    <row r="321" spans="3:11">
      <c r="C321" s="141"/>
      <c r="D321" s="158"/>
      <c r="E321" s="123"/>
      <c r="F321" s="97">
        <f t="shared" si="15"/>
        <v>0</v>
      </c>
      <c r="G321" s="161"/>
      <c r="H321" s="142"/>
      <c r="I321" s="130" t="e">
        <f>VLOOKUP(H321,Presupuesto!$B$11:$C$565,2,0)</f>
        <v>#N/A</v>
      </c>
      <c r="J321" s="98" t="str">
        <f t="shared" si="16"/>
        <v>Desarrollo del Sistema de Educación Superior</v>
      </c>
      <c r="K321" s="98" t="s">
        <v>411</v>
      </c>
    </row>
    <row r="322" spans="3:11">
      <c r="C322" s="141"/>
      <c r="D322" s="158"/>
      <c r="E322" s="123"/>
      <c r="F322" s="97">
        <f t="shared" si="15"/>
        <v>0</v>
      </c>
      <c r="G322" s="161"/>
      <c r="H322" s="142"/>
      <c r="I322" s="130" t="e">
        <f>VLOOKUP(H322,Presupuesto!$B$11:$C$565,2,0)</f>
        <v>#N/A</v>
      </c>
      <c r="J322" s="98" t="str">
        <f t="shared" si="16"/>
        <v>Desarrollo del Sistema de Educación Superior</v>
      </c>
      <c r="K322" s="98" t="s">
        <v>411</v>
      </c>
    </row>
    <row r="323" spans="3:11">
      <c r="C323" s="141"/>
      <c r="D323" s="158"/>
      <c r="E323" s="123"/>
      <c r="F323" s="97">
        <f t="shared" si="15"/>
        <v>0</v>
      </c>
      <c r="G323" s="161"/>
      <c r="H323" s="142"/>
      <c r="I323" s="130" t="e">
        <f>VLOOKUP(H323,Presupuesto!$B$11:$C$565,2,0)</f>
        <v>#N/A</v>
      </c>
      <c r="J323" s="98" t="str">
        <f t="shared" si="16"/>
        <v>Desarrollo del Sistema de Educación Superior</v>
      </c>
      <c r="K323" s="98" t="s">
        <v>411</v>
      </c>
    </row>
    <row r="324" spans="3:11">
      <c r="C324" s="141"/>
      <c r="D324" s="158"/>
      <c r="E324" s="123"/>
      <c r="F324" s="97">
        <f t="shared" si="15"/>
        <v>0</v>
      </c>
      <c r="G324" s="161"/>
      <c r="H324" s="142"/>
      <c r="I324" s="130" t="e">
        <f>VLOOKUP(H324,Presupuesto!$B$11:$C$565,2,0)</f>
        <v>#N/A</v>
      </c>
      <c r="J324" s="98" t="str">
        <f t="shared" si="16"/>
        <v>Desarrollo del Sistema de Educación Superior</v>
      </c>
      <c r="K324" s="98" t="s">
        <v>411</v>
      </c>
    </row>
    <row r="325" spans="3:11">
      <c r="C325" s="141"/>
      <c r="D325" s="158"/>
      <c r="E325" s="123"/>
      <c r="F325" s="97">
        <f t="shared" si="15"/>
        <v>0</v>
      </c>
      <c r="G325" s="161"/>
      <c r="H325" s="142"/>
      <c r="I325" s="130" t="e">
        <f>VLOOKUP(H325,Presupuesto!$B$11:$C$565,2,0)</f>
        <v>#N/A</v>
      </c>
      <c r="J325" s="98" t="str">
        <f t="shared" si="16"/>
        <v>Desarrollo del Sistema de Educación Superior</v>
      </c>
      <c r="K325" s="98" t="s">
        <v>411</v>
      </c>
    </row>
    <row r="326" spans="3:11">
      <c r="C326" s="141"/>
      <c r="D326" s="158"/>
      <c r="E326" s="123"/>
      <c r="F326" s="97">
        <f t="shared" si="15"/>
        <v>0</v>
      </c>
      <c r="G326" s="161"/>
      <c r="H326" s="142"/>
      <c r="I326" s="130" t="e">
        <f>VLOOKUP(H326,Presupuesto!$B$11:$C$565,2,0)</f>
        <v>#N/A</v>
      </c>
      <c r="J326" s="98" t="str">
        <f t="shared" si="16"/>
        <v>Desarrollo del Sistema de Educación Superior</v>
      </c>
      <c r="K326" s="98" t="s">
        <v>411</v>
      </c>
    </row>
    <row r="327" spans="3:11">
      <c r="C327" s="141"/>
      <c r="D327" s="158"/>
      <c r="E327" s="123"/>
      <c r="F327" s="97">
        <f t="shared" si="15"/>
        <v>0</v>
      </c>
      <c r="G327" s="161"/>
      <c r="H327" s="142"/>
      <c r="I327" s="130" t="e">
        <f>VLOOKUP(H327,Presupuesto!$B$11:$C$565,2,0)</f>
        <v>#N/A</v>
      </c>
      <c r="J327" s="98" t="str">
        <f t="shared" si="16"/>
        <v>Desarrollo del Sistema de Educación Superior</v>
      </c>
      <c r="K327" s="98" t="s">
        <v>411</v>
      </c>
    </row>
    <row r="328" spans="3:11">
      <c r="C328" s="141"/>
      <c r="D328" s="158"/>
      <c r="E328" s="123"/>
      <c r="F328" s="97">
        <f t="shared" si="15"/>
        <v>0</v>
      </c>
      <c r="G328" s="161"/>
      <c r="H328" s="142"/>
      <c r="I328" s="130" t="e">
        <f>VLOOKUP(H328,Presupuesto!$B$11:$C$565,2,0)</f>
        <v>#N/A</v>
      </c>
      <c r="J328" s="98" t="str">
        <f t="shared" si="16"/>
        <v>Desarrollo del Sistema de Educación Superior</v>
      </c>
      <c r="K328" s="98" t="s">
        <v>411</v>
      </c>
    </row>
    <row r="329" spans="3:11">
      <c r="C329" s="141"/>
      <c r="D329" s="158"/>
      <c r="E329" s="123"/>
      <c r="F329" s="97">
        <f t="shared" si="15"/>
        <v>0</v>
      </c>
      <c r="G329" s="161"/>
      <c r="H329" s="142"/>
      <c r="I329" s="130" t="e">
        <f>VLOOKUP(H329,Presupuesto!$B$11:$C$565,2,0)</f>
        <v>#N/A</v>
      </c>
      <c r="J329" s="98" t="str">
        <f t="shared" si="16"/>
        <v>Desarrollo del Sistema de Educación Superior</v>
      </c>
      <c r="K329" s="98" t="s">
        <v>411</v>
      </c>
    </row>
    <row r="330" spans="3:11">
      <c r="C330" s="141"/>
      <c r="D330" s="158"/>
      <c r="E330" s="123"/>
      <c r="F330" s="97">
        <f t="shared" si="15"/>
        <v>0</v>
      </c>
      <c r="G330" s="161"/>
      <c r="H330" s="142"/>
      <c r="I330" s="130" t="e">
        <f>VLOOKUP(H330,Presupuesto!$B$11:$C$565,2,0)</f>
        <v>#N/A</v>
      </c>
      <c r="J330" s="98" t="str">
        <f t="shared" si="16"/>
        <v>Desarrollo del Sistema de Educación Superior</v>
      </c>
      <c r="K330" s="98" t="s">
        <v>411</v>
      </c>
    </row>
    <row r="331" spans="3:11">
      <c r="C331" s="141"/>
      <c r="D331" s="158"/>
      <c r="E331" s="123"/>
      <c r="F331" s="97">
        <f t="shared" si="15"/>
        <v>0</v>
      </c>
      <c r="G331" s="161"/>
      <c r="H331" s="142"/>
      <c r="I331" s="130" t="e">
        <f>VLOOKUP(H331,Presupuesto!$B$11:$C$565,2,0)</f>
        <v>#N/A</v>
      </c>
      <c r="J331" s="98" t="str">
        <f t="shared" si="16"/>
        <v>Desarrollo del Sistema de Educación Superior</v>
      </c>
      <c r="K331" s="98" t="s">
        <v>411</v>
      </c>
    </row>
    <row r="332" spans="3:11">
      <c r="C332" s="141"/>
      <c r="D332" s="158"/>
      <c r="E332" s="123"/>
      <c r="F332" s="97">
        <f t="shared" si="15"/>
        <v>0</v>
      </c>
      <c r="G332" s="161"/>
      <c r="H332" s="142"/>
      <c r="I332" s="130" t="e">
        <f>VLOOKUP(H332,Presupuesto!$B$11:$C$565,2,0)</f>
        <v>#N/A</v>
      </c>
      <c r="J332" s="98" t="str">
        <f t="shared" si="16"/>
        <v>Desarrollo del Sistema de Educación Superior</v>
      </c>
      <c r="K332" s="98" t="s">
        <v>411</v>
      </c>
    </row>
    <row r="333" spans="3:11">
      <c r="C333" s="141"/>
      <c r="D333" s="158"/>
      <c r="E333" s="123"/>
      <c r="F333" s="97">
        <f t="shared" si="15"/>
        <v>0</v>
      </c>
      <c r="G333" s="161"/>
      <c r="H333" s="142"/>
      <c r="I333" s="130" t="e">
        <f>VLOOKUP(H333,Presupuesto!$B$11:$C$565,2,0)</f>
        <v>#N/A</v>
      </c>
      <c r="J333" s="98" t="str">
        <f t="shared" si="16"/>
        <v>Desarrollo del Sistema de Educación Superior</v>
      </c>
      <c r="K333" s="98" t="s">
        <v>411</v>
      </c>
    </row>
    <row r="334" spans="3:11">
      <c r="C334" s="141"/>
      <c r="D334" s="158"/>
      <c r="E334" s="123"/>
      <c r="F334" s="97">
        <f t="shared" si="15"/>
        <v>0</v>
      </c>
      <c r="G334" s="161"/>
      <c r="H334" s="142"/>
      <c r="I334" s="130" t="e">
        <f>VLOOKUP(H334,Presupuesto!$B$11:$C$565,2,0)</f>
        <v>#N/A</v>
      </c>
      <c r="J334" s="98" t="str">
        <f t="shared" si="16"/>
        <v>Desarrollo del Sistema de Educación Superior</v>
      </c>
      <c r="K334" s="98" t="s">
        <v>411</v>
      </c>
    </row>
    <row r="335" spans="3:11">
      <c r="C335" s="141"/>
      <c r="D335" s="158"/>
      <c r="E335" s="123"/>
      <c r="F335" s="97">
        <f t="shared" si="15"/>
        <v>0</v>
      </c>
      <c r="G335" s="161"/>
      <c r="H335" s="142"/>
      <c r="I335" s="130" t="e">
        <f>VLOOKUP(H335,Presupuesto!$B$11:$C$565,2,0)</f>
        <v>#N/A</v>
      </c>
      <c r="J335" s="98" t="str">
        <f t="shared" si="16"/>
        <v>Desarrollo del Sistema de Educación Superior</v>
      </c>
      <c r="K335" s="98" t="s">
        <v>411</v>
      </c>
    </row>
    <row r="336" spans="3:11">
      <c r="C336" s="141"/>
      <c r="D336" s="158"/>
      <c r="E336" s="123"/>
      <c r="F336" s="97">
        <f t="shared" si="15"/>
        <v>0</v>
      </c>
      <c r="G336" s="161"/>
      <c r="H336" s="142"/>
      <c r="I336" s="130" t="e">
        <f>VLOOKUP(H336,Presupuesto!$B$11:$C$565,2,0)</f>
        <v>#N/A</v>
      </c>
      <c r="J336" s="98" t="str">
        <f t="shared" si="16"/>
        <v>Desarrollo del Sistema de Educación Superior</v>
      </c>
      <c r="K336" s="98" t="s">
        <v>411</v>
      </c>
    </row>
    <row r="337" spans="3:11">
      <c r="C337" s="143"/>
      <c r="D337" s="151"/>
      <c r="E337" s="118"/>
      <c r="F337" s="97">
        <f t="shared" si="15"/>
        <v>0</v>
      </c>
      <c r="G337" s="161"/>
      <c r="H337" s="144"/>
      <c r="I337" s="130" t="e">
        <f>VLOOKUP(H337,Presupuesto!$B$11:$C$565,2,0)</f>
        <v>#N/A</v>
      </c>
      <c r="J337" s="98" t="str">
        <f t="shared" si="16"/>
        <v>Desarrollo del Sistema de Educación Superior</v>
      </c>
      <c r="K337" s="98" t="s">
        <v>411</v>
      </c>
    </row>
    <row r="338" spans="3:11">
      <c r="C338" s="143"/>
      <c r="D338" s="151"/>
      <c r="E338" s="118"/>
      <c r="F338" s="97">
        <f t="shared" si="15"/>
        <v>0</v>
      </c>
      <c r="G338" s="161"/>
      <c r="H338" s="144"/>
      <c r="I338" s="130" t="e">
        <f>VLOOKUP(H338,Presupuesto!$B$11:$C$565,2,0)</f>
        <v>#N/A</v>
      </c>
      <c r="J338" s="98" t="str">
        <f t="shared" si="16"/>
        <v>Desarrollo del Sistema de Educación Superior</v>
      </c>
      <c r="K338" s="98" t="s">
        <v>411</v>
      </c>
    </row>
    <row r="339" spans="3:11">
      <c r="C339" s="143"/>
      <c r="D339" s="151"/>
      <c r="E339" s="118"/>
      <c r="F339" s="97">
        <f t="shared" si="15"/>
        <v>0</v>
      </c>
      <c r="G339" s="161"/>
      <c r="H339" s="144"/>
      <c r="I339" s="130" t="e">
        <f>VLOOKUP(H339,Presupuesto!$B$11:$C$565,2,0)</f>
        <v>#N/A</v>
      </c>
      <c r="J339" s="98" t="str">
        <f t="shared" si="16"/>
        <v>Desarrollo del Sistema de Educación Superior</v>
      </c>
      <c r="K339" s="98" t="s">
        <v>411</v>
      </c>
    </row>
    <row r="340" spans="3:11">
      <c r="C340" s="143"/>
      <c r="D340" s="151"/>
      <c r="E340" s="118"/>
      <c r="F340" s="97">
        <f t="shared" si="15"/>
        <v>0</v>
      </c>
      <c r="G340" s="161"/>
      <c r="H340" s="144"/>
      <c r="I340" s="130" t="e">
        <f>VLOOKUP(H340,Presupuesto!$B$11:$C$565,2,0)</f>
        <v>#N/A</v>
      </c>
      <c r="J340" s="98" t="str">
        <f t="shared" si="16"/>
        <v>Desarrollo del Sistema de Educación Superior</v>
      </c>
      <c r="K340" s="98" t="s">
        <v>411</v>
      </c>
    </row>
    <row r="341" spans="3:11">
      <c r="C341" s="143"/>
      <c r="D341" s="151"/>
      <c r="E341" s="118"/>
      <c r="F341" s="97">
        <f t="shared" si="15"/>
        <v>0</v>
      </c>
      <c r="G341" s="161"/>
      <c r="H341" s="144"/>
      <c r="I341" s="130" t="e">
        <f>VLOOKUP(H341,Presupuesto!$B$11:$C$565,2,0)</f>
        <v>#N/A</v>
      </c>
      <c r="J341" s="98" t="str">
        <f t="shared" si="16"/>
        <v>Desarrollo del Sistema de Educación Superior</v>
      </c>
      <c r="K341" s="98" t="s">
        <v>411</v>
      </c>
    </row>
    <row r="342" spans="3:11">
      <c r="C342" s="143"/>
      <c r="D342" s="151"/>
      <c r="E342" s="118"/>
      <c r="F342" s="97">
        <f t="shared" si="15"/>
        <v>0</v>
      </c>
      <c r="G342" s="161"/>
      <c r="H342" s="144"/>
      <c r="I342" s="130" t="e">
        <f>VLOOKUP(H342,Presupuesto!$B$11:$C$565,2,0)</f>
        <v>#N/A</v>
      </c>
      <c r="J342" s="98" t="str">
        <f t="shared" si="16"/>
        <v>Desarrollo del Sistema de Educación Superior</v>
      </c>
      <c r="K342" s="98" t="s">
        <v>411</v>
      </c>
    </row>
    <row r="343" spans="3:11">
      <c r="C343" s="143"/>
      <c r="D343" s="151"/>
      <c r="E343" s="118"/>
      <c r="F343" s="97">
        <f t="shared" si="15"/>
        <v>0</v>
      </c>
      <c r="G343" s="161"/>
      <c r="H343" s="144"/>
      <c r="I343" s="130" t="e">
        <f>VLOOKUP(H343,Presupuesto!$B$11:$C$565,2,0)</f>
        <v>#N/A</v>
      </c>
      <c r="J343" s="98" t="str">
        <f t="shared" si="16"/>
        <v>Desarrollo del Sistema de Educación Superior</v>
      </c>
      <c r="K343" s="98" t="s">
        <v>411</v>
      </c>
    </row>
    <row r="344" spans="3:11">
      <c r="C344" s="143"/>
      <c r="D344" s="151"/>
      <c r="E344" s="118"/>
      <c r="F344" s="97">
        <f t="shared" si="15"/>
        <v>0</v>
      </c>
      <c r="G344" s="161"/>
      <c r="H344" s="144"/>
      <c r="I344" s="130" t="e">
        <f>VLOOKUP(H344,Presupuesto!$B$11:$C$565,2,0)</f>
        <v>#N/A</v>
      </c>
      <c r="J344" s="98" t="str">
        <f t="shared" si="16"/>
        <v>Desarrollo del Sistema de Educación Superior</v>
      </c>
      <c r="K344" s="98" t="s">
        <v>411</v>
      </c>
    </row>
    <row r="345" spans="3:11">
      <c r="C345" s="145"/>
      <c r="D345" s="151"/>
      <c r="E345" s="118"/>
      <c r="F345" s="97">
        <f t="shared" si="15"/>
        <v>0</v>
      </c>
      <c r="G345" s="161"/>
      <c r="H345" s="146"/>
      <c r="I345" s="130" t="e">
        <f>VLOOKUP(H345,Presupuesto!$B$11:$C$565,2,0)</f>
        <v>#N/A</v>
      </c>
      <c r="J345" s="98" t="str">
        <f t="shared" si="16"/>
        <v>Desarrollo del Sistema de Educación Superior</v>
      </c>
      <c r="K345" s="98" t="s">
        <v>402</v>
      </c>
    </row>
    <row r="346" spans="3:11">
      <c r="C346" s="145"/>
      <c r="D346" s="151"/>
      <c r="E346" s="118"/>
      <c r="F346" s="97">
        <f t="shared" si="15"/>
        <v>0</v>
      </c>
      <c r="G346" s="161"/>
      <c r="H346" s="146"/>
      <c r="I346" s="130" t="e">
        <f>VLOOKUP(H346,Presupuesto!$B$11:$C$565,2,0)</f>
        <v>#N/A</v>
      </c>
      <c r="J346" s="98" t="str">
        <f t="shared" si="16"/>
        <v>Desarrollo del Sistema de Educación Superior</v>
      </c>
      <c r="K346" s="98" t="s">
        <v>411</v>
      </c>
    </row>
    <row r="347" spans="3:11">
      <c r="C347" s="145"/>
      <c r="D347" s="151"/>
      <c r="E347" s="118"/>
      <c r="F347" s="97">
        <f t="shared" si="15"/>
        <v>0</v>
      </c>
      <c r="G347" s="161"/>
      <c r="H347" s="146"/>
      <c r="I347" s="130" t="e">
        <f>VLOOKUP(H347,Presupuesto!$B$11:$C$565,2,0)</f>
        <v>#N/A</v>
      </c>
      <c r="J347" s="98" t="str">
        <f t="shared" si="16"/>
        <v>Desarrollo del Sistema de Educación Superior</v>
      </c>
      <c r="K347" s="98" t="s">
        <v>411</v>
      </c>
    </row>
    <row r="348" spans="3:11">
      <c r="C348" s="145"/>
      <c r="D348" s="151"/>
      <c r="E348" s="118"/>
      <c r="F348" s="97">
        <f t="shared" si="15"/>
        <v>0</v>
      </c>
      <c r="G348" s="161"/>
      <c r="H348" s="146"/>
      <c r="I348" s="130" t="e">
        <f>VLOOKUP(H348,Presupuesto!$B$11:$C$565,2,0)</f>
        <v>#N/A</v>
      </c>
      <c r="J348" s="98" t="str">
        <f t="shared" si="16"/>
        <v>Desarrollo del Sistema de Educación Superior</v>
      </c>
      <c r="K348" s="98" t="s">
        <v>411</v>
      </c>
    </row>
    <row r="349" spans="3:11" ht="15.75" thickBot="1">
      <c r="C349" s="147"/>
      <c r="D349" s="159"/>
      <c r="E349" s="103"/>
      <c r="F349" s="105">
        <f t="shared" si="15"/>
        <v>0</v>
      </c>
      <c r="G349" s="162"/>
      <c r="H349" s="148"/>
      <c r="I349" s="132" t="e">
        <f>VLOOKUP(H349,Presupuesto!$B$11:$C$565,2,0)</f>
        <v>#N/A</v>
      </c>
      <c r="J349" s="106" t="str">
        <f t="shared" si="16"/>
        <v>Desarrollo del Sistema de Educación Superior</v>
      </c>
      <c r="K349" s="124" t="s">
        <v>393</v>
      </c>
    </row>
    <row r="351" spans="3:11" ht="15.75" thickBot="1"/>
    <row r="352" spans="3:11" ht="15.75" thickBot="1">
      <c r="C352" s="157" t="s">
        <v>53</v>
      </c>
      <c r="D352" s="373">
        <f>SUM(F359:F393)</f>
        <v>0</v>
      </c>
      <c r="F352" s="70"/>
      <c r="G352" s="79"/>
      <c r="H352" s="70"/>
      <c r="I352" s="70"/>
    </row>
    <row r="353" spans="3:11">
      <c r="C353" s="70"/>
      <c r="D353" s="31"/>
      <c r="E353" s="93"/>
      <c r="F353" s="93"/>
      <c r="G353" s="93"/>
      <c r="H353" s="76"/>
      <c r="I353" s="76"/>
      <c r="J353" s="76"/>
      <c r="K353" s="112"/>
    </row>
    <row r="354" spans="3:11">
      <c r="C354" s="70"/>
      <c r="D354" s="31"/>
      <c r="E354" s="93"/>
      <c r="F354" s="93"/>
      <c r="G354" s="93"/>
      <c r="H354" s="76"/>
      <c r="I354" s="76"/>
      <c r="J354" s="76"/>
      <c r="K354" s="112"/>
    </row>
    <row r="355" spans="3:11" ht="15.75">
      <c r="C355" s="202" t="s">
        <v>391</v>
      </c>
      <c r="D355" s="369"/>
      <c r="E355" s="93"/>
      <c r="F355" s="93"/>
      <c r="G355" s="93"/>
      <c r="H355" s="76"/>
      <c r="I355" s="76"/>
      <c r="J355" s="76"/>
      <c r="K355" s="112"/>
    </row>
    <row r="356" spans="3:11" ht="18.75">
      <c r="C356" s="210" t="e">
        <f>IFERROR(VLOOKUP(D355,'1. Desarrollo e Innov. Curricu.'!$F:$G,2,FALSE),IFERROR(VLOOKUP(D355,'2. Investigación Científica'!$F:$G,2,FALSE),IFERROR(VLOOKUP(D355,'3. Vinculación Univ. Sociedad'!$F:$G,2,FALSE),IFERROR(VLOOKUP(D355,'4. Docencia y Profesorado Univ.'!$F:$G,2,FALSE),IFERROR(VLOOKUP(D355,'5. Estudiantes y Graduados'!$F:$G,2,FALSE),IFERROR(VLOOKUP(D355,'11. Gestion Administrativa'!$F:$G,2,FALSE),IFERROR(VLOOKUP(D355,'13. Gestión Académica'!$F:$G,2,FALSE),IFERROR(VLOOKUP(D355,'9. Asegura. de la Calid. y M'!$F:$G,2,FALSE),IFERROR(VLOOKUP(D355,'6. Gestión del Conocimiento'!$F:$G,2,FALSE),IFERROR(VLOOKUP(D355,'15. Gobernabilidad y Proceso...'!$F:$G,2,FALSE),IFERROR(VLOOKUP(D355,'12. Gestión del Talento Humano'!$F:$G,2,FALSE),IFERROR(VLOOKUP(D355,'14. Internacional... de la E.S.'!$F:$G,2,FALSE),IFERROR(VLOOKUP(D355,'10. Posgrado'!$F:$G,2,FALSE),IFERROR(VLOOKUP(D355,'17. Gestión TIC'!$F:$G,2,FALSE),IFERROR(VLOOKUP(D355,'16. Desa. del Sistema Educ.Sup.'!$F:$G,2,FALSE),IFERROR(VLOOKUP(D355,'8. Cultura de Inno. Insti...'!$F:$G,2,FALSE),VLOOKUP(D355,'7. Lo Esencial de la Reforma U.'!$F:$G,2,0)))))))))))))))))</f>
        <v>#N/A</v>
      </c>
      <c r="D356" s="31"/>
      <c r="E356" s="93"/>
      <c r="F356" s="93"/>
      <c r="G356" s="93"/>
      <c r="H356" s="76"/>
      <c r="I356" s="76"/>
      <c r="J356" s="76"/>
      <c r="K356" s="112"/>
    </row>
    <row r="357" spans="3:11" ht="15.75" thickBot="1">
      <c r="F357" s="93"/>
      <c r="G357" s="76"/>
      <c r="H357" s="76"/>
      <c r="I357" s="76"/>
    </row>
    <row r="358" spans="3:11" ht="30.75" thickBot="1">
      <c r="C358" s="129" t="s">
        <v>44</v>
      </c>
      <c r="D358" s="129" t="s">
        <v>55</v>
      </c>
      <c r="E358" s="136" t="s">
        <v>57</v>
      </c>
      <c r="F358" s="135" t="s">
        <v>27</v>
      </c>
      <c r="G358" s="133" t="s">
        <v>130</v>
      </c>
      <c r="H358" s="136" t="s">
        <v>46</v>
      </c>
      <c r="I358" s="133" t="s">
        <v>131</v>
      </c>
      <c r="J358" s="133" t="s">
        <v>409</v>
      </c>
      <c r="K358" s="133" t="s">
        <v>410</v>
      </c>
    </row>
    <row r="359" spans="3:11">
      <c r="C359" s="220" t="s">
        <v>438</v>
      </c>
      <c r="D359" s="221"/>
      <c r="E359" s="219">
        <f>HLOOKUP(C359,$AH$2:$BU$3,2,0)</f>
        <v>620</v>
      </c>
      <c r="F359" s="97">
        <f t="shared" ref="F359:F393" si="17">D359*E359</f>
        <v>0</v>
      </c>
      <c r="G359" s="161"/>
      <c r="H359" s="142"/>
      <c r="I359" s="130" t="e">
        <f>VLOOKUP(H359,Presupuesto!$B$11:$C$565,2,0)</f>
        <v>#N/A</v>
      </c>
      <c r="J359" s="218" t="s">
        <v>1478</v>
      </c>
      <c r="K359" s="98" t="s">
        <v>393</v>
      </c>
    </row>
    <row r="360" spans="3:11">
      <c r="C360" s="141"/>
      <c r="D360" s="158"/>
      <c r="E360" s="123"/>
      <c r="F360" s="97">
        <f t="shared" si="17"/>
        <v>0</v>
      </c>
      <c r="G360" s="161"/>
      <c r="H360" s="142"/>
      <c r="I360" s="130" t="e">
        <f>VLOOKUP(H360,Presupuesto!$B$11:$C$565,2,0)</f>
        <v>#N/A</v>
      </c>
      <c r="J360" s="98" t="str">
        <f>$J$359</f>
        <v>Desarrollo del Sistema de Educación Superior</v>
      </c>
      <c r="K360" s="98" t="s">
        <v>411</v>
      </c>
    </row>
    <row r="361" spans="3:11">
      <c r="C361" s="141"/>
      <c r="D361" s="158"/>
      <c r="E361" s="123"/>
      <c r="F361" s="97">
        <f t="shared" si="17"/>
        <v>0</v>
      </c>
      <c r="G361" s="161"/>
      <c r="H361" s="142"/>
      <c r="I361" s="130" t="e">
        <f>VLOOKUP(H361,Presupuesto!$B$11:$C$565,2,0)</f>
        <v>#N/A</v>
      </c>
      <c r="J361" s="98" t="str">
        <f t="shared" ref="J361:J393" si="18">$J$359</f>
        <v>Desarrollo del Sistema de Educación Superior</v>
      </c>
      <c r="K361" s="98" t="s">
        <v>411</v>
      </c>
    </row>
    <row r="362" spans="3:11">
      <c r="C362" s="141"/>
      <c r="D362" s="158"/>
      <c r="E362" s="123"/>
      <c r="F362" s="97">
        <f t="shared" si="17"/>
        <v>0</v>
      </c>
      <c r="G362" s="161"/>
      <c r="H362" s="142"/>
      <c r="I362" s="130" t="e">
        <f>VLOOKUP(H362,Presupuesto!$B$11:$C$565,2,0)</f>
        <v>#N/A</v>
      </c>
      <c r="J362" s="98" t="str">
        <f t="shared" si="18"/>
        <v>Desarrollo del Sistema de Educación Superior</v>
      </c>
      <c r="K362" s="98" t="s">
        <v>411</v>
      </c>
    </row>
    <row r="363" spans="3:11">
      <c r="C363" s="141"/>
      <c r="D363" s="158"/>
      <c r="E363" s="123"/>
      <c r="F363" s="97">
        <f t="shared" si="17"/>
        <v>0</v>
      </c>
      <c r="G363" s="161"/>
      <c r="H363" s="142"/>
      <c r="I363" s="130" t="e">
        <f>VLOOKUP(H363,Presupuesto!$B$11:$C$565,2,0)</f>
        <v>#N/A</v>
      </c>
      <c r="J363" s="98" t="str">
        <f t="shared" si="18"/>
        <v>Desarrollo del Sistema de Educación Superior</v>
      </c>
      <c r="K363" s="98" t="s">
        <v>411</v>
      </c>
    </row>
    <row r="364" spans="3:11">
      <c r="C364" s="141"/>
      <c r="D364" s="158"/>
      <c r="E364" s="123"/>
      <c r="F364" s="97">
        <f t="shared" si="17"/>
        <v>0</v>
      </c>
      <c r="G364" s="161"/>
      <c r="H364" s="142"/>
      <c r="I364" s="130" t="e">
        <f>VLOOKUP(H364,Presupuesto!$B$11:$C$565,2,0)</f>
        <v>#N/A</v>
      </c>
      <c r="J364" s="98" t="str">
        <f t="shared" si="18"/>
        <v>Desarrollo del Sistema de Educación Superior</v>
      </c>
      <c r="K364" s="98" t="s">
        <v>400</v>
      </c>
    </row>
    <row r="365" spans="3:11">
      <c r="C365" s="141"/>
      <c r="D365" s="158"/>
      <c r="E365" s="123"/>
      <c r="F365" s="97">
        <f t="shared" si="17"/>
        <v>0</v>
      </c>
      <c r="G365" s="161"/>
      <c r="H365" s="142"/>
      <c r="I365" s="130" t="e">
        <f>VLOOKUP(H365,Presupuesto!$B$11:$C$565,2,0)</f>
        <v>#N/A</v>
      </c>
      <c r="J365" s="98" t="str">
        <f t="shared" si="18"/>
        <v>Desarrollo del Sistema de Educación Superior</v>
      </c>
      <c r="K365" s="98" t="s">
        <v>411</v>
      </c>
    </row>
    <row r="366" spans="3:11">
      <c r="C366" s="141"/>
      <c r="D366" s="158"/>
      <c r="E366" s="123"/>
      <c r="F366" s="97">
        <f t="shared" si="17"/>
        <v>0</v>
      </c>
      <c r="G366" s="161"/>
      <c r="H366" s="142"/>
      <c r="I366" s="130" t="e">
        <f>VLOOKUP(H366,Presupuesto!$B$11:$C$565,2,0)</f>
        <v>#N/A</v>
      </c>
      <c r="J366" s="98" t="str">
        <f t="shared" si="18"/>
        <v>Desarrollo del Sistema de Educación Superior</v>
      </c>
      <c r="K366" s="98" t="s">
        <v>411</v>
      </c>
    </row>
    <row r="367" spans="3:11">
      <c r="C367" s="141"/>
      <c r="D367" s="158"/>
      <c r="E367" s="123"/>
      <c r="F367" s="97">
        <f t="shared" si="17"/>
        <v>0</v>
      </c>
      <c r="G367" s="161"/>
      <c r="H367" s="142"/>
      <c r="I367" s="130" t="e">
        <f>VLOOKUP(H367,Presupuesto!$B$11:$C$565,2,0)</f>
        <v>#N/A</v>
      </c>
      <c r="J367" s="98" t="str">
        <f t="shared" si="18"/>
        <v>Desarrollo del Sistema de Educación Superior</v>
      </c>
      <c r="K367" s="98" t="s">
        <v>411</v>
      </c>
    </row>
    <row r="368" spans="3:11">
      <c r="C368" s="141"/>
      <c r="D368" s="158"/>
      <c r="E368" s="123"/>
      <c r="F368" s="97">
        <f t="shared" si="17"/>
        <v>0</v>
      </c>
      <c r="G368" s="161"/>
      <c r="H368" s="142"/>
      <c r="I368" s="130" t="e">
        <f>VLOOKUP(H368,Presupuesto!$B$11:$C$565,2,0)</f>
        <v>#N/A</v>
      </c>
      <c r="J368" s="98" t="str">
        <f t="shared" si="18"/>
        <v>Desarrollo del Sistema de Educación Superior</v>
      </c>
      <c r="K368" s="98" t="s">
        <v>411</v>
      </c>
    </row>
    <row r="369" spans="3:11">
      <c r="C369" s="141"/>
      <c r="D369" s="158"/>
      <c r="E369" s="123"/>
      <c r="F369" s="97">
        <f t="shared" si="17"/>
        <v>0</v>
      </c>
      <c r="G369" s="161"/>
      <c r="H369" s="142"/>
      <c r="I369" s="130" t="e">
        <f>VLOOKUP(H369,Presupuesto!$B$11:$C$565,2,0)</f>
        <v>#N/A</v>
      </c>
      <c r="J369" s="98" t="str">
        <f t="shared" si="18"/>
        <v>Desarrollo del Sistema de Educación Superior</v>
      </c>
      <c r="K369" s="98" t="s">
        <v>411</v>
      </c>
    </row>
    <row r="370" spans="3:11">
      <c r="C370" s="141"/>
      <c r="D370" s="158"/>
      <c r="E370" s="123"/>
      <c r="F370" s="97">
        <f t="shared" si="17"/>
        <v>0</v>
      </c>
      <c r="G370" s="161"/>
      <c r="H370" s="142"/>
      <c r="I370" s="130" t="e">
        <f>VLOOKUP(H370,Presupuesto!$B$11:$C$565,2,0)</f>
        <v>#N/A</v>
      </c>
      <c r="J370" s="98" t="str">
        <f t="shared" si="18"/>
        <v>Desarrollo del Sistema de Educación Superior</v>
      </c>
      <c r="K370" s="98" t="s">
        <v>411</v>
      </c>
    </row>
    <row r="371" spans="3:11">
      <c r="C371" s="141"/>
      <c r="D371" s="158"/>
      <c r="E371" s="123"/>
      <c r="F371" s="97">
        <f t="shared" si="17"/>
        <v>0</v>
      </c>
      <c r="G371" s="161"/>
      <c r="H371" s="142"/>
      <c r="I371" s="130" t="e">
        <f>VLOOKUP(H371,Presupuesto!$B$11:$C$565,2,0)</f>
        <v>#N/A</v>
      </c>
      <c r="J371" s="98" t="str">
        <f t="shared" si="18"/>
        <v>Desarrollo del Sistema de Educación Superior</v>
      </c>
      <c r="K371" s="98" t="s">
        <v>411</v>
      </c>
    </row>
    <row r="372" spans="3:11">
      <c r="C372" s="141"/>
      <c r="D372" s="158"/>
      <c r="E372" s="123"/>
      <c r="F372" s="97">
        <f t="shared" si="17"/>
        <v>0</v>
      </c>
      <c r="G372" s="161"/>
      <c r="H372" s="142"/>
      <c r="I372" s="130" t="e">
        <f>VLOOKUP(H372,Presupuesto!$B$11:$C$565,2,0)</f>
        <v>#N/A</v>
      </c>
      <c r="J372" s="98" t="str">
        <f t="shared" si="18"/>
        <v>Desarrollo del Sistema de Educación Superior</v>
      </c>
      <c r="K372" s="98" t="s">
        <v>411</v>
      </c>
    </row>
    <row r="373" spans="3:11">
      <c r="C373" s="141"/>
      <c r="D373" s="158"/>
      <c r="E373" s="123"/>
      <c r="F373" s="97">
        <f t="shared" si="17"/>
        <v>0</v>
      </c>
      <c r="G373" s="161"/>
      <c r="H373" s="142"/>
      <c r="I373" s="130" t="e">
        <f>VLOOKUP(H373,Presupuesto!$B$11:$C$565,2,0)</f>
        <v>#N/A</v>
      </c>
      <c r="J373" s="98" t="str">
        <f t="shared" si="18"/>
        <v>Desarrollo del Sistema de Educación Superior</v>
      </c>
      <c r="K373" s="98" t="s">
        <v>411</v>
      </c>
    </row>
    <row r="374" spans="3:11">
      <c r="C374" s="141"/>
      <c r="D374" s="158"/>
      <c r="E374" s="123"/>
      <c r="F374" s="97">
        <f t="shared" si="17"/>
        <v>0</v>
      </c>
      <c r="G374" s="161"/>
      <c r="H374" s="142"/>
      <c r="I374" s="130" t="e">
        <f>VLOOKUP(H374,Presupuesto!$B$11:$C$565,2,0)</f>
        <v>#N/A</v>
      </c>
      <c r="J374" s="98" t="str">
        <f t="shared" si="18"/>
        <v>Desarrollo del Sistema de Educación Superior</v>
      </c>
      <c r="K374" s="98" t="s">
        <v>411</v>
      </c>
    </row>
    <row r="375" spans="3:11">
      <c r="C375" s="141"/>
      <c r="D375" s="158"/>
      <c r="E375" s="123"/>
      <c r="F375" s="97">
        <f t="shared" si="17"/>
        <v>0</v>
      </c>
      <c r="G375" s="161"/>
      <c r="H375" s="142"/>
      <c r="I375" s="130" t="e">
        <f>VLOOKUP(H375,Presupuesto!$B$11:$C$565,2,0)</f>
        <v>#N/A</v>
      </c>
      <c r="J375" s="98" t="str">
        <f t="shared" si="18"/>
        <v>Desarrollo del Sistema de Educación Superior</v>
      </c>
      <c r="K375" s="98" t="s">
        <v>411</v>
      </c>
    </row>
    <row r="376" spans="3:11">
      <c r="C376" s="141"/>
      <c r="D376" s="158"/>
      <c r="E376" s="123"/>
      <c r="F376" s="97">
        <f t="shared" si="17"/>
        <v>0</v>
      </c>
      <c r="G376" s="161"/>
      <c r="H376" s="142"/>
      <c r="I376" s="130" t="e">
        <f>VLOOKUP(H376,Presupuesto!$B$11:$C$565,2,0)</f>
        <v>#N/A</v>
      </c>
      <c r="J376" s="98" t="str">
        <f t="shared" si="18"/>
        <v>Desarrollo del Sistema de Educación Superior</v>
      </c>
      <c r="K376" s="98" t="s">
        <v>411</v>
      </c>
    </row>
    <row r="377" spans="3:11">
      <c r="C377" s="141"/>
      <c r="D377" s="158"/>
      <c r="E377" s="123"/>
      <c r="F377" s="97">
        <f t="shared" si="17"/>
        <v>0</v>
      </c>
      <c r="G377" s="161"/>
      <c r="H377" s="142"/>
      <c r="I377" s="130" t="e">
        <f>VLOOKUP(H377,Presupuesto!$B$11:$C$565,2,0)</f>
        <v>#N/A</v>
      </c>
      <c r="J377" s="98" t="str">
        <f t="shared" si="18"/>
        <v>Desarrollo del Sistema de Educación Superior</v>
      </c>
      <c r="K377" s="98" t="s">
        <v>411</v>
      </c>
    </row>
    <row r="378" spans="3:11">
      <c r="C378" s="141"/>
      <c r="D378" s="158"/>
      <c r="E378" s="123"/>
      <c r="F378" s="97">
        <f t="shared" si="17"/>
        <v>0</v>
      </c>
      <c r="G378" s="161"/>
      <c r="H378" s="142"/>
      <c r="I378" s="130" t="e">
        <f>VLOOKUP(H378,Presupuesto!$B$11:$C$565,2,0)</f>
        <v>#N/A</v>
      </c>
      <c r="J378" s="98" t="str">
        <f t="shared" si="18"/>
        <v>Desarrollo del Sistema de Educación Superior</v>
      </c>
      <c r="K378" s="98" t="s">
        <v>411</v>
      </c>
    </row>
    <row r="379" spans="3:11">
      <c r="C379" s="141"/>
      <c r="D379" s="158"/>
      <c r="E379" s="123"/>
      <c r="F379" s="97">
        <f t="shared" si="17"/>
        <v>0</v>
      </c>
      <c r="G379" s="161"/>
      <c r="H379" s="142"/>
      <c r="I379" s="130" t="e">
        <f>VLOOKUP(H379,Presupuesto!$B$11:$C$565,2,0)</f>
        <v>#N/A</v>
      </c>
      <c r="J379" s="98" t="str">
        <f t="shared" si="18"/>
        <v>Desarrollo del Sistema de Educación Superior</v>
      </c>
      <c r="K379" s="98" t="s">
        <v>411</v>
      </c>
    </row>
    <row r="380" spans="3:11">
      <c r="C380" s="141"/>
      <c r="D380" s="158"/>
      <c r="E380" s="123"/>
      <c r="F380" s="97">
        <f t="shared" si="17"/>
        <v>0</v>
      </c>
      <c r="G380" s="161"/>
      <c r="H380" s="142"/>
      <c r="I380" s="130" t="e">
        <f>VLOOKUP(H380,Presupuesto!$B$11:$C$565,2,0)</f>
        <v>#N/A</v>
      </c>
      <c r="J380" s="98" t="str">
        <f t="shared" si="18"/>
        <v>Desarrollo del Sistema de Educación Superior</v>
      </c>
      <c r="K380" s="98" t="s">
        <v>411</v>
      </c>
    </row>
    <row r="381" spans="3:11">
      <c r="C381" s="143"/>
      <c r="D381" s="151"/>
      <c r="E381" s="118"/>
      <c r="F381" s="97">
        <f t="shared" si="17"/>
        <v>0</v>
      </c>
      <c r="G381" s="161"/>
      <c r="H381" s="144"/>
      <c r="I381" s="130" t="e">
        <f>VLOOKUP(H381,Presupuesto!$B$11:$C$565,2,0)</f>
        <v>#N/A</v>
      </c>
      <c r="J381" s="98" t="str">
        <f t="shared" si="18"/>
        <v>Desarrollo del Sistema de Educación Superior</v>
      </c>
      <c r="K381" s="98" t="s">
        <v>411</v>
      </c>
    </row>
    <row r="382" spans="3:11">
      <c r="C382" s="143"/>
      <c r="D382" s="151"/>
      <c r="E382" s="118"/>
      <c r="F382" s="97">
        <f t="shared" si="17"/>
        <v>0</v>
      </c>
      <c r="G382" s="161"/>
      <c r="H382" s="144"/>
      <c r="I382" s="130" t="e">
        <f>VLOOKUP(H382,Presupuesto!$B$11:$C$565,2,0)</f>
        <v>#N/A</v>
      </c>
      <c r="J382" s="98" t="str">
        <f t="shared" si="18"/>
        <v>Desarrollo del Sistema de Educación Superior</v>
      </c>
      <c r="K382" s="98" t="s">
        <v>411</v>
      </c>
    </row>
    <row r="383" spans="3:11">
      <c r="C383" s="143"/>
      <c r="D383" s="151"/>
      <c r="E383" s="118"/>
      <c r="F383" s="97">
        <f t="shared" si="17"/>
        <v>0</v>
      </c>
      <c r="G383" s="161"/>
      <c r="H383" s="144"/>
      <c r="I383" s="130" t="e">
        <f>VLOOKUP(H383,Presupuesto!$B$11:$C$565,2,0)</f>
        <v>#N/A</v>
      </c>
      <c r="J383" s="98" t="str">
        <f t="shared" si="18"/>
        <v>Desarrollo del Sistema de Educación Superior</v>
      </c>
      <c r="K383" s="98" t="s">
        <v>411</v>
      </c>
    </row>
    <row r="384" spans="3:11">
      <c r="C384" s="143"/>
      <c r="D384" s="151"/>
      <c r="E384" s="118"/>
      <c r="F384" s="97">
        <f t="shared" si="17"/>
        <v>0</v>
      </c>
      <c r="G384" s="161"/>
      <c r="H384" s="144"/>
      <c r="I384" s="130" t="e">
        <f>VLOOKUP(H384,Presupuesto!$B$11:$C$565,2,0)</f>
        <v>#N/A</v>
      </c>
      <c r="J384" s="98" t="str">
        <f t="shared" si="18"/>
        <v>Desarrollo del Sistema de Educación Superior</v>
      </c>
      <c r="K384" s="98" t="s">
        <v>411</v>
      </c>
    </row>
    <row r="385" spans="3:11">
      <c r="C385" s="143"/>
      <c r="D385" s="151"/>
      <c r="E385" s="118"/>
      <c r="F385" s="97">
        <f t="shared" si="17"/>
        <v>0</v>
      </c>
      <c r="G385" s="161"/>
      <c r="H385" s="144"/>
      <c r="I385" s="130" t="e">
        <f>VLOOKUP(H385,Presupuesto!$B$11:$C$565,2,0)</f>
        <v>#N/A</v>
      </c>
      <c r="J385" s="98" t="str">
        <f t="shared" si="18"/>
        <v>Desarrollo del Sistema de Educación Superior</v>
      </c>
      <c r="K385" s="98" t="s">
        <v>411</v>
      </c>
    </row>
    <row r="386" spans="3:11">
      <c r="C386" s="143"/>
      <c r="D386" s="151"/>
      <c r="E386" s="118"/>
      <c r="F386" s="97">
        <f t="shared" si="17"/>
        <v>0</v>
      </c>
      <c r="G386" s="161"/>
      <c r="H386" s="144"/>
      <c r="I386" s="130" t="e">
        <f>VLOOKUP(H386,Presupuesto!$B$11:$C$565,2,0)</f>
        <v>#N/A</v>
      </c>
      <c r="J386" s="98" t="str">
        <f t="shared" si="18"/>
        <v>Desarrollo del Sistema de Educación Superior</v>
      </c>
      <c r="K386" s="98" t="s">
        <v>411</v>
      </c>
    </row>
    <row r="387" spans="3:11">
      <c r="C387" s="143"/>
      <c r="D387" s="151"/>
      <c r="E387" s="118"/>
      <c r="F387" s="97">
        <f t="shared" si="17"/>
        <v>0</v>
      </c>
      <c r="G387" s="161"/>
      <c r="H387" s="144"/>
      <c r="I387" s="130" t="e">
        <f>VLOOKUP(H387,Presupuesto!$B$11:$C$565,2,0)</f>
        <v>#N/A</v>
      </c>
      <c r="J387" s="98" t="str">
        <f t="shared" si="18"/>
        <v>Desarrollo del Sistema de Educación Superior</v>
      </c>
      <c r="K387" s="98" t="s">
        <v>411</v>
      </c>
    </row>
    <row r="388" spans="3:11">
      <c r="C388" s="143"/>
      <c r="D388" s="151"/>
      <c r="E388" s="118"/>
      <c r="F388" s="97">
        <f t="shared" si="17"/>
        <v>0</v>
      </c>
      <c r="G388" s="161"/>
      <c r="H388" s="144"/>
      <c r="I388" s="130" t="e">
        <f>VLOOKUP(H388,Presupuesto!$B$11:$C$565,2,0)</f>
        <v>#N/A</v>
      </c>
      <c r="J388" s="98" t="str">
        <f t="shared" si="18"/>
        <v>Desarrollo del Sistema de Educación Superior</v>
      </c>
      <c r="K388" s="98" t="s">
        <v>411</v>
      </c>
    </row>
    <row r="389" spans="3:11">
      <c r="C389" s="145"/>
      <c r="D389" s="151"/>
      <c r="E389" s="118"/>
      <c r="F389" s="97">
        <f t="shared" si="17"/>
        <v>0</v>
      </c>
      <c r="G389" s="161"/>
      <c r="H389" s="146"/>
      <c r="I389" s="130" t="e">
        <f>VLOOKUP(H389,Presupuesto!$B$11:$C$565,2,0)</f>
        <v>#N/A</v>
      </c>
      <c r="J389" s="98" t="str">
        <f t="shared" si="18"/>
        <v>Desarrollo del Sistema de Educación Superior</v>
      </c>
      <c r="K389" s="98" t="s">
        <v>402</v>
      </c>
    </row>
    <row r="390" spans="3:11">
      <c r="C390" s="145"/>
      <c r="D390" s="151"/>
      <c r="E390" s="118"/>
      <c r="F390" s="97">
        <f t="shared" si="17"/>
        <v>0</v>
      </c>
      <c r="G390" s="161"/>
      <c r="H390" s="146"/>
      <c r="I390" s="130" t="e">
        <f>VLOOKUP(H390,Presupuesto!$B$11:$C$565,2,0)</f>
        <v>#N/A</v>
      </c>
      <c r="J390" s="98" t="str">
        <f t="shared" si="18"/>
        <v>Desarrollo del Sistema de Educación Superior</v>
      </c>
      <c r="K390" s="98" t="s">
        <v>411</v>
      </c>
    </row>
    <row r="391" spans="3:11">
      <c r="C391" s="145"/>
      <c r="D391" s="151"/>
      <c r="E391" s="118"/>
      <c r="F391" s="97">
        <f t="shared" si="17"/>
        <v>0</v>
      </c>
      <c r="G391" s="161"/>
      <c r="H391" s="146"/>
      <c r="I391" s="130" t="e">
        <f>VLOOKUP(H391,Presupuesto!$B$11:$C$565,2,0)</f>
        <v>#N/A</v>
      </c>
      <c r="J391" s="98" t="str">
        <f t="shared" si="18"/>
        <v>Desarrollo del Sistema de Educación Superior</v>
      </c>
      <c r="K391" s="98" t="s">
        <v>411</v>
      </c>
    </row>
    <row r="392" spans="3:11">
      <c r="C392" s="145"/>
      <c r="D392" s="151"/>
      <c r="E392" s="118"/>
      <c r="F392" s="97">
        <f t="shared" si="17"/>
        <v>0</v>
      </c>
      <c r="G392" s="161"/>
      <c r="H392" s="146"/>
      <c r="I392" s="130" t="e">
        <f>VLOOKUP(H392,Presupuesto!$B$11:$C$565,2,0)</f>
        <v>#N/A</v>
      </c>
      <c r="J392" s="98" t="str">
        <f t="shared" si="18"/>
        <v>Desarrollo del Sistema de Educación Superior</v>
      </c>
      <c r="K392" s="98" t="s">
        <v>411</v>
      </c>
    </row>
    <row r="393" spans="3:11" ht="15.75" thickBot="1">
      <c r="C393" s="147"/>
      <c r="D393" s="159"/>
      <c r="E393" s="103"/>
      <c r="F393" s="105">
        <f t="shared" si="17"/>
        <v>0</v>
      </c>
      <c r="G393" s="162"/>
      <c r="H393" s="148"/>
      <c r="I393" s="132" t="e">
        <f>VLOOKUP(H393,Presupuesto!$B$11:$C$565,2,0)</f>
        <v>#N/A</v>
      </c>
      <c r="J393" s="106" t="str">
        <f t="shared" si="18"/>
        <v>Desarrollo del Sistema de Educación Superior</v>
      </c>
      <c r="K393" s="124" t="s">
        <v>393</v>
      </c>
    </row>
    <row r="395" spans="3:11" ht="15.75" thickBot="1">
      <c r="F395" s="90"/>
      <c r="G395" s="89"/>
      <c r="H395" s="90"/>
      <c r="I395" s="90"/>
    </row>
    <row r="396" spans="3:11" ht="15.75" thickBot="1">
      <c r="C396" s="157" t="s">
        <v>53</v>
      </c>
      <c r="D396" s="373">
        <f>SUM(F403:F437)</f>
        <v>0</v>
      </c>
      <c r="F396" s="70"/>
      <c r="G396" s="79"/>
      <c r="H396" s="70"/>
      <c r="I396" s="70"/>
    </row>
    <row r="397" spans="3:11">
      <c r="C397" s="70"/>
      <c r="D397" s="31"/>
      <c r="E397" s="93"/>
      <c r="F397" s="93"/>
      <c r="G397" s="93"/>
      <c r="H397" s="76"/>
      <c r="I397" s="76"/>
      <c r="J397" s="76"/>
      <c r="K397" s="112"/>
    </row>
    <row r="398" spans="3:11">
      <c r="C398" s="70"/>
      <c r="D398" s="31"/>
      <c r="E398" s="93"/>
      <c r="F398" s="93"/>
      <c r="G398" s="93"/>
      <c r="H398" s="76"/>
      <c r="I398" s="76"/>
      <c r="J398" s="76"/>
      <c r="K398" s="112"/>
    </row>
    <row r="399" spans="3:11" ht="15.75">
      <c r="C399" s="202" t="s">
        <v>391</v>
      </c>
      <c r="D399" s="369"/>
      <c r="E399" s="93"/>
      <c r="F399" s="93"/>
      <c r="G399" s="93"/>
      <c r="H399" s="76"/>
      <c r="I399" s="76"/>
      <c r="J399" s="76"/>
      <c r="K399" s="112"/>
    </row>
    <row r="400" spans="3:11" ht="18.75">
      <c r="C400" s="210" t="e">
        <f>IFERROR(VLOOKUP(D399,'1. Desarrollo e Innov. Curricu.'!$F:$G,2,FALSE),IFERROR(VLOOKUP(D399,'2. Investigación Científica'!$F:$G,2,FALSE),IFERROR(VLOOKUP(D399,'3. Vinculación Univ. Sociedad'!$F:$G,2,FALSE),IFERROR(VLOOKUP(D399,'4. Docencia y Profesorado Univ.'!$F:$G,2,FALSE),IFERROR(VLOOKUP(D399,'5. Estudiantes y Graduados'!$F:$G,2,FALSE),IFERROR(VLOOKUP(D399,'11. Gestion Administrativa'!$F:$G,2,FALSE),IFERROR(VLOOKUP(D399,'13. Gestión Académica'!$F:$G,2,FALSE),IFERROR(VLOOKUP(D399,'9. Asegura. de la Calid. y M'!$F:$G,2,FALSE),IFERROR(VLOOKUP(D399,'6. Gestión del Conocimiento'!$F:$G,2,FALSE),IFERROR(VLOOKUP(D399,'15. Gobernabilidad y Proceso...'!$F:$G,2,FALSE),IFERROR(VLOOKUP(D399,'12. Gestión del Talento Humano'!$F:$G,2,FALSE),IFERROR(VLOOKUP(D399,'14. Internacional... de la E.S.'!$F:$G,2,FALSE),IFERROR(VLOOKUP(D399,'10. Posgrado'!$F:$G,2,FALSE),IFERROR(VLOOKUP(D399,'17. Gestión TIC'!$F:$G,2,FALSE),IFERROR(VLOOKUP(D399,'16. Desa. del Sistema Educ.Sup.'!$F:$G,2,FALSE),IFERROR(VLOOKUP(D399,'8. Cultura de Inno. Insti...'!$F:$G,2,FALSE),VLOOKUP(D399,'7. Lo Esencial de la Reforma U.'!$F:$G,2,0)))))))))))))))))</f>
        <v>#N/A</v>
      </c>
      <c r="D400" s="31"/>
      <c r="E400" s="93"/>
      <c r="F400" s="93"/>
      <c r="G400" s="93"/>
      <c r="H400" s="76"/>
      <c r="I400" s="76"/>
      <c r="J400" s="76"/>
      <c r="K400" s="112"/>
    </row>
    <row r="401" spans="3:11" ht="15.75" thickBot="1">
      <c r="F401" s="93"/>
      <c r="G401" s="76"/>
      <c r="H401" s="76"/>
      <c r="I401" s="76"/>
    </row>
    <row r="402" spans="3:11" ht="30.75" thickBot="1">
      <c r="C402" s="129" t="s">
        <v>44</v>
      </c>
      <c r="D402" s="129" t="s">
        <v>55</v>
      </c>
      <c r="E402" s="136" t="s">
        <v>57</v>
      </c>
      <c r="F402" s="135" t="s">
        <v>27</v>
      </c>
      <c r="G402" s="133" t="s">
        <v>130</v>
      </c>
      <c r="H402" s="136" t="s">
        <v>46</v>
      </c>
      <c r="I402" s="133" t="s">
        <v>131</v>
      </c>
      <c r="J402" s="133" t="s">
        <v>409</v>
      </c>
      <c r="K402" s="133" t="s">
        <v>410</v>
      </c>
    </row>
    <row r="403" spans="3:11">
      <c r="C403" s="220" t="s">
        <v>438</v>
      </c>
      <c r="D403" s="221"/>
      <c r="E403" s="219">
        <f>HLOOKUP(C403,$AH$2:$BU$3,2,0)</f>
        <v>620</v>
      </c>
      <c r="F403" s="97">
        <f t="shared" ref="F403:F437" si="19">D403*E403</f>
        <v>0</v>
      </c>
      <c r="G403" s="161"/>
      <c r="H403" s="142"/>
      <c r="I403" s="130" t="e">
        <f>VLOOKUP(H403,Presupuesto!$B$11:$C$565,2,0)</f>
        <v>#N/A</v>
      </c>
      <c r="J403" s="218" t="s">
        <v>1478</v>
      </c>
      <c r="K403" s="98" t="s">
        <v>393</v>
      </c>
    </row>
    <row r="404" spans="3:11">
      <c r="C404" s="141"/>
      <c r="D404" s="158"/>
      <c r="E404" s="123"/>
      <c r="F404" s="97">
        <f t="shared" si="19"/>
        <v>0</v>
      </c>
      <c r="G404" s="161"/>
      <c r="H404" s="142"/>
      <c r="I404" s="130" t="e">
        <f>VLOOKUP(H404,Presupuesto!$B$11:$C$565,2,0)</f>
        <v>#N/A</v>
      </c>
      <c r="J404" s="98" t="str">
        <f>$J$403</f>
        <v>Desarrollo del Sistema de Educación Superior</v>
      </c>
      <c r="K404" s="98" t="s">
        <v>411</v>
      </c>
    </row>
    <row r="405" spans="3:11">
      <c r="C405" s="141"/>
      <c r="D405" s="158"/>
      <c r="E405" s="123"/>
      <c r="F405" s="97">
        <f t="shared" si="19"/>
        <v>0</v>
      </c>
      <c r="G405" s="161"/>
      <c r="H405" s="142"/>
      <c r="I405" s="130" t="e">
        <f>VLOOKUP(H405,Presupuesto!$B$11:$C$565,2,0)</f>
        <v>#N/A</v>
      </c>
      <c r="J405" s="98" t="str">
        <f t="shared" ref="J405:J437" si="20">$J$403</f>
        <v>Desarrollo del Sistema de Educación Superior</v>
      </c>
      <c r="K405" s="98" t="s">
        <v>411</v>
      </c>
    </row>
    <row r="406" spans="3:11">
      <c r="C406" s="141"/>
      <c r="D406" s="158"/>
      <c r="E406" s="123"/>
      <c r="F406" s="97">
        <f t="shared" si="19"/>
        <v>0</v>
      </c>
      <c r="G406" s="161"/>
      <c r="H406" s="142"/>
      <c r="I406" s="130" t="e">
        <f>VLOOKUP(H406,Presupuesto!$B$11:$C$565,2,0)</f>
        <v>#N/A</v>
      </c>
      <c r="J406" s="98" t="str">
        <f t="shared" si="20"/>
        <v>Desarrollo del Sistema de Educación Superior</v>
      </c>
      <c r="K406" s="98" t="s">
        <v>411</v>
      </c>
    </row>
    <row r="407" spans="3:11">
      <c r="C407" s="141"/>
      <c r="D407" s="158"/>
      <c r="E407" s="123"/>
      <c r="F407" s="97">
        <f t="shared" si="19"/>
        <v>0</v>
      </c>
      <c r="G407" s="161"/>
      <c r="H407" s="142"/>
      <c r="I407" s="130" t="e">
        <f>VLOOKUP(H407,Presupuesto!$B$11:$C$565,2,0)</f>
        <v>#N/A</v>
      </c>
      <c r="J407" s="98" t="str">
        <f t="shared" si="20"/>
        <v>Desarrollo del Sistema de Educación Superior</v>
      </c>
      <c r="K407" s="98" t="s">
        <v>411</v>
      </c>
    </row>
    <row r="408" spans="3:11">
      <c r="C408" s="141"/>
      <c r="D408" s="158"/>
      <c r="E408" s="123"/>
      <c r="F408" s="97">
        <f t="shared" si="19"/>
        <v>0</v>
      </c>
      <c r="G408" s="161"/>
      <c r="H408" s="142"/>
      <c r="I408" s="130" t="e">
        <f>VLOOKUP(H408,Presupuesto!$B$11:$C$565,2,0)</f>
        <v>#N/A</v>
      </c>
      <c r="J408" s="98" t="str">
        <f t="shared" si="20"/>
        <v>Desarrollo del Sistema de Educación Superior</v>
      </c>
      <c r="K408" s="98" t="s">
        <v>400</v>
      </c>
    </row>
    <row r="409" spans="3:11">
      <c r="C409" s="141"/>
      <c r="D409" s="158"/>
      <c r="E409" s="123"/>
      <c r="F409" s="97">
        <f t="shared" si="19"/>
        <v>0</v>
      </c>
      <c r="G409" s="161"/>
      <c r="H409" s="142"/>
      <c r="I409" s="130" t="e">
        <f>VLOOKUP(H409,Presupuesto!$B$11:$C$565,2,0)</f>
        <v>#N/A</v>
      </c>
      <c r="J409" s="98" t="str">
        <f t="shared" si="20"/>
        <v>Desarrollo del Sistema de Educación Superior</v>
      </c>
      <c r="K409" s="98" t="s">
        <v>411</v>
      </c>
    </row>
    <row r="410" spans="3:11">
      <c r="C410" s="141"/>
      <c r="D410" s="158"/>
      <c r="E410" s="123"/>
      <c r="F410" s="97">
        <f t="shared" si="19"/>
        <v>0</v>
      </c>
      <c r="G410" s="161"/>
      <c r="H410" s="142"/>
      <c r="I410" s="130" t="e">
        <f>VLOOKUP(H410,Presupuesto!$B$11:$C$565,2,0)</f>
        <v>#N/A</v>
      </c>
      <c r="J410" s="98" t="str">
        <f t="shared" si="20"/>
        <v>Desarrollo del Sistema de Educación Superior</v>
      </c>
      <c r="K410" s="98" t="s">
        <v>411</v>
      </c>
    </row>
    <row r="411" spans="3:11">
      <c r="C411" s="141"/>
      <c r="D411" s="158"/>
      <c r="E411" s="123"/>
      <c r="F411" s="97">
        <f t="shared" si="19"/>
        <v>0</v>
      </c>
      <c r="G411" s="161"/>
      <c r="H411" s="142"/>
      <c r="I411" s="130" t="e">
        <f>VLOOKUP(H411,Presupuesto!$B$11:$C$565,2,0)</f>
        <v>#N/A</v>
      </c>
      <c r="J411" s="98" t="str">
        <f t="shared" si="20"/>
        <v>Desarrollo del Sistema de Educación Superior</v>
      </c>
      <c r="K411" s="98" t="s">
        <v>411</v>
      </c>
    </row>
    <row r="412" spans="3:11">
      <c r="C412" s="141"/>
      <c r="D412" s="158"/>
      <c r="E412" s="123"/>
      <c r="F412" s="97">
        <f t="shared" si="19"/>
        <v>0</v>
      </c>
      <c r="G412" s="161"/>
      <c r="H412" s="142"/>
      <c r="I412" s="130" t="e">
        <f>VLOOKUP(H412,Presupuesto!$B$11:$C$565,2,0)</f>
        <v>#N/A</v>
      </c>
      <c r="J412" s="98" t="str">
        <f t="shared" si="20"/>
        <v>Desarrollo del Sistema de Educación Superior</v>
      </c>
      <c r="K412" s="98" t="s">
        <v>411</v>
      </c>
    </row>
    <row r="413" spans="3:11">
      <c r="C413" s="141"/>
      <c r="D413" s="158"/>
      <c r="E413" s="123"/>
      <c r="F413" s="97">
        <f t="shared" si="19"/>
        <v>0</v>
      </c>
      <c r="G413" s="161"/>
      <c r="H413" s="142"/>
      <c r="I413" s="130" t="e">
        <f>VLOOKUP(H413,Presupuesto!$B$11:$C$565,2,0)</f>
        <v>#N/A</v>
      </c>
      <c r="J413" s="98" t="str">
        <f t="shared" si="20"/>
        <v>Desarrollo del Sistema de Educación Superior</v>
      </c>
      <c r="K413" s="98" t="s">
        <v>411</v>
      </c>
    </row>
    <row r="414" spans="3:11">
      <c r="C414" s="141"/>
      <c r="D414" s="158"/>
      <c r="E414" s="123"/>
      <c r="F414" s="97">
        <f t="shared" si="19"/>
        <v>0</v>
      </c>
      <c r="G414" s="161"/>
      <c r="H414" s="142"/>
      <c r="I414" s="130" t="e">
        <f>VLOOKUP(H414,Presupuesto!$B$11:$C$565,2,0)</f>
        <v>#N/A</v>
      </c>
      <c r="J414" s="98" t="str">
        <f t="shared" si="20"/>
        <v>Desarrollo del Sistema de Educación Superior</v>
      </c>
      <c r="K414" s="98" t="s">
        <v>411</v>
      </c>
    </row>
    <row r="415" spans="3:11">
      <c r="C415" s="141"/>
      <c r="D415" s="158"/>
      <c r="E415" s="123"/>
      <c r="F415" s="97">
        <f t="shared" si="19"/>
        <v>0</v>
      </c>
      <c r="G415" s="161"/>
      <c r="H415" s="142"/>
      <c r="I415" s="130" t="e">
        <f>VLOOKUP(H415,Presupuesto!$B$11:$C$565,2,0)</f>
        <v>#N/A</v>
      </c>
      <c r="J415" s="98" t="str">
        <f t="shared" si="20"/>
        <v>Desarrollo del Sistema de Educación Superior</v>
      </c>
      <c r="K415" s="98" t="s">
        <v>411</v>
      </c>
    </row>
    <row r="416" spans="3:11">
      <c r="C416" s="141"/>
      <c r="D416" s="158"/>
      <c r="E416" s="123"/>
      <c r="F416" s="97">
        <f t="shared" si="19"/>
        <v>0</v>
      </c>
      <c r="G416" s="161"/>
      <c r="H416" s="142"/>
      <c r="I416" s="130" t="e">
        <f>VLOOKUP(H416,Presupuesto!$B$11:$C$565,2,0)</f>
        <v>#N/A</v>
      </c>
      <c r="J416" s="98" t="str">
        <f t="shared" si="20"/>
        <v>Desarrollo del Sistema de Educación Superior</v>
      </c>
      <c r="K416" s="98" t="s">
        <v>411</v>
      </c>
    </row>
    <row r="417" spans="3:11">
      <c r="C417" s="141"/>
      <c r="D417" s="158"/>
      <c r="E417" s="123"/>
      <c r="F417" s="97">
        <f t="shared" si="19"/>
        <v>0</v>
      </c>
      <c r="G417" s="161"/>
      <c r="H417" s="142"/>
      <c r="I417" s="130" t="e">
        <f>VLOOKUP(H417,Presupuesto!$B$11:$C$565,2,0)</f>
        <v>#N/A</v>
      </c>
      <c r="J417" s="98" t="str">
        <f t="shared" si="20"/>
        <v>Desarrollo del Sistema de Educación Superior</v>
      </c>
      <c r="K417" s="98" t="s">
        <v>411</v>
      </c>
    </row>
    <row r="418" spans="3:11">
      <c r="C418" s="141"/>
      <c r="D418" s="158"/>
      <c r="E418" s="123"/>
      <c r="F418" s="97">
        <f t="shared" si="19"/>
        <v>0</v>
      </c>
      <c r="G418" s="161"/>
      <c r="H418" s="142"/>
      <c r="I418" s="130" t="e">
        <f>VLOOKUP(H418,Presupuesto!$B$11:$C$565,2,0)</f>
        <v>#N/A</v>
      </c>
      <c r="J418" s="98" t="str">
        <f t="shared" si="20"/>
        <v>Desarrollo del Sistema de Educación Superior</v>
      </c>
      <c r="K418" s="98" t="s">
        <v>411</v>
      </c>
    </row>
    <row r="419" spans="3:11">
      <c r="C419" s="141"/>
      <c r="D419" s="158"/>
      <c r="E419" s="123"/>
      <c r="F419" s="97">
        <f t="shared" si="19"/>
        <v>0</v>
      </c>
      <c r="G419" s="161"/>
      <c r="H419" s="142"/>
      <c r="I419" s="130" t="e">
        <f>VLOOKUP(H419,Presupuesto!$B$11:$C$565,2,0)</f>
        <v>#N/A</v>
      </c>
      <c r="J419" s="98" t="str">
        <f t="shared" si="20"/>
        <v>Desarrollo del Sistema de Educación Superior</v>
      </c>
      <c r="K419" s="98" t="s">
        <v>411</v>
      </c>
    </row>
    <row r="420" spans="3:11">
      <c r="C420" s="141"/>
      <c r="D420" s="158"/>
      <c r="E420" s="123"/>
      <c r="F420" s="97">
        <f t="shared" si="19"/>
        <v>0</v>
      </c>
      <c r="G420" s="161"/>
      <c r="H420" s="142"/>
      <c r="I420" s="130" t="e">
        <f>VLOOKUP(H420,Presupuesto!$B$11:$C$565,2,0)</f>
        <v>#N/A</v>
      </c>
      <c r="J420" s="98" t="str">
        <f t="shared" si="20"/>
        <v>Desarrollo del Sistema de Educación Superior</v>
      </c>
      <c r="K420" s="98" t="s">
        <v>411</v>
      </c>
    </row>
    <row r="421" spans="3:11">
      <c r="C421" s="141"/>
      <c r="D421" s="158"/>
      <c r="E421" s="123"/>
      <c r="F421" s="97">
        <f t="shared" si="19"/>
        <v>0</v>
      </c>
      <c r="G421" s="161"/>
      <c r="H421" s="142"/>
      <c r="I421" s="130" t="e">
        <f>VLOOKUP(H421,Presupuesto!$B$11:$C$565,2,0)</f>
        <v>#N/A</v>
      </c>
      <c r="J421" s="98" t="str">
        <f t="shared" si="20"/>
        <v>Desarrollo del Sistema de Educación Superior</v>
      </c>
      <c r="K421" s="98" t="s">
        <v>411</v>
      </c>
    </row>
    <row r="422" spans="3:11">
      <c r="C422" s="141"/>
      <c r="D422" s="158"/>
      <c r="E422" s="123"/>
      <c r="F422" s="97">
        <f t="shared" si="19"/>
        <v>0</v>
      </c>
      <c r="G422" s="161"/>
      <c r="H422" s="142"/>
      <c r="I422" s="130" t="e">
        <f>VLOOKUP(H422,Presupuesto!$B$11:$C$565,2,0)</f>
        <v>#N/A</v>
      </c>
      <c r="J422" s="98" t="str">
        <f t="shared" si="20"/>
        <v>Desarrollo del Sistema de Educación Superior</v>
      </c>
      <c r="K422" s="98" t="s">
        <v>411</v>
      </c>
    </row>
    <row r="423" spans="3:11">
      <c r="C423" s="141"/>
      <c r="D423" s="158"/>
      <c r="E423" s="123"/>
      <c r="F423" s="97">
        <f t="shared" si="19"/>
        <v>0</v>
      </c>
      <c r="G423" s="161"/>
      <c r="H423" s="142"/>
      <c r="I423" s="130" t="e">
        <f>VLOOKUP(H423,Presupuesto!$B$11:$C$565,2,0)</f>
        <v>#N/A</v>
      </c>
      <c r="J423" s="98" t="str">
        <f t="shared" si="20"/>
        <v>Desarrollo del Sistema de Educación Superior</v>
      </c>
      <c r="K423" s="98" t="s">
        <v>411</v>
      </c>
    </row>
    <row r="424" spans="3:11">
      <c r="C424" s="141"/>
      <c r="D424" s="158"/>
      <c r="E424" s="123"/>
      <c r="F424" s="97">
        <f t="shared" si="19"/>
        <v>0</v>
      </c>
      <c r="G424" s="161"/>
      <c r="H424" s="142"/>
      <c r="I424" s="130" t="e">
        <f>VLOOKUP(H424,Presupuesto!$B$11:$C$565,2,0)</f>
        <v>#N/A</v>
      </c>
      <c r="J424" s="98" t="str">
        <f t="shared" si="20"/>
        <v>Desarrollo del Sistema de Educación Superior</v>
      </c>
      <c r="K424" s="98" t="s">
        <v>411</v>
      </c>
    </row>
    <row r="425" spans="3:11">
      <c r="C425" s="143"/>
      <c r="D425" s="151"/>
      <c r="E425" s="118"/>
      <c r="F425" s="97">
        <f t="shared" si="19"/>
        <v>0</v>
      </c>
      <c r="G425" s="161"/>
      <c r="H425" s="144"/>
      <c r="I425" s="130" t="e">
        <f>VLOOKUP(H425,Presupuesto!$B$11:$C$565,2,0)</f>
        <v>#N/A</v>
      </c>
      <c r="J425" s="98" t="str">
        <f t="shared" si="20"/>
        <v>Desarrollo del Sistema de Educación Superior</v>
      </c>
      <c r="K425" s="98" t="s">
        <v>411</v>
      </c>
    </row>
    <row r="426" spans="3:11">
      <c r="C426" s="143"/>
      <c r="D426" s="151"/>
      <c r="E426" s="118"/>
      <c r="F426" s="97">
        <f t="shared" si="19"/>
        <v>0</v>
      </c>
      <c r="G426" s="161"/>
      <c r="H426" s="144"/>
      <c r="I426" s="130" t="e">
        <f>VLOOKUP(H426,Presupuesto!$B$11:$C$565,2,0)</f>
        <v>#N/A</v>
      </c>
      <c r="J426" s="98" t="str">
        <f t="shared" si="20"/>
        <v>Desarrollo del Sistema de Educación Superior</v>
      </c>
      <c r="K426" s="98" t="s">
        <v>411</v>
      </c>
    </row>
    <row r="427" spans="3:11">
      <c r="C427" s="143"/>
      <c r="D427" s="151"/>
      <c r="E427" s="118"/>
      <c r="F427" s="97">
        <f t="shared" si="19"/>
        <v>0</v>
      </c>
      <c r="G427" s="161"/>
      <c r="H427" s="144"/>
      <c r="I427" s="130" t="e">
        <f>VLOOKUP(H427,Presupuesto!$B$11:$C$565,2,0)</f>
        <v>#N/A</v>
      </c>
      <c r="J427" s="98" t="str">
        <f t="shared" si="20"/>
        <v>Desarrollo del Sistema de Educación Superior</v>
      </c>
      <c r="K427" s="98" t="s">
        <v>411</v>
      </c>
    </row>
    <row r="428" spans="3:11">
      <c r="C428" s="143"/>
      <c r="D428" s="151"/>
      <c r="E428" s="118"/>
      <c r="F428" s="97">
        <f t="shared" si="19"/>
        <v>0</v>
      </c>
      <c r="G428" s="161"/>
      <c r="H428" s="144"/>
      <c r="I428" s="130" t="e">
        <f>VLOOKUP(H428,Presupuesto!$B$11:$C$565,2,0)</f>
        <v>#N/A</v>
      </c>
      <c r="J428" s="98" t="str">
        <f t="shared" si="20"/>
        <v>Desarrollo del Sistema de Educación Superior</v>
      </c>
      <c r="K428" s="98" t="s">
        <v>411</v>
      </c>
    </row>
    <row r="429" spans="3:11">
      <c r="C429" s="143"/>
      <c r="D429" s="151"/>
      <c r="E429" s="118"/>
      <c r="F429" s="97">
        <f t="shared" si="19"/>
        <v>0</v>
      </c>
      <c r="G429" s="161"/>
      <c r="H429" s="144"/>
      <c r="I429" s="130" t="e">
        <f>VLOOKUP(H429,Presupuesto!$B$11:$C$565,2,0)</f>
        <v>#N/A</v>
      </c>
      <c r="J429" s="98" t="str">
        <f t="shared" si="20"/>
        <v>Desarrollo del Sistema de Educación Superior</v>
      </c>
      <c r="K429" s="98" t="s">
        <v>411</v>
      </c>
    </row>
    <row r="430" spans="3:11">
      <c r="C430" s="143"/>
      <c r="D430" s="151"/>
      <c r="E430" s="118"/>
      <c r="F430" s="97">
        <f t="shared" si="19"/>
        <v>0</v>
      </c>
      <c r="G430" s="161"/>
      <c r="H430" s="144"/>
      <c r="I430" s="130" t="e">
        <f>VLOOKUP(H430,Presupuesto!$B$11:$C$565,2,0)</f>
        <v>#N/A</v>
      </c>
      <c r="J430" s="98" t="str">
        <f t="shared" si="20"/>
        <v>Desarrollo del Sistema de Educación Superior</v>
      </c>
      <c r="K430" s="98" t="s">
        <v>411</v>
      </c>
    </row>
    <row r="431" spans="3:11">
      <c r="C431" s="143"/>
      <c r="D431" s="151"/>
      <c r="E431" s="118"/>
      <c r="F431" s="97">
        <f t="shared" si="19"/>
        <v>0</v>
      </c>
      <c r="G431" s="161"/>
      <c r="H431" s="144"/>
      <c r="I431" s="130" t="e">
        <f>VLOOKUP(H431,Presupuesto!$B$11:$C$565,2,0)</f>
        <v>#N/A</v>
      </c>
      <c r="J431" s="98" t="str">
        <f t="shared" si="20"/>
        <v>Desarrollo del Sistema de Educación Superior</v>
      </c>
      <c r="K431" s="98" t="s">
        <v>411</v>
      </c>
    </row>
    <row r="432" spans="3:11">
      <c r="C432" s="143"/>
      <c r="D432" s="151"/>
      <c r="E432" s="118"/>
      <c r="F432" s="97">
        <f t="shared" si="19"/>
        <v>0</v>
      </c>
      <c r="G432" s="161"/>
      <c r="H432" s="144"/>
      <c r="I432" s="130" t="e">
        <f>VLOOKUP(H432,Presupuesto!$B$11:$C$565,2,0)</f>
        <v>#N/A</v>
      </c>
      <c r="J432" s="98" t="str">
        <f t="shared" si="20"/>
        <v>Desarrollo del Sistema de Educación Superior</v>
      </c>
      <c r="K432" s="98" t="s">
        <v>411</v>
      </c>
    </row>
    <row r="433" spans="3:11">
      <c r="C433" s="145"/>
      <c r="D433" s="151"/>
      <c r="E433" s="118"/>
      <c r="F433" s="97">
        <f t="shared" si="19"/>
        <v>0</v>
      </c>
      <c r="G433" s="161"/>
      <c r="H433" s="146"/>
      <c r="I433" s="130" t="e">
        <f>VLOOKUP(H433,Presupuesto!$B$11:$C$565,2,0)</f>
        <v>#N/A</v>
      </c>
      <c r="J433" s="98" t="str">
        <f t="shared" si="20"/>
        <v>Desarrollo del Sistema de Educación Superior</v>
      </c>
      <c r="K433" s="98" t="s">
        <v>402</v>
      </c>
    </row>
    <row r="434" spans="3:11">
      <c r="C434" s="145"/>
      <c r="D434" s="151"/>
      <c r="E434" s="118"/>
      <c r="F434" s="97">
        <f t="shared" si="19"/>
        <v>0</v>
      </c>
      <c r="G434" s="161"/>
      <c r="H434" s="146"/>
      <c r="I434" s="130" t="e">
        <f>VLOOKUP(H434,Presupuesto!$B$11:$C$565,2,0)</f>
        <v>#N/A</v>
      </c>
      <c r="J434" s="98" t="str">
        <f t="shared" si="20"/>
        <v>Desarrollo del Sistema de Educación Superior</v>
      </c>
      <c r="K434" s="98" t="s">
        <v>411</v>
      </c>
    </row>
    <row r="435" spans="3:11">
      <c r="C435" s="145"/>
      <c r="D435" s="151"/>
      <c r="E435" s="118"/>
      <c r="F435" s="97">
        <f t="shared" si="19"/>
        <v>0</v>
      </c>
      <c r="G435" s="161"/>
      <c r="H435" s="146"/>
      <c r="I435" s="130" t="e">
        <f>VLOOKUP(H435,Presupuesto!$B$11:$C$565,2,0)</f>
        <v>#N/A</v>
      </c>
      <c r="J435" s="98" t="str">
        <f t="shared" si="20"/>
        <v>Desarrollo del Sistema de Educación Superior</v>
      </c>
      <c r="K435" s="98" t="s">
        <v>411</v>
      </c>
    </row>
    <row r="436" spans="3:11">
      <c r="C436" s="145"/>
      <c r="D436" s="151"/>
      <c r="E436" s="118"/>
      <c r="F436" s="97">
        <f t="shared" si="19"/>
        <v>0</v>
      </c>
      <c r="G436" s="161"/>
      <c r="H436" s="146"/>
      <c r="I436" s="130" t="e">
        <f>VLOOKUP(H436,Presupuesto!$B$11:$C$565,2,0)</f>
        <v>#N/A</v>
      </c>
      <c r="J436" s="98" t="str">
        <f t="shared" si="20"/>
        <v>Desarrollo del Sistema de Educación Superior</v>
      </c>
      <c r="K436" s="98" t="s">
        <v>411</v>
      </c>
    </row>
    <row r="437" spans="3:11" ht="15.75" thickBot="1">
      <c r="C437" s="147"/>
      <c r="D437" s="159"/>
      <c r="E437" s="103"/>
      <c r="F437" s="105">
        <f t="shared" si="19"/>
        <v>0</v>
      </c>
      <c r="G437" s="162"/>
      <c r="H437" s="148"/>
      <c r="I437" s="132" t="e">
        <f>VLOOKUP(H437,Presupuesto!$B$11:$C$565,2,0)</f>
        <v>#N/A</v>
      </c>
      <c r="J437" s="106" t="str">
        <f t="shared" si="20"/>
        <v>Desarrollo del Sistema de Educación Superior</v>
      </c>
      <c r="K437" s="124" t="s">
        <v>393</v>
      </c>
    </row>
    <row r="439" spans="3:11" ht="15.75" thickBot="1"/>
    <row r="440" spans="3:11" ht="15.75" thickBot="1">
      <c r="C440" s="157" t="s">
        <v>53</v>
      </c>
      <c r="D440" s="373">
        <f>SUM(F447:F481)</f>
        <v>0</v>
      </c>
      <c r="F440" s="70"/>
      <c r="G440" s="79"/>
      <c r="H440" s="70"/>
      <c r="I440" s="70"/>
    </row>
    <row r="441" spans="3:11">
      <c r="C441" s="70"/>
      <c r="D441" s="31"/>
      <c r="E441" s="93"/>
      <c r="F441" s="93"/>
      <c r="G441" s="93"/>
      <c r="H441" s="76"/>
      <c r="I441" s="76"/>
      <c r="J441" s="76"/>
      <c r="K441" s="112"/>
    </row>
    <row r="442" spans="3:11">
      <c r="C442" s="70"/>
      <c r="D442" s="31"/>
      <c r="E442" s="93"/>
      <c r="F442" s="93"/>
      <c r="G442" s="93"/>
      <c r="H442" s="76"/>
      <c r="I442" s="76"/>
      <c r="J442" s="76"/>
      <c r="K442" s="112"/>
    </row>
    <row r="443" spans="3:11" ht="15.75">
      <c r="C443" s="202" t="s">
        <v>391</v>
      </c>
      <c r="D443" s="369"/>
      <c r="E443" s="93"/>
      <c r="F443" s="93"/>
      <c r="G443" s="93"/>
      <c r="H443" s="76"/>
      <c r="I443" s="76"/>
      <c r="J443" s="76"/>
      <c r="K443" s="112"/>
    </row>
    <row r="444" spans="3:11" ht="18.75">
      <c r="C444" s="210" t="e">
        <f>IFERROR(VLOOKUP(D443,'1. Desarrollo e Innov. Curricu.'!$F:$G,2,FALSE),IFERROR(VLOOKUP(D443,'2. Investigación Científica'!$F:$G,2,FALSE),IFERROR(VLOOKUP(D443,'3. Vinculación Univ. Sociedad'!$F:$G,2,FALSE),IFERROR(VLOOKUP(D443,'4. Docencia y Profesorado Univ.'!$F:$G,2,FALSE),IFERROR(VLOOKUP(D443,'5. Estudiantes y Graduados'!$F:$G,2,FALSE),IFERROR(VLOOKUP(D443,'11. Gestion Administrativa'!$F:$G,2,FALSE),IFERROR(VLOOKUP(D443,'13. Gestión Académica'!$F:$G,2,FALSE),IFERROR(VLOOKUP(D443,'9. Asegura. de la Calid. y M'!$F:$G,2,FALSE),IFERROR(VLOOKUP(D443,'6. Gestión del Conocimiento'!$F:$G,2,FALSE),IFERROR(VLOOKUP(D443,'15. Gobernabilidad y Proceso...'!$F:$G,2,FALSE),IFERROR(VLOOKUP(D443,'12. Gestión del Talento Humano'!$F:$G,2,FALSE),IFERROR(VLOOKUP(D443,'14. Internacional... de la E.S.'!$F:$G,2,FALSE),IFERROR(VLOOKUP(D443,'10. Posgrado'!$F:$G,2,FALSE),IFERROR(VLOOKUP(D443,'17. Gestión TIC'!$F:$G,2,FALSE),IFERROR(VLOOKUP(D443,'16. Desa. del Sistema Educ.Sup.'!$F:$G,2,FALSE),IFERROR(VLOOKUP(D443,'8. Cultura de Inno. Insti...'!$F:$G,2,FALSE),VLOOKUP(D443,'7. Lo Esencial de la Reforma U.'!$F:$G,2,0)))))))))))))))))</f>
        <v>#N/A</v>
      </c>
      <c r="D444" s="31"/>
      <c r="E444" s="93"/>
      <c r="F444" s="93"/>
      <c r="G444" s="93"/>
      <c r="H444" s="76"/>
      <c r="I444" s="76"/>
      <c r="J444" s="76"/>
      <c r="K444" s="112"/>
    </row>
    <row r="445" spans="3:11" ht="15.75" thickBot="1">
      <c r="F445" s="93"/>
      <c r="G445" s="76"/>
      <c r="H445" s="76"/>
      <c r="I445" s="76"/>
    </row>
    <row r="446" spans="3:11" ht="30.75" thickBot="1">
      <c r="C446" s="129" t="s">
        <v>44</v>
      </c>
      <c r="D446" s="129" t="s">
        <v>55</v>
      </c>
      <c r="E446" s="136" t="s">
        <v>57</v>
      </c>
      <c r="F446" s="135" t="s">
        <v>27</v>
      </c>
      <c r="G446" s="133" t="s">
        <v>130</v>
      </c>
      <c r="H446" s="136" t="s">
        <v>46</v>
      </c>
      <c r="I446" s="133" t="s">
        <v>131</v>
      </c>
      <c r="J446" s="133" t="s">
        <v>409</v>
      </c>
      <c r="K446" s="133" t="s">
        <v>410</v>
      </c>
    </row>
    <row r="447" spans="3:11">
      <c r="C447" s="220" t="s">
        <v>438</v>
      </c>
      <c r="D447" s="221"/>
      <c r="E447" s="219">
        <f>HLOOKUP(C447,$AH$2:$BU$3,2,0)</f>
        <v>620</v>
      </c>
      <c r="F447" s="97">
        <f t="shared" ref="F447:F481" si="21">D447*E447</f>
        <v>0</v>
      </c>
      <c r="G447" s="161"/>
      <c r="H447" s="142"/>
      <c r="I447" s="130" t="e">
        <f>VLOOKUP(H447,Presupuesto!$B$11:$C$565,2,0)</f>
        <v>#N/A</v>
      </c>
      <c r="J447" s="218" t="s">
        <v>1478</v>
      </c>
      <c r="K447" s="98" t="s">
        <v>393</v>
      </c>
    </row>
    <row r="448" spans="3:11">
      <c r="C448" s="141"/>
      <c r="D448" s="158"/>
      <c r="E448" s="123"/>
      <c r="F448" s="97">
        <f t="shared" si="21"/>
        <v>0</v>
      </c>
      <c r="G448" s="161"/>
      <c r="H448" s="142"/>
      <c r="I448" s="130" t="e">
        <f>VLOOKUP(H448,Presupuesto!$B$11:$C$565,2,0)</f>
        <v>#N/A</v>
      </c>
      <c r="J448" s="98" t="str">
        <f>$J$447</f>
        <v>Desarrollo del Sistema de Educación Superior</v>
      </c>
      <c r="K448" s="98" t="s">
        <v>411</v>
      </c>
    </row>
    <row r="449" spans="3:11">
      <c r="C449" s="141"/>
      <c r="D449" s="158"/>
      <c r="E449" s="123"/>
      <c r="F449" s="97">
        <f t="shared" si="21"/>
        <v>0</v>
      </c>
      <c r="G449" s="161"/>
      <c r="H449" s="142"/>
      <c r="I449" s="130" t="e">
        <f>VLOOKUP(H449,Presupuesto!$B$11:$C$565,2,0)</f>
        <v>#N/A</v>
      </c>
      <c r="J449" s="98" t="str">
        <f t="shared" ref="J449:J481" si="22">$J$447</f>
        <v>Desarrollo del Sistema de Educación Superior</v>
      </c>
      <c r="K449" s="98" t="s">
        <v>411</v>
      </c>
    </row>
    <row r="450" spans="3:11">
      <c r="C450" s="141"/>
      <c r="D450" s="158"/>
      <c r="E450" s="123"/>
      <c r="F450" s="97">
        <f t="shared" si="21"/>
        <v>0</v>
      </c>
      <c r="G450" s="161"/>
      <c r="H450" s="142"/>
      <c r="I450" s="130" t="e">
        <f>VLOOKUP(H450,Presupuesto!$B$11:$C$565,2,0)</f>
        <v>#N/A</v>
      </c>
      <c r="J450" s="98" t="str">
        <f t="shared" si="22"/>
        <v>Desarrollo del Sistema de Educación Superior</v>
      </c>
      <c r="K450" s="98" t="s">
        <v>411</v>
      </c>
    </row>
    <row r="451" spans="3:11">
      <c r="C451" s="141"/>
      <c r="D451" s="158"/>
      <c r="E451" s="123"/>
      <c r="F451" s="97">
        <f t="shared" si="21"/>
        <v>0</v>
      </c>
      <c r="G451" s="161"/>
      <c r="H451" s="142"/>
      <c r="I451" s="130" t="e">
        <f>VLOOKUP(H451,Presupuesto!$B$11:$C$565,2,0)</f>
        <v>#N/A</v>
      </c>
      <c r="J451" s="98" t="str">
        <f t="shared" si="22"/>
        <v>Desarrollo del Sistema de Educación Superior</v>
      </c>
      <c r="K451" s="98" t="s">
        <v>411</v>
      </c>
    </row>
    <row r="452" spans="3:11">
      <c r="C452" s="141"/>
      <c r="D452" s="158"/>
      <c r="E452" s="123"/>
      <c r="F452" s="97">
        <f t="shared" si="21"/>
        <v>0</v>
      </c>
      <c r="G452" s="161"/>
      <c r="H452" s="142"/>
      <c r="I452" s="130" t="e">
        <f>VLOOKUP(H452,Presupuesto!$B$11:$C$565,2,0)</f>
        <v>#N/A</v>
      </c>
      <c r="J452" s="98" t="str">
        <f t="shared" si="22"/>
        <v>Desarrollo del Sistema de Educación Superior</v>
      </c>
      <c r="K452" s="98" t="s">
        <v>400</v>
      </c>
    </row>
    <row r="453" spans="3:11">
      <c r="C453" s="141"/>
      <c r="D453" s="158"/>
      <c r="E453" s="123"/>
      <c r="F453" s="97">
        <f t="shared" si="21"/>
        <v>0</v>
      </c>
      <c r="G453" s="161"/>
      <c r="H453" s="142"/>
      <c r="I453" s="130" t="e">
        <f>VLOOKUP(H453,Presupuesto!$B$11:$C$565,2,0)</f>
        <v>#N/A</v>
      </c>
      <c r="J453" s="98" t="str">
        <f t="shared" si="22"/>
        <v>Desarrollo del Sistema de Educación Superior</v>
      </c>
      <c r="K453" s="98" t="s">
        <v>411</v>
      </c>
    </row>
    <row r="454" spans="3:11">
      <c r="C454" s="141"/>
      <c r="D454" s="158"/>
      <c r="E454" s="123"/>
      <c r="F454" s="97">
        <f t="shared" si="21"/>
        <v>0</v>
      </c>
      <c r="G454" s="161"/>
      <c r="H454" s="142"/>
      <c r="I454" s="130" t="e">
        <f>VLOOKUP(H454,Presupuesto!$B$11:$C$565,2,0)</f>
        <v>#N/A</v>
      </c>
      <c r="J454" s="98" t="str">
        <f t="shared" si="22"/>
        <v>Desarrollo del Sistema de Educación Superior</v>
      </c>
      <c r="K454" s="98" t="s">
        <v>411</v>
      </c>
    </row>
    <row r="455" spans="3:11">
      <c r="C455" s="141"/>
      <c r="D455" s="158"/>
      <c r="E455" s="123"/>
      <c r="F455" s="97">
        <f t="shared" si="21"/>
        <v>0</v>
      </c>
      <c r="G455" s="161"/>
      <c r="H455" s="142"/>
      <c r="I455" s="130" t="e">
        <f>VLOOKUP(H455,Presupuesto!$B$11:$C$565,2,0)</f>
        <v>#N/A</v>
      </c>
      <c r="J455" s="98" t="str">
        <f t="shared" si="22"/>
        <v>Desarrollo del Sistema de Educación Superior</v>
      </c>
      <c r="K455" s="98" t="s">
        <v>411</v>
      </c>
    </row>
    <row r="456" spans="3:11">
      <c r="C456" s="141"/>
      <c r="D456" s="158"/>
      <c r="E456" s="123"/>
      <c r="F456" s="97">
        <f t="shared" si="21"/>
        <v>0</v>
      </c>
      <c r="G456" s="161"/>
      <c r="H456" s="142"/>
      <c r="I456" s="130" t="e">
        <f>VLOOKUP(H456,Presupuesto!$B$11:$C$565,2,0)</f>
        <v>#N/A</v>
      </c>
      <c r="J456" s="98" t="str">
        <f t="shared" si="22"/>
        <v>Desarrollo del Sistema de Educación Superior</v>
      </c>
      <c r="K456" s="98" t="s">
        <v>411</v>
      </c>
    </row>
    <row r="457" spans="3:11">
      <c r="C457" s="141"/>
      <c r="D457" s="158"/>
      <c r="E457" s="123"/>
      <c r="F457" s="97">
        <f t="shared" si="21"/>
        <v>0</v>
      </c>
      <c r="G457" s="161"/>
      <c r="H457" s="142"/>
      <c r="I457" s="130" t="e">
        <f>VLOOKUP(H457,Presupuesto!$B$11:$C$565,2,0)</f>
        <v>#N/A</v>
      </c>
      <c r="J457" s="98" t="str">
        <f t="shared" si="22"/>
        <v>Desarrollo del Sistema de Educación Superior</v>
      </c>
      <c r="K457" s="98" t="s">
        <v>411</v>
      </c>
    </row>
    <row r="458" spans="3:11">
      <c r="C458" s="141"/>
      <c r="D458" s="158"/>
      <c r="E458" s="123"/>
      <c r="F458" s="97">
        <f t="shared" si="21"/>
        <v>0</v>
      </c>
      <c r="G458" s="161"/>
      <c r="H458" s="142"/>
      <c r="I458" s="130" t="e">
        <f>VLOOKUP(H458,Presupuesto!$B$11:$C$565,2,0)</f>
        <v>#N/A</v>
      </c>
      <c r="J458" s="98" t="str">
        <f t="shared" si="22"/>
        <v>Desarrollo del Sistema de Educación Superior</v>
      </c>
      <c r="K458" s="98" t="s">
        <v>411</v>
      </c>
    </row>
    <row r="459" spans="3:11">
      <c r="C459" s="141"/>
      <c r="D459" s="158"/>
      <c r="E459" s="123"/>
      <c r="F459" s="97">
        <f t="shared" si="21"/>
        <v>0</v>
      </c>
      <c r="G459" s="161"/>
      <c r="H459" s="142"/>
      <c r="I459" s="130" t="e">
        <f>VLOOKUP(H459,Presupuesto!$B$11:$C$565,2,0)</f>
        <v>#N/A</v>
      </c>
      <c r="J459" s="98" t="str">
        <f t="shared" si="22"/>
        <v>Desarrollo del Sistema de Educación Superior</v>
      </c>
      <c r="K459" s="98" t="s">
        <v>411</v>
      </c>
    </row>
    <row r="460" spans="3:11">
      <c r="C460" s="141"/>
      <c r="D460" s="158"/>
      <c r="E460" s="123"/>
      <c r="F460" s="97">
        <f t="shared" si="21"/>
        <v>0</v>
      </c>
      <c r="G460" s="161"/>
      <c r="H460" s="142"/>
      <c r="I460" s="130" t="e">
        <f>VLOOKUP(H460,Presupuesto!$B$11:$C$565,2,0)</f>
        <v>#N/A</v>
      </c>
      <c r="J460" s="98" t="str">
        <f t="shared" si="22"/>
        <v>Desarrollo del Sistema de Educación Superior</v>
      </c>
      <c r="K460" s="98" t="s">
        <v>411</v>
      </c>
    </row>
    <row r="461" spans="3:11">
      <c r="C461" s="141"/>
      <c r="D461" s="158"/>
      <c r="E461" s="123"/>
      <c r="F461" s="97">
        <f t="shared" si="21"/>
        <v>0</v>
      </c>
      <c r="G461" s="161"/>
      <c r="H461" s="142"/>
      <c r="I461" s="130" t="e">
        <f>VLOOKUP(H461,Presupuesto!$B$11:$C$565,2,0)</f>
        <v>#N/A</v>
      </c>
      <c r="J461" s="98" t="str">
        <f t="shared" si="22"/>
        <v>Desarrollo del Sistema de Educación Superior</v>
      </c>
      <c r="K461" s="98" t="s">
        <v>411</v>
      </c>
    </row>
    <row r="462" spans="3:11">
      <c r="C462" s="141"/>
      <c r="D462" s="158"/>
      <c r="E462" s="123"/>
      <c r="F462" s="97">
        <f t="shared" si="21"/>
        <v>0</v>
      </c>
      <c r="G462" s="161"/>
      <c r="H462" s="142"/>
      <c r="I462" s="130" t="e">
        <f>VLOOKUP(H462,Presupuesto!$B$11:$C$565,2,0)</f>
        <v>#N/A</v>
      </c>
      <c r="J462" s="98" t="str">
        <f t="shared" si="22"/>
        <v>Desarrollo del Sistema de Educación Superior</v>
      </c>
      <c r="K462" s="98" t="s">
        <v>411</v>
      </c>
    </row>
    <row r="463" spans="3:11">
      <c r="C463" s="141"/>
      <c r="D463" s="158"/>
      <c r="E463" s="123"/>
      <c r="F463" s="97">
        <f t="shared" si="21"/>
        <v>0</v>
      </c>
      <c r="G463" s="161"/>
      <c r="H463" s="142"/>
      <c r="I463" s="130" t="e">
        <f>VLOOKUP(H463,Presupuesto!$B$11:$C$565,2,0)</f>
        <v>#N/A</v>
      </c>
      <c r="J463" s="98" t="str">
        <f t="shared" si="22"/>
        <v>Desarrollo del Sistema de Educación Superior</v>
      </c>
      <c r="K463" s="98" t="s">
        <v>411</v>
      </c>
    </row>
    <row r="464" spans="3:11">
      <c r="C464" s="141"/>
      <c r="D464" s="158"/>
      <c r="E464" s="123"/>
      <c r="F464" s="97">
        <f t="shared" si="21"/>
        <v>0</v>
      </c>
      <c r="G464" s="161"/>
      <c r="H464" s="142"/>
      <c r="I464" s="130" t="e">
        <f>VLOOKUP(H464,Presupuesto!$B$11:$C$565,2,0)</f>
        <v>#N/A</v>
      </c>
      <c r="J464" s="98" t="str">
        <f t="shared" si="22"/>
        <v>Desarrollo del Sistema de Educación Superior</v>
      </c>
      <c r="K464" s="98" t="s">
        <v>411</v>
      </c>
    </row>
    <row r="465" spans="3:11">
      <c r="C465" s="141"/>
      <c r="D465" s="158"/>
      <c r="E465" s="123"/>
      <c r="F465" s="97">
        <f t="shared" si="21"/>
        <v>0</v>
      </c>
      <c r="G465" s="161"/>
      <c r="H465" s="142"/>
      <c r="I465" s="130" t="e">
        <f>VLOOKUP(H465,Presupuesto!$B$11:$C$565,2,0)</f>
        <v>#N/A</v>
      </c>
      <c r="J465" s="98" t="str">
        <f t="shared" si="22"/>
        <v>Desarrollo del Sistema de Educación Superior</v>
      </c>
      <c r="K465" s="98" t="s">
        <v>411</v>
      </c>
    </row>
    <row r="466" spans="3:11">
      <c r="C466" s="141"/>
      <c r="D466" s="158"/>
      <c r="E466" s="123"/>
      <c r="F466" s="97">
        <f t="shared" si="21"/>
        <v>0</v>
      </c>
      <c r="G466" s="161"/>
      <c r="H466" s="142"/>
      <c r="I466" s="130" t="e">
        <f>VLOOKUP(H466,Presupuesto!$B$11:$C$565,2,0)</f>
        <v>#N/A</v>
      </c>
      <c r="J466" s="98" t="str">
        <f t="shared" si="22"/>
        <v>Desarrollo del Sistema de Educación Superior</v>
      </c>
      <c r="K466" s="98" t="s">
        <v>411</v>
      </c>
    </row>
    <row r="467" spans="3:11">
      <c r="C467" s="141"/>
      <c r="D467" s="158"/>
      <c r="E467" s="123"/>
      <c r="F467" s="97">
        <f t="shared" si="21"/>
        <v>0</v>
      </c>
      <c r="G467" s="161"/>
      <c r="H467" s="142"/>
      <c r="I467" s="130" t="e">
        <f>VLOOKUP(H467,Presupuesto!$B$11:$C$565,2,0)</f>
        <v>#N/A</v>
      </c>
      <c r="J467" s="98" t="str">
        <f t="shared" si="22"/>
        <v>Desarrollo del Sistema de Educación Superior</v>
      </c>
      <c r="K467" s="98" t="s">
        <v>411</v>
      </c>
    </row>
    <row r="468" spans="3:11">
      <c r="C468" s="141"/>
      <c r="D468" s="158"/>
      <c r="E468" s="123"/>
      <c r="F468" s="97">
        <f t="shared" si="21"/>
        <v>0</v>
      </c>
      <c r="G468" s="161"/>
      <c r="H468" s="142"/>
      <c r="I468" s="130" t="e">
        <f>VLOOKUP(H468,Presupuesto!$B$11:$C$565,2,0)</f>
        <v>#N/A</v>
      </c>
      <c r="J468" s="98" t="str">
        <f t="shared" si="22"/>
        <v>Desarrollo del Sistema de Educación Superior</v>
      </c>
      <c r="K468" s="98" t="s">
        <v>411</v>
      </c>
    </row>
    <row r="469" spans="3:11">
      <c r="C469" s="143"/>
      <c r="D469" s="151"/>
      <c r="E469" s="118"/>
      <c r="F469" s="97">
        <f t="shared" si="21"/>
        <v>0</v>
      </c>
      <c r="G469" s="161"/>
      <c r="H469" s="144"/>
      <c r="I469" s="130" t="e">
        <f>VLOOKUP(H469,Presupuesto!$B$11:$C$565,2,0)</f>
        <v>#N/A</v>
      </c>
      <c r="J469" s="98" t="str">
        <f t="shared" si="22"/>
        <v>Desarrollo del Sistema de Educación Superior</v>
      </c>
      <c r="K469" s="98" t="s">
        <v>411</v>
      </c>
    </row>
    <row r="470" spans="3:11">
      <c r="C470" s="143"/>
      <c r="D470" s="151"/>
      <c r="E470" s="118"/>
      <c r="F470" s="97">
        <f t="shared" si="21"/>
        <v>0</v>
      </c>
      <c r="G470" s="161"/>
      <c r="H470" s="144"/>
      <c r="I470" s="130" t="e">
        <f>VLOOKUP(H470,Presupuesto!$B$11:$C$565,2,0)</f>
        <v>#N/A</v>
      </c>
      <c r="J470" s="98" t="str">
        <f t="shared" si="22"/>
        <v>Desarrollo del Sistema de Educación Superior</v>
      </c>
      <c r="K470" s="98" t="s">
        <v>411</v>
      </c>
    </row>
    <row r="471" spans="3:11">
      <c r="C471" s="143"/>
      <c r="D471" s="151"/>
      <c r="E471" s="118"/>
      <c r="F471" s="97">
        <f t="shared" si="21"/>
        <v>0</v>
      </c>
      <c r="G471" s="161"/>
      <c r="H471" s="144"/>
      <c r="I471" s="130" t="e">
        <f>VLOOKUP(H471,Presupuesto!$B$11:$C$565,2,0)</f>
        <v>#N/A</v>
      </c>
      <c r="J471" s="98" t="str">
        <f t="shared" si="22"/>
        <v>Desarrollo del Sistema de Educación Superior</v>
      </c>
      <c r="K471" s="98" t="s">
        <v>411</v>
      </c>
    </row>
    <row r="472" spans="3:11">
      <c r="C472" s="143"/>
      <c r="D472" s="151"/>
      <c r="E472" s="118"/>
      <c r="F472" s="97">
        <f t="shared" si="21"/>
        <v>0</v>
      </c>
      <c r="G472" s="161"/>
      <c r="H472" s="144"/>
      <c r="I472" s="130" t="e">
        <f>VLOOKUP(H472,Presupuesto!$B$11:$C$565,2,0)</f>
        <v>#N/A</v>
      </c>
      <c r="J472" s="98" t="str">
        <f t="shared" si="22"/>
        <v>Desarrollo del Sistema de Educación Superior</v>
      </c>
      <c r="K472" s="98" t="s">
        <v>411</v>
      </c>
    </row>
    <row r="473" spans="3:11">
      <c r="C473" s="143"/>
      <c r="D473" s="151"/>
      <c r="E473" s="118"/>
      <c r="F473" s="97">
        <f t="shared" si="21"/>
        <v>0</v>
      </c>
      <c r="G473" s="161"/>
      <c r="H473" s="144"/>
      <c r="I473" s="130" t="e">
        <f>VLOOKUP(H473,Presupuesto!$B$11:$C$565,2,0)</f>
        <v>#N/A</v>
      </c>
      <c r="J473" s="98" t="str">
        <f t="shared" si="22"/>
        <v>Desarrollo del Sistema de Educación Superior</v>
      </c>
      <c r="K473" s="98" t="s">
        <v>411</v>
      </c>
    </row>
    <row r="474" spans="3:11">
      <c r="C474" s="143"/>
      <c r="D474" s="151"/>
      <c r="E474" s="118"/>
      <c r="F474" s="97">
        <f t="shared" si="21"/>
        <v>0</v>
      </c>
      <c r="G474" s="161"/>
      <c r="H474" s="144"/>
      <c r="I474" s="130" t="e">
        <f>VLOOKUP(H474,Presupuesto!$B$11:$C$565,2,0)</f>
        <v>#N/A</v>
      </c>
      <c r="J474" s="98" t="str">
        <f t="shared" si="22"/>
        <v>Desarrollo del Sistema de Educación Superior</v>
      </c>
      <c r="K474" s="98" t="s">
        <v>411</v>
      </c>
    </row>
    <row r="475" spans="3:11">
      <c r="C475" s="143"/>
      <c r="D475" s="151"/>
      <c r="E475" s="118"/>
      <c r="F475" s="97">
        <f t="shared" si="21"/>
        <v>0</v>
      </c>
      <c r="G475" s="161"/>
      <c r="H475" s="144"/>
      <c r="I475" s="130" t="e">
        <f>VLOOKUP(H475,Presupuesto!$B$11:$C$565,2,0)</f>
        <v>#N/A</v>
      </c>
      <c r="J475" s="98" t="str">
        <f t="shared" si="22"/>
        <v>Desarrollo del Sistema de Educación Superior</v>
      </c>
      <c r="K475" s="98" t="s">
        <v>411</v>
      </c>
    </row>
    <row r="476" spans="3:11">
      <c r="C476" s="143"/>
      <c r="D476" s="151"/>
      <c r="E476" s="118"/>
      <c r="F476" s="97">
        <f t="shared" si="21"/>
        <v>0</v>
      </c>
      <c r="G476" s="161"/>
      <c r="H476" s="144"/>
      <c r="I476" s="130" t="e">
        <f>VLOOKUP(H476,Presupuesto!$B$11:$C$565,2,0)</f>
        <v>#N/A</v>
      </c>
      <c r="J476" s="98" t="str">
        <f t="shared" si="22"/>
        <v>Desarrollo del Sistema de Educación Superior</v>
      </c>
      <c r="K476" s="98" t="s">
        <v>411</v>
      </c>
    </row>
    <row r="477" spans="3:11">
      <c r="C477" s="145"/>
      <c r="D477" s="151"/>
      <c r="E477" s="118"/>
      <c r="F477" s="97">
        <f t="shared" si="21"/>
        <v>0</v>
      </c>
      <c r="G477" s="161"/>
      <c r="H477" s="146"/>
      <c r="I477" s="130" t="e">
        <f>VLOOKUP(H477,Presupuesto!$B$11:$C$565,2,0)</f>
        <v>#N/A</v>
      </c>
      <c r="J477" s="98" t="str">
        <f t="shared" si="22"/>
        <v>Desarrollo del Sistema de Educación Superior</v>
      </c>
      <c r="K477" s="98" t="s">
        <v>402</v>
      </c>
    </row>
    <row r="478" spans="3:11">
      <c r="C478" s="145"/>
      <c r="D478" s="151"/>
      <c r="E478" s="118"/>
      <c r="F478" s="97">
        <f t="shared" si="21"/>
        <v>0</v>
      </c>
      <c r="G478" s="161"/>
      <c r="H478" s="146"/>
      <c r="I478" s="130" t="e">
        <f>VLOOKUP(H478,Presupuesto!$B$11:$C$565,2,0)</f>
        <v>#N/A</v>
      </c>
      <c r="J478" s="98" t="str">
        <f t="shared" si="22"/>
        <v>Desarrollo del Sistema de Educación Superior</v>
      </c>
      <c r="K478" s="98" t="s">
        <v>411</v>
      </c>
    </row>
    <row r="479" spans="3:11">
      <c r="C479" s="145"/>
      <c r="D479" s="151"/>
      <c r="E479" s="118"/>
      <c r="F479" s="97">
        <f t="shared" si="21"/>
        <v>0</v>
      </c>
      <c r="G479" s="161"/>
      <c r="H479" s="146"/>
      <c r="I479" s="130" t="e">
        <f>VLOOKUP(H479,Presupuesto!$B$11:$C$565,2,0)</f>
        <v>#N/A</v>
      </c>
      <c r="J479" s="98" t="str">
        <f t="shared" si="22"/>
        <v>Desarrollo del Sistema de Educación Superior</v>
      </c>
      <c r="K479" s="98" t="s">
        <v>411</v>
      </c>
    </row>
    <row r="480" spans="3:11">
      <c r="C480" s="145"/>
      <c r="D480" s="151"/>
      <c r="E480" s="118"/>
      <c r="F480" s="97">
        <f t="shared" si="21"/>
        <v>0</v>
      </c>
      <c r="G480" s="161"/>
      <c r="H480" s="146"/>
      <c r="I480" s="130" t="e">
        <f>VLOOKUP(H480,Presupuesto!$B$11:$C$565,2,0)</f>
        <v>#N/A</v>
      </c>
      <c r="J480" s="98" t="str">
        <f t="shared" si="22"/>
        <v>Desarrollo del Sistema de Educación Superior</v>
      </c>
      <c r="K480" s="98" t="s">
        <v>411</v>
      </c>
    </row>
    <row r="481" spans="3:11" ht="15.75" thickBot="1">
      <c r="C481" s="147"/>
      <c r="D481" s="159"/>
      <c r="E481" s="103"/>
      <c r="F481" s="105">
        <f t="shared" si="21"/>
        <v>0</v>
      </c>
      <c r="G481" s="162"/>
      <c r="H481" s="148"/>
      <c r="I481" s="132" t="e">
        <f>VLOOKUP(H481,Presupuesto!$B$11:$C$565,2,0)</f>
        <v>#N/A</v>
      </c>
      <c r="J481" s="106" t="str">
        <f t="shared" si="22"/>
        <v>Desarrollo del Sistema de Educación Superior</v>
      </c>
      <c r="K481" s="124" t="s">
        <v>393</v>
      </c>
    </row>
    <row r="483" spans="3:11" ht="15.75" thickBot="1">
      <c r="F483" s="90"/>
      <c r="G483" s="89"/>
      <c r="H483" s="90"/>
      <c r="I483" s="90"/>
    </row>
    <row r="484" spans="3:11" ht="15.75" thickBot="1">
      <c r="C484" s="157" t="s">
        <v>53</v>
      </c>
      <c r="D484" s="373">
        <f>SUM(F491:F525)</f>
        <v>0</v>
      </c>
      <c r="F484" s="70"/>
      <c r="G484" s="79"/>
      <c r="H484" s="70"/>
      <c r="I484" s="70"/>
    </row>
    <row r="485" spans="3:11">
      <c r="C485" s="70"/>
      <c r="D485" s="31"/>
      <c r="E485" s="93"/>
      <c r="F485" s="93"/>
      <c r="G485" s="93"/>
      <c r="H485" s="76"/>
      <c r="I485" s="76"/>
      <c r="J485" s="76"/>
      <c r="K485" s="112"/>
    </row>
    <row r="486" spans="3:11">
      <c r="C486" s="70"/>
      <c r="D486" s="31"/>
      <c r="E486" s="93"/>
      <c r="F486" s="93"/>
      <c r="G486" s="93"/>
      <c r="H486" s="76"/>
      <c r="I486" s="76"/>
      <c r="J486" s="76"/>
      <c r="K486" s="112"/>
    </row>
    <row r="487" spans="3:11" ht="15.75">
      <c r="C487" s="202" t="s">
        <v>391</v>
      </c>
      <c r="D487" s="369"/>
      <c r="E487" s="93"/>
      <c r="F487" s="93"/>
      <c r="G487" s="93"/>
      <c r="H487" s="76"/>
      <c r="I487" s="76"/>
      <c r="J487" s="76"/>
      <c r="K487" s="112"/>
    </row>
    <row r="488" spans="3:11" ht="18.75">
      <c r="C488" s="210" t="e">
        <f>IFERROR(VLOOKUP(D487,'1. Desarrollo e Innov. Curricu.'!$F:$G,2,FALSE),IFERROR(VLOOKUP(D487,'2. Investigación Científica'!$F:$G,2,FALSE),IFERROR(VLOOKUP(D487,'3. Vinculación Univ. Sociedad'!$F:$G,2,FALSE),IFERROR(VLOOKUP(D487,'4. Docencia y Profesorado Univ.'!$F:$G,2,FALSE),IFERROR(VLOOKUP(D487,'5. Estudiantes y Graduados'!$F:$G,2,FALSE),IFERROR(VLOOKUP(D487,'11. Gestion Administrativa'!$F:$G,2,FALSE),IFERROR(VLOOKUP(D487,'13. Gestión Académica'!$F:$G,2,FALSE),IFERROR(VLOOKUP(D487,'9. Asegura. de la Calid. y M'!$F:$G,2,FALSE),IFERROR(VLOOKUP(D487,'6. Gestión del Conocimiento'!$F:$G,2,FALSE),IFERROR(VLOOKUP(D487,'15. Gobernabilidad y Proceso...'!$F:$G,2,FALSE),IFERROR(VLOOKUP(D487,'12. Gestión del Talento Humano'!$F:$G,2,FALSE),IFERROR(VLOOKUP(D487,'14. Internacional... de la E.S.'!$F:$G,2,FALSE),IFERROR(VLOOKUP(D487,'10. Posgrado'!$F:$G,2,FALSE),IFERROR(VLOOKUP(D487,'17. Gestión TIC'!$F:$G,2,FALSE),IFERROR(VLOOKUP(D487,'16. Desa. del Sistema Educ.Sup.'!$F:$G,2,FALSE),IFERROR(VLOOKUP(D487,'8. Cultura de Inno. Insti...'!$F:$G,2,FALSE),VLOOKUP(D487,'7. Lo Esencial de la Reforma U.'!$F:$G,2,0)))))))))))))))))</f>
        <v>#N/A</v>
      </c>
      <c r="D488" s="31"/>
      <c r="E488" s="93"/>
      <c r="F488" s="93"/>
      <c r="G488" s="93"/>
      <c r="H488" s="76"/>
      <c r="I488" s="76"/>
      <c r="J488" s="76"/>
      <c r="K488" s="112"/>
    </row>
    <row r="489" spans="3:11" ht="15.75" thickBot="1">
      <c r="F489" s="93"/>
      <c r="G489" s="76"/>
      <c r="H489" s="76"/>
      <c r="I489" s="76"/>
    </row>
    <row r="490" spans="3:11" ht="30.75" thickBot="1">
      <c r="C490" s="129" t="s">
        <v>44</v>
      </c>
      <c r="D490" s="129" t="s">
        <v>55</v>
      </c>
      <c r="E490" s="136" t="s">
        <v>57</v>
      </c>
      <c r="F490" s="135" t="s">
        <v>27</v>
      </c>
      <c r="G490" s="133" t="s">
        <v>130</v>
      </c>
      <c r="H490" s="136" t="s">
        <v>46</v>
      </c>
      <c r="I490" s="133" t="s">
        <v>131</v>
      </c>
      <c r="J490" s="133" t="s">
        <v>409</v>
      </c>
      <c r="K490" s="133" t="s">
        <v>410</v>
      </c>
    </row>
    <row r="491" spans="3:11">
      <c r="C491" s="220" t="s">
        <v>438</v>
      </c>
      <c r="D491" s="221"/>
      <c r="E491" s="219">
        <f>HLOOKUP(C491,$AH$2:$BU$3,2,0)</f>
        <v>620</v>
      </c>
      <c r="F491" s="97">
        <f t="shared" ref="F491:F525" si="23">D491*E491</f>
        <v>0</v>
      </c>
      <c r="G491" s="161"/>
      <c r="H491" s="142"/>
      <c r="I491" s="130" t="e">
        <f>VLOOKUP(H491,Presupuesto!$B$11:$C$565,2,0)</f>
        <v>#N/A</v>
      </c>
      <c r="J491" s="218" t="s">
        <v>1478</v>
      </c>
      <c r="K491" s="98" t="s">
        <v>393</v>
      </c>
    </row>
    <row r="492" spans="3:11">
      <c r="C492" s="141"/>
      <c r="D492" s="158"/>
      <c r="E492" s="123"/>
      <c r="F492" s="97">
        <f t="shared" si="23"/>
        <v>0</v>
      </c>
      <c r="G492" s="161"/>
      <c r="H492" s="142"/>
      <c r="I492" s="130" t="e">
        <f>VLOOKUP(H492,Presupuesto!$B$11:$C$565,2,0)</f>
        <v>#N/A</v>
      </c>
      <c r="J492" s="98" t="str">
        <f>$J$491</f>
        <v>Desarrollo del Sistema de Educación Superior</v>
      </c>
      <c r="K492" s="98" t="s">
        <v>411</v>
      </c>
    </row>
    <row r="493" spans="3:11">
      <c r="C493" s="141"/>
      <c r="D493" s="158"/>
      <c r="E493" s="123"/>
      <c r="F493" s="97">
        <f t="shared" si="23"/>
        <v>0</v>
      </c>
      <c r="G493" s="161"/>
      <c r="H493" s="142"/>
      <c r="I493" s="130" t="e">
        <f>VLOOKUP(H493,Presupuesto!$B$11:$C$565,2,0)</f>
        <v>#N/A</v>
      </c>
      <c r="J493" s="98" t="str">
        <f t="shared" ref="J493:J525" si="24">$J$491</f>
        <v>Desarrollo del Sistema de Educación Superior</v>
      </c>
      <c r="K493" s="98" t="s">
        <v>411</v>
      </c>
    </row>
    <row r="494" spans="3:11">
      <c r="C494" s="141"/>
      <c r="D494" s="158"/>
      <c r="E494" s="123"/>
      <c r="F494" s="97">
        <f t="shared" si="23"/>
        <v>0</v>
      </c>
      <c r="G494" s="161"/>
      <c r="H494" s="142"/>
      <c r="I494" s="130" t="e">
        <f>VLOOKUP(H494,Presupuesto!$B$11:$C$565,2,0)</f>
        <v>#N/A</v>
      </c>
      <c r="J494" s="98" t="str">
        <f t="shared" si="24"/>
        <v>Desarrollo del Sistema de Educación Superior</v>
      </c>
      <c r="K494" s="98" t="s">
        <v>411</v>
      </c>
    </row>
    <row r="495" spans="3:11">
      <c r="C495" s="141"/>
      <c r="D495" s="158"/>
      <c r="E495" s="123"/>
      <c r="F495" s="97">
        <f t="shared" si="23"/>
        <v>0</v>
      </c>
      <c r="G495" s="161"/>
      <c r="H495" s="142"/>
      <c r="I495" s="130" t="e">
        <f>VLOOKUP(H495,Presupuesto!$B$11:$C$565,2,0)</f>
        <v>#N/A</v>
      </c>
      <c r="J495" s="98" t="str">
        <f t="shared" si="24"/>
        <v>Desarrollo del Sistema de Educación Superior</v>
      </c>
      <c r="K495" s="98" t="s">
        <v>411</v>
      </c>
    </row>
    <row r="496" spans="3:11">
      <c r="C496" s="141"/>
      <c r="D496" s="158"/>
      <c r="E496" s="123"/>
      <c r="F496" s="97">
        <f t="shared" si="23"/>
        <v>0</v>
      </c>
      <c r="G496" s="161"/>
      <c r="H496" s="142"/>
      <c r="I496" s="130" t="e">
        <f>VLOOKUP(H496,Presupuesto!$B$11:$C$565,2,0)</f>
        <v>#N/A</v>
      </c>
      <c r="J496" s="98" t="str">
        <f t="shared" si="24"/>
        <v>Desarrollo del Sistema de Educación Superior</v>
      </c>
      <c r="K496" s="98" t="s">
        <v>400</v>
      </c>
    </row>
    <row r="497" spans="3:11">
      <c r="C497" s="141"/>
      <c r="D497" s="158"/>
      <c r="E497" s="123"/>
      <c r="F497" s="97">
        <f t="shared" si="23"/>
        <v>0</v>
      </c>
      <c r="G497" s="161"/>
      <c r="H497" s="142"/>
      <c r="I497" s="130" t="e">
        <f>VLOOKUP(H497,Presupuesto!$B$11:$C$565,2,0)</f>
        <v>#N/A</v>
      </c>
      <c r="J497" s="98" t="str">
        <f t="shared" si="24"/>
        <v>Desarrollo del Sistema de Educación Superior</v>
      </c>
      <c r="K497" s="98" t="s">
        <v>411</v>
      </c>
    </row>
    <row r="498" spans="3:11">
      <c r="C498" s="141"/>
      <c r="D498" s="158"/>
      <c r="E498" s="123"/>
      <c r="F498" s="97">
        <f t="shared" si="23"/>
        <v>0</v>
      </c>
      <c r="G498" s="161"/>
      <c r="H498" s="142"/>
      <c r="I498" s="130" t="e">
        <f>VLOOKUP(H498,Presupuesto!$B$11:$C$565,2,0)</f>
        <v>#N/A</v>
      </c>
      <c r="J498" s="98" t="str">
        <f t="shared" si="24"/>
        <v>Desarrollo del Sistema de Educación Superior</v>
      </c>
      <c r="K498" s="98" t="s">
        <v>411</v>
      </c>
    </row>
    <row r="499" spans="3:11">
      <c r="C499" s="141"/>
      <c r="D499" s="158"/>
      <c r="E499" s="123"/>
      <c r="F499" s="97">
        <f t="shared" si="23"/>
        <v>0</v>
      </c>
      <c r="G499" s="161"/>
      <c r="H499" s="142"/>
      <c r="I499" s="130" t="e">
        <f>VLOOKUP(H499,Presupuesto!$B$11:$C$565,2,0)</f>
        <v>#N/A</v>
      </c>
      <c r="J499" s="98" t="str">
        <f t="shared" si="24"/>
        <v>Desarrollo del Sistema de Educación Superior</v>
      </c>
      <c r="K499" s="98" t="s">
        <v>411</v>
      </c>
    </row>
    <row r="500" spans="3:11">
      <c r="C500" s="141"/>
      <c r="D500" s="158"/>
      <c r="E500" s="123"/>
      <c r="F500" s="97">
        <f t="shared" si="23"/>
        <v>0</v>
      </c>
      <c r="G500" s="161"/>
      <c r="H500" s="142"/>
      <c r="I500" s="130" t="e">
        <f>VLOOKUP(H500,Presupuesto!$B$11:$C$565,2,0)</f>
        <v>#N/A</v>
      </c>
      <c r="J500" s="98" t="str">
        <f t="shared" si="24"/>
        <v>Desarrollo del Sistema de Educación Superior</v>
      </c>
      <c r="K500" s="98" t="s">
        <v>411</v>
      </c>
    </row>
    <row r="501" spans="3:11">
      <c r="C501" s="141"/>
      <c r="D501" s="158"/>
      <c r="E501" s="123"/>
      <c r="F501" s="97">
        <f t="shared" si="23"/>
        <v>0</v>
      </c>
      <c r="G501" s="161"/>
      <c r="H501" s="142"/>
      <c r="I501" s="130" t="e">
        <f>VLOOKUP(H501,Presupuesto!$B$11:$C$565,2,0)</f>
        <v>#N/A</v>
      </c>
      <c r="J501" s="98" t="str">
        <f t="shared" si="24"/>
        <v>Desarrollo del Sistema de Educación Superior</v>
      </c>
      <c r="K501" s="98" t="s">
        <v>411</v>
      </c>
    </row>
    <row r="502" spans="3:11">
      <c r="C502" s="141"/>
      <c r="D502" s="158"/>
      <c r="E502" s="123"/>
      <c r="F502" s="97">
        <f t="shared" si="23"/>
        <v>0</v>
      </c>
      <c r="G502" s="161"/>
      <c r="H502" s="142"/>
      <c r="I502" s="130" t="e">
        <f>VLOOKUP(H502,Presupuesto!$B$11:$C$565,2,0)</f>
        <v>#N/A</v>
      </c>
      <c r="J502" s="98" t="str">
        <f t="shared" si="24"/>
        <v>Desarrollo del Sistema de Educación Superior</v>
      </c>
      <c r="K502" s="98" t="s">
        <v>411</v>
      </c>
    </row>
    <row r="503" spans="3:11">
      <c r="C503" s="141"/>
      <c r="D503" s="158"/>
      <c r="E503" s="123"/>
      <c r="F503" s="97">
        <f t="shared" si="23"/>
        <v>0</v>
      </c>
      <c r="G503" s="161"/>
      <c r="H503" s="142"/>
      <c r="I503" s="130" t="e">
        <f>VLOOKUP(H503,Presupuesto!$B$11:$C$565,2,0)</f>
        <v>#N/A</v>
      </c>
      <c r="J503" s="98" t="str">
        <f t="shared" si="24"/>
        <v>Desarrollo del Sistema de Educación Superior</v>
      </c>
      <c r="K503" s="98" t="s">
        <v>411</v>
      </c>
    </row>
    <row r="504" spans="3:11">
      <c r="C504" s="141"/>
      <c r="D504" s="158"/>
      <c r="E504" s="123"/>
      <c r="F504" s="97">
        <f t="shared" si="23"/>
        <v>0</v>
      </c>
      <c r="G504" s="161"/>
      <c r="H504" s="142"/>
      <c r="I504" s="130" t="e">
        <f>VLOOKUP(H504,Presupuesto!$B$11:$C$565,2,0)</f>
        <v>#N/A</v>
      </c>
      <c r="J504" s="98" t="str">
        <f t="shared" si="24"/>
        <v>Desarrollo del Sistema de Educación Superior</v>
      </c>
      <c r="K504" s="98" t="s">
        <v>411</v>
      </c>
    </row>
    <row r="505" spans="3:11">
      <c r="C505" s="141"/>
      <c r="D505" s="158"/>
      <c r="E505" s="123"/>
      <c r="F505" s="97">
        <f t="shared" si="23"/>
        <v>0</v>
      </c>
      <c r="G505" s="161"/>
      <c r="H505" s="142"/>
      <c r="I505" s="130" t="e">
        <f>VLOOKUP(H505,Presupuesto!$B$11:$C$565,2,0)</f>
        <v>#N/A</v>
      </c>
      <c r="J505" s="98" t="str">
        <f t="shared" si="24"/>
        <v>Desarrollo del Sistema de Educación Superior</v>
      </c>
      <c r="K505" s="98" t="s">
        <v>411</v>
      </c>
    </row>
    <row r="506" spans="3:11">
      <c r="C506" s="141"/>
      <c r="D506" s="158"/>
      <c r="E506" s="123"/>
      <c r="F506" s="97">
        <f t="shared" si="23"/>
        <v>0</v>
      </c>
      <c r="G506" s="161"/>
      <c r="H506" s="142"/>
      <c r="I506" s="130" t="e">
        <f>VLOOKUP(H506,Presupuesto!$B$11:$C$565,2,0)</f>
        <v>#N/A</v>
      </c>
      <c r="J506" s="98" t="str">
        <f t="shared" si="24"/>
        <v>Desarrollo del Sistema de Educación Superior</v>
      </c>
      <c r="K506" s="98" t="s">
        <v>411</v>
      </c>
    </row>
    <row r="507" spans="3:11">
      <c r="C507" s="141"/>
      <c r="D507" s="158"/>
      <c r="E507" s="123"/>
      <c r="F507" s="97">
        <f t="shared" si="23"/>
        <v>0</v>
      </c>
      <c r="G507" s="161"/>
      <c r="H507" s="142"/>
      <c r="I507" s="130" t="e">
        <f>VLOOKUP(H507,Presupuesto!$B$11:$C$565,2,0)</f>
        <v>#N/A</v>
      </c>
      <c r="J507" s="98" t="str">
        <f t="shared" si="24"/>
        <v>Desarrollo del Sistema de Educación Superior</v>
      </c>
      <c r="K507" s="98" t="s">
        <v>411</v>
      </c>
    </row>
    <row r="508" spans="3:11">
      <c r="C508" s="141"/>
      <c r="D508" s="158"/>
      <c r="E508" s="123"/>
      <c r="F508" s="97">
        <f t="shared" si="23"/>
        <v>0</v>
      </c>
      <c r="G508" s="161"/>
      <c r="H508" s="142"/>
      <c r="I508" s="130" t="e">
        <f>VLOOKUP(H508,Presupuesto!$B$11:$C$565,2,0)</f>
        <v>#N/A</v>
      </c>
      <c r="J508" s="98" t="str">
        <f t="shared" si="24"/>
        <v>Desarrollo del Sistema de Educación Superior</v>
      </c>
      <c r="K508" s="98" t="s">
        <v>411</v>
      </c>
    </row>
    <row r="509" spans="3:11">
      <c r="C509" s="141"/>
      <c r="D509" s="158"/>
      <c r="E509" s="123"/>
      <c r="F509" s="97">
        <f t="shared" si="23"/>
        <v>0</v>
      </c>
      <c r="G509" s="161"/>
      <c r="H509" s="142"/>
      <c r="I509" s="130" t="e">
        <f>VLOOKUP(H509,Presupuesto!$B$11:$C$565,2,0)</f>
        <v>#N/A</v>
      </c>
      <c r="J509" s="98" t="str">
        <f t="shared" si="24"/>
        <v>Desarrollo del Sistema de Educación Superior</v>
      </c>
      <c r="K509" s="98" t="s">
        <v>411</v>
      </c>
    </row>
    <row r="510" spans="3:11">
      <c r="C510" s="141"/>
      <c r="D510" s="158"/>
      <c r="E510" s="123"/>
      <c r="F510" s="97">
        <f t="shared" si="23"/>
        <v>0</v>
      </c>
      <c r="G510" s="161"/>
      <c r="H510" s="142"/>
      <c r="I510" s="130" t="e">
        <f>VLOOKUP(H510,Presupuesto!$B$11:$C$565,2,0)</f>
        <v>#N/A</v>
      </c>
      <c r="J510" s="98" t="str">
        <f t="shared" si="24"/>
        <v>Desarrollo del Sistema de Educación Superior</v>
      </c>
      <c r="K510" s="98" t="s">
        <v>411</v>
      </c>
    </row>
    <row r="511" spans="3:11">
      <c r="C511" s="141"/>
      <c r="D511" s="158"/>
      <c r="E511" s="123"/>
      <c r="F511" s="97">
        <f t="shared" si="23"/>
        <v>0</v>
      </c>
      <c r="G511" s="161"/>
      <c r="H511" s="142"/>
      <c r="I511" s="130" t="e">
        <f>VLOOKUP(H511,Presupuesto!$B$11:$C$565,2,0)</f>
        <v>#N/A</v>
      </c>
      <c r="J511" s="98" t="str">
        <f t="shared" si="24"/>
        <v>Desarrollo del Sistema de Educación Superior</v>
      </c>
      <c r="K511" s="98" t="s">
        <v>411</v>
      </c>
    </row>
    <row r="512" spans="3:11">
      <c r="C512" s="141"/>
      <c r="D512" s="158"/>
      <c r="E512" s="123"/>
      <c r="F512" s="97">
        <f t="shared" si="23"/>
        <v>0</v>
      </c>
      <c r="G512" s="161"/>
      <c r="H512" s="142"/>
      <c r="I512" s="130" t="e">
        <f>VLOOKUP(H512,Presupuesto!$B$11:$C$565,2,0)</f>
        <v>#N/A</v>
      </c>
      <c r="J512" s="98" t="str">
        <f t="shared" si="24"/>
        <v>Desarrollo del Sistema de Educación Superior</v>
      </c>
      <c r="K512" s="98" t="s">
        <v>411</v>
      </c>
    </row>
    <row r="513" spans="3:11">
      <c r="C513" s="143"/>
      <c r="D513" s="151"/>
      <c r="E513" s="118"/>
      <c r="F513" s="97">
        <f t="shared" si="23"/>
        <v>0</v>
      </c>
      <c r="G513" s="161"/>
      <c r="H513" s="144"/>
      <c r="I513" s="130" t="e">
        <f>VLOOKUP(H513,Presupuesto!$B$11:$C$565,2,0)</f>
        <v>#N/A</v>
      </c>
      <c r="J513" s="98" t="str">
        <f t="shared" si="24"/>
        <v>Desarrollo del Sistema de Educación Superior</v>
      </c>
      <c r="K513" s="98" t="s">
        <v>411</v>
      </c>
    </row>
    <row r="514" spans="3:11">
      <c r="C514" s="143"/>
      <c r="D514" s="151"/>
      <c r="E514" s="118"/>
      <c r="F514" s="97">
        <f t="shared" si="23"/>
        <v>0</v>
      </c>
      <c r="G514" s="161"/>
      <c r="H514" s="144"/>
      <c r="I514" s="130" t="e">
        <f>VLOOKUP(H514,Presupuesto!$B$11:$C$565,2,0)</f>
        <v>#N/A</v>
      </c>
      <c r="J514" s="98" t="str">
        <f t="shared" si="24"/>
        <v>Desarrollo del Sistema de Educación Superior</v>
      </c>
      <c r="K514" s="98" t="s">
        <v>411</v>
      </c>
    </row>
    <row r="515" spans="3:11">
      <c r="C515" s="143"/>
      <c r="D515" s="151"/>
      <c r="E515" s="118"/>
      <c r="F515" s="97">
        <f t="shared" si="23"/>
        <v>0</v>
      </c>
      <c r="G515" s="161"/>
      <c r="H515" s="144"/>
      <c r="I515" s="130" t="e">
        <f>VLOOKUP(H515,Presupuesto!$B$11:$C$565,2,0)</f>
        <v>#N/A</v>
      </c>
      <c r="J515" s="98" t="str">
        <f t="shared" si="24"/>
        <v>Desarrollo del Sistema de Educación Superior</v>
      </c>
      <c r="K515" s="98" t="s">
        <v>411</v>
      </c>
    </row>
    <row r="516" spans="3:11">
      <c r="C516" s="143"/>
      <c r="D516" s="151"/>
      <c r="E516" s="118"/>
      <c r="F516" s="97">
        <f t="shared" si="23"/>
        <v>0</v>
      </c>
      <c r="G516" s="161"/>
      <c r="H516" s="144"/>
      <c r="I516" s="130" t="e">
        <f>VLOOKUP(H516,Presupuesto!$B$11:$C$565,2,0)</f>
        <v>#N/A</v>
      </c>
      <c r="J516" s="98" t="str">
        <f t="shared" si="24"/>
        <v>Desarrollo del Sistema de Educación Superior</v>
      </c>
      <c r="K516" s="98" t="s">
        <v>411</v>
      </c>
    </row>
    <row r="517" spans="3:11">
      <c r="C517" s="143"/>
      <c r="D517" s="151"/>
      <c r="E517" s="118"/>
      <c r="F517" s="97">
        <f t="shared" si="23"/>
        <v>0</v>
      </c>
      <c r="G517" s="161"/>
      <c r="H517" s="144"/>
      <c r="I517" s="130" t="e">
        <f>VLOOKUP(H517,Presupuesto!$B$11:$C$565,2,0)</f>
        <v>#N/A</v>
      </c>
      <c r="J517" s="98" t="str">
        <f t="shared" si="24"/>
        <v>Desarrollo del Sistema de Educación Superior</v>
      </c>
      <c r="K517" s="98" t="s">
        <v>411</v>
      </c>
    </row>
    <row r="518" spans="3:11">
      <c r="C518" s="143"/>
      <c r="D518" s="151"/>
      <c r="E518" s="118"/>
      <c r="F518" s="97">
        <f t="shared" si="23"/>
        <v>0</v>
      </c>
      <c r="G518" s="161"/>
      <c r="H518" s="144"/>
      <c r="I518" s="130" t="e">
        <f>VLOOKUP(H518,Presupuesto!$B$11:$C$565,2,0)</f>
        <v>#N/A</v>
      </c>
      <c r="J518" s="98" t="str">
        <f t="shared" si="24"/>
        <v>Desarrollo del Sistema de Educación Superior</v>
      </c>
      <c r="K518" s="98" t="s">
        <v>411</v>
      </c>
    </row>
    <row r="519" spans="3:11">
      <c r="C519" s="143"/>
      <c r="D519" s="151"/>
      <c r="E519" s="118"/>
      <c r="F519" s="97">
        <f t="shared" si="23"/>
        <v>0</v>
      </c>
      <c r="G519" s="161"/>
      <c r="H519" s="144"/>
      <c r="I519" s="130" t="e">
        <f>VLOOKUP(H519,Presupuesto!$B$11:$C$565,2,0)</f>
        <v>#N/A</v>
      </c>
      <c r="J519" s="98" t="str">
        <f t="shared" si="24"/>
        <v>Desarrollo del Sistema de Educación Superior</v>
      </c>
      <c r="K519" s="98" t="s">
        <v>411</v>
      </c>
    </row>
    <row r="520" spans="3:11">
      <c r="C520" s="143"/>
      <c r="D520" s="151"/>
      <c r="E520" s="118"/>
      <c r="F520" s="97">
        <f t="shared" si="23"/>
        <v>0</v>
      </c>
      <c r="G520" s="161"/>
      <c r="H520" s="144"/>
      <c r="I520" s="130" t="e">
        <f>VLOOKUP(H520,Presupuesto!$B$11:$C$565,2,0)</f>
        <v>#N/A</v>
      </c>
      <c r="J520" s="98" t="str">
        <f t="shared" si="24"/>
        <v>Desarrollo del Sistema de Educación Superior</v>
      </c>
      <c r="K520" s="98" t="s">
        <v>411</v>
      </c>
    </row>
    <row r="521" spans="3:11">
      <c r="C521" s="145"/>
      <c r="D521" s="151"/>
      <c r="E521" s="118"/>
      <c r="F521" s="97">
        <f t="shared" si="23"/>
        <v>0</v>
      </c>
      <c r="G521" s="161"/>
      <c r="H521" s="146"/>
      <c r="I521" s="130" t="e">
        <f>VLOOKUP(H521,Presupuesto!$B$11:$C$565,2,0)</f>
        <v>#N/A</v>
      </c>
      <c r="J521" s="98" t="str">
        <f t="shared" si="24"/>
        <v>Desarrollo del Sistema de Educación Superior</v>
      </c>
      <c r="K521" s="98" t="s">
        <v>402</v>
      </c>
    </row>
    <row r="522" spans="3:11">
      <c r="C522" s="145"/>
      <c r="D522" s="151"/>
      <c r="E522" s="118"/>
      <c r="F522" s="97">
        <f t="shared" si="23"/>
        <v>0</v>
      </c>
      <c r="G522" s="161"/>
      <c r="H522" s="146"/>
      <c r="I522" s="130" t="e">
        <f>VLOOKUP(H522,Presupuesto!$B$11:$C$565,2,0)</f>
        <v>#N/A</v>
      </c>
      <c r="J522" s="98" t="str">
        <f t="shared" si="24"/>
        <v>Desarrollo del Sistema de Educación Superior</v>
      </c>
      <c r="K522" s="98" t="s">
        <v>411</v>
      </c>
    </row>
    <row r="523" spans="3:11">
      <c r="C523" s="145"/>
      <c r="D523" s="151"/>
      <c r="E523" s="118"/>
      <c r="F523" s="97">
        <f t="shared" si="23"/>
        <v>0</v>
      </c>
      <c r="G523" s="161"/>
      <c r="H523" s="146"/>
      <c r="I523" s="130" t="e">
        <f>VLOOKUP(H523,Presupuesto!$B$11:$C$565,2,0)</f>
        <v>#N/A</v>
      </c>
      <c r="J523" s="98" t="str">
        <f t="shared" si="24"/>
        <v>Desarrollo del Sistema de Educación Superior</v>
      </c>
      <c r="K523" s="98" t="s">
        <v>411</v>
      </c>
    </row>
    <row r="524" spans="3:11">
      <c r="C524" s="145"/>
      <c r="D524" s="151"/>
      <c r="E524" s="118"/>
      <c r="F524" s="97">
        <f t="shared" si="23"/>
        <v>0</v>
      </c>
      <c r="G524" s="161"/>
      <c r="H524" s="146"/>
      <c r="I524" s="130" t="e">
        <f>VLOOKUP(H524,Presupuesto!$B$11:$C$565,2,0)</f>
        <v>#N/A</v>
      </c>
      <c r="J524" s="98" t="str">
        <f t="shared" si="24"/>
        <v>Desarrollo del Sistema de Educación Superior</v>
      </c>
      <c r="K524" s="98" t="s">
        <v>411</v>
      </c>
    </row>
    <row r="525" spans="3:11" ht="15.75" thickBot="1">
      <c r="C525" s="147"/>
      <c r="D525" s="159"/>
      <c r="E525" s="103"/>
      <c r="F525" s="105">
        <f t="shared" si="23"/>
        <v>0</v>
      </c>
      <c r="G525" s="162"/>
      <c r="H525" s="148"/>
      <c r="I525" s="132" t="e">
        <f>VLOOKUP(H525,Presupuesto!$B$11:$C$565,2,0)</f>
        <v>#N/A</v>
      </c>
      <c r="J525" s="106" t="str">
        <f t="shared" si="24"/>
        <v>Desarrollo del Sistema de Educación Superior</v>
      </c>
      <c r="K525" s="124" t="s">
        <v>393</v>
      </c>
    </row>
    <row r="527" spans="3:11" ht="15.75" thickBot="1"/>
    <row r="528" spans="3:11" ht="15.75" thickBot="1">
      <c r="C528" s="157" t="s">
        <v>53</v>
      </c>
      <c r="D528" s="373">
        <f>SUM(F535:F569)</f>
        <v>0</v>
      </c>
      <c r="F528" s="70"/>
      <c r="G528" s="79"/>
      <c r="H528" s="70"/>
      <c r="I528" s="70"/>
    </row>
    <row r="529" spans="3:11">
      <c r="C529" s="70"/>
      <c r="D529" s="31"/>
      <c r="E529" s="93"/>
      <c r="F529" s="93"/>
      <c r="G529" s="93"/>
      <c r="H529" s="76"/>
      <c r="I529" s="76"/>
      <c r="J529" s="76"/>
      <c r="K529" s="112"/>
    </row>
    <row r="530" spans="3:11">
      <c r="C530" s="70"/>
      <c r="D530" s="31"/>
      <c r="E530" s="93"/>
      <c r="F530" s="93"/>
      <c r="G530" s="93"/>
      <c r="H530" s="76"/>
      <c r="I530" s="76"/>
      <c r="J530" s="76"/>
      <c r="K530" s="112"/>
    </row>
    <row r="531" spans="3:11" ht="15.75">
      <c r="C531" s="202" t="s">
        <v>391</v>
      </c>
      <c r="D531" s="369"/>
      <c r="E531" s="93"/>
      <c r="F531" s="93"/>
      <c r="G531" s="93"/>
      <c r="H531" s="76"/>
      <c r="I531" s="76"/>
      <c r="J531" s="76"/>
      <c r="K531" s="112"/>
    </row>
    <row r="532" spans="3:11" ht="18.75">
      <c r="C532" s="210" t="e">
        <f>IFERROR(VLOOKUP(D531,'1. Desarrollo e Innov. Curricu.'!$F:$G,2,FALSE),IFERROR(VLOOKUP(D531,'2. Investigación Científica'!$F:$G,2,FALSE),IFERROR(VLOOKUP(D531,'3. Vinculación Univ. Sociedad'!$F:$G,2,FALSE),IFERROR(VLOOKUP(D531,'4. Docencia y Profesorado Univ.'!$F:$G,2,FALSE),IFERROR(VLOOKUP(D531,'5. Estudiantes y Graduados'!$F:$G,2,FALSE),IFERROR(VLOOKUP(D531,'11. Gestion Administrativa'!$F:$G,2,FALSE),IFERROR(VLOOKUP(D531,'13. Gestión Académica'!$F:$G,2,FALSE),IFERROR(VLOOKUP(D531,'9. Asegura. de la Calid. y M'!$F:$G,2,FALSE),IFERROR(VLOOKUP(D531,'6. Gestión del Conocimiento'!$F:$G,2,FALSE),IFERROR(VLOOKUP(D531,'15. Gobernabilidad y Proceso...'!$F:$G,2,FALSE),IFERROR(VLOOKUP(D531,'12. Gestión del Talento Humano'!$F:$G,2,FALSE),IFERROR(VLOOKUP(D531,'14. Internacional... de la E.S.'!$F:$G,2,FALSE),IFERROR(VLOOKUP(D531,'10. Posgrado'!$F:$G,2,FALSE),IFERROR(VLOOKUP(D531,'17. Gestión TIC'!$F:$G,2,FALSE),IFERROR(VLOOKUP(D531,'16. Desa. del Sistema Educ.Sup.'!$F:$G,2,FALSE),IFERROR(VLOOKUP(D531,'8. Cultura de Inno. Insti...'!$F:$G,2,FALSE),VLOOKUP(D531,'7. Lo Esencial de la Reforma U.'!$F:$G,2,0)))))))))))))))))</f>
        <v>#N/A</v>
      </c>
      <c r="D532" s="31"/>
      <c r="E532" s="93"/>
      <c r="F532" s="93"/>
      <c r="G532" s="93"/>
      <c r="H532" s="76"/>
      <c r="I532" s="76"/>
      <c r="J532" s="76"/>
      <c r="K532" s="112"/>
    </row>
    <row r="533" spans="3:11" ht="15.75" thickBot="1">
      <c r="F533" s="93"/>
      <c r="G533" s="76"/>
      <c r="H533" s="76"/>
      <c r="I533" s="76"/>
    </row>
    <row r="534" spans="3:11" ht="30.75" thickBot="1">
      <c r="C534" s="129" t="s">
        <v>44</v>
      </c>
      <c r="D534" s="129" t="s">
        <v>55</v>
      </c>
      <c r="E534" s="136" t="s">
        <v>57</v>
      </c>
      <c r="F534" s="135" t="s">
        <v>27</v>
      </c>
      <c r="G534" s="133" t="s">
        <v>130</v>
      </c>
      <c r="H534" s="136" t="s">
        <v>46</v>
      </c>
      <c r="I534" s="133" t="s">
        <v>131</v>
      </c>
      <c r="J534" s="133" t="s">
        <v>409</v>
      </c>
      <c r="K534" s="133" t="s">
        <v>410</v>
      </c>
    </row>
    <row r="535" spans="3:11">
      <c r="C535" s="220" t="s">
        <v>438</v>
      </c>
      <c r="D535" s="221"/>
      <c r="E535" s="219">
        <f>HLOOKUP(C535,$AH$2:$BU$3,2,0)</f>
        <v>620</v>
      </c>
      <c r="F535" s="97">
        <f t="shared" ref="F535:F569" si="25">D535*E535</f>
        <v>0</v>
      </c>
      <c r="G535" s="161"/>
      <c r="H535" s="142"/>
      <c r="I535" s="130" t="e">
        <f>VLOOKUP(H535,Presupuesto!$B$11:$C$565,2,0)</f>
        <v>#N/A</v>
      </c>
      <c r="J535" s="218" t="s">
        <v>1478</v>
      </c>
      <c r="K535" s="98" t="s">
        <v>393</v>
      </c>
    </row>
    <row r="536" spans="3:11">
      <c r="C536" s="141"/>
      <c r="D536" s="158"/>
      <c r="E536" s="123"/>
      <c r="F536" s="97">
        <f t="shared" si="25"/>
        <v>0</v>
      </c>
      <c r="G536" s="161"/>
      <c r="H536" s="142"/>
      <c r="I536" s="130" t="e">
        <f>VLOOKUP(H536,Presupuesto!$B$11:$C$565,2,0)</f>
        <v>#N/A</v>
      </c>
      <c r="J536" s="98" t="str">
        <f>$J$535</f>
        <v>Desarrollo del Sistema de Educación Superior</v>
      </c>
      <c r="K536" s="98" t="s">
        <v>411</v>
      </c>
    </row>
    <row r="537" spans="3:11">
      <c r="C537" s="141"/>
      <c r="D537" s="158"/>
      <c r="E537" s="123"/>
      <c r="F537" s="97">
        <f t="shared" si="25"/>
        <v>0</v>
      </c>
      <c r="G537" s="161"/>
      <c r="H537" s="142"/>
      <c r="I537" s="130" t="e">
        <f>VLOOKUP(H537,Presupuesto!$B$11:$C$565,2,0)</f>
        <v>#N/A</v>
      </c>
      <c r="J537" s="98" t="str">
        <f t="shared" ref="J537:J569" si="26">$J$535</f>
        <v>Desarrollo del Sistema de Educación Superior</v>
      </c>
      <c r="K537" s="98" t="s">
        <v>411</v>
      </c>
    </row>
    <row r="538" spans="3:11">
      <c r="C538" s="141"/>
      <c r="D538" s="158"/>
      <c r="E538" s="123"/>
      <c r="F538" s="97">
        <f t="shared" si="25"/>
        <v>0</v>
      </c>
      <c r="G538" s="161"/>
      <c r="H538" s="142"/>
      <c r="I538" s="130" t="e">
        <f>VLOOKUP(H538,Presupuesto!$B$11:$C$565,2,0)</f>
        <v>#N/A</v>
      </c>
      <c r="J538" s="98" t="str">
        <f t="shared" si="26"/>
        <v>Desarrollo del Sistema de Educación Superior</v>
      </c>
      <c r="K538" s="98" t="s">
        <v>411</v>
      </c>
    </row>
    <row r="539" spans="3:11">
      <c r="C539" s="141"/>
      <c r="D539" s="158"/>
      <c r="E539" s="123"/>
      <c r="F539" s="97">
        <f t="shared" si="25"/>
        <v>0</v>
      </c>
      <c r="G539" s="161"/>
      <c r="H539" s="142"/>
      <c r="I539" s="130" t="e">
        <f>VLOOKUP(H539,Presupuesto!$B$11:$C$565,2,0)</f>
        <v>#N/A</v>
      </c>
      <c r="J539" s="98" t="str">
        <f t="shared" si="26"/>
        <v>Desarrollo del Sistema de Educación Superior</v>
      </c>
      <c r="K539" s="98" t="s">
        <v>411</v>
      </c>
    </row>
    <row r="540" spans="3:11">
      <c r="C540" s="141"/>
      <c r="D540" s="158"/>
      <c r="E540" s="123"/>
      <c r="F540" s="97">
        <f t="shared" si="25"/>
        <v>0</v>
      </c>
      <c r="G540" s="161"/>
      <c r="H540" s="142"/>
      <c r="I540" s="130" t="e">
        <f>VLOOKUP(H540,Presupuesto!$B$11:$C$565,2,0)</f>
        <v>#N/A</v>
      </c>
      <c r="J540" s="98" t="str">
        <f t="shared" si="26"/>
        <v>Desarrollo del Sistema de Educación Superior</v>
      </c>
      <c r="K540" s="98" t="s">
        <v>400</v>
      </c>
    </row>
    <row r="541" spans="3:11">
      <c r="C541" s="141"/>
      <c r="D541" s="158"/>
      <c r="E541" s="123"/>
      <c r="F541" s="97">
        <f t="shared" si="25"/>
        <v>0</v>
      </c>
      <c r="G541" s="161"/>
      <c r="H541" s="142"/>
      <c r="I541" s="130" t="e">
        <f>VLOOKUP(H541,Presupuesto!$B$11:$C$565,2,0)</f>
        <v>#N/A</v>
      </c>
      <c r="J541" s="98" t="str">
        <f t="shared" si="26"/>
        <v>Desarrollo del Sistema de Educación Superior</v>
      </c>
      <c r="K541" s="98" t="s">
        <v>411</v>
      </c>
    </row>
    <row r="542" spans="3:11">
      <c r="C542" s="141"/>
      <c r="D542" s="158"/>
      <c r="E542" s="123"/>
      <c r="F542" s="97">
        <f t="shared" si="25"/>
        <v>0</v>
      </c>
      <c r="G542" s="161"/>
      <c r="H542" s="142"/>
      <c r="I542" s="130" t="e">
        <f>VLOOKUP(H542,Presupuesto!$B$11:$C$565,2,0)</f>
        <v>#N/A</v>
      </c>
      <c r="J542" s="98" t="str">
        <f t="shared" si="26"/>
        <v>Desarrollo del Sistema de Educación Superior</v>
      </c>
      <c r="K542" s="98" t="s">
        <v>411</v>
      </c>
    </row>
    <row r="543" spans="3:11">
      <c r="C543" s="141"/>
      <c r="D543" s="158"/>
      <c r="E543" s="123"/>
      <c r="F543" s="97">
        <f t="shared" si="25"/>
        <v>0</v>
      </c>
      <c r="G543" s="161"/>
      <c r="H543" s="142"/>
      <c r="I543" s="130" t="e">
        <f>VLOOKUP(H543,Presupuesto!$B$11:$C$565,2,0)</f>
        <v>#N/A</v>
      </c>
      <c r="J543" s="98" t="str">
        <f t="shared" si="26"/>
        <v>Desarrollo del Sistema de Educación Superior</v>
      </c>
      <c r="K543" s="98" t="s">
        <v>411</v>
      </c>
    </row>
    <row r="544" spans="3:11">
      <c r="C544" s="141"/>
      <c r="D544" s="158"/>
      <c r="E544" s="123"/>
      <c r="F544" s="97">
        <f t="shared" si="25"/>
        <v>0</v>
      </c>
      <c r="G544" s="161"/>
      <c r="H544" s="142"/>
      <c r="I544" s="130" t="e">
        <f>VLOOKUP(H544,Presupuesto!$B$11:$C$565,2,0)</f>
        <v>#N/A</v>
      </c>
      <c r="J544" s="98" t="str">
        <f t="shared" si="26"/>
        <v>Desarrollo del Sistema de Educación Superior</v>
      </c>
      <c r="K544" s="98" t="s">
        <v>411</v>
      </c>
    </row>
    <row r="545" spans="3:11">
      <c r="C545" s="141"/>
      <c r="D545" s="158"/>
      <c r="E545" s="123"/>
      <c r="F545" s="97">
        <f t="shared" si="25"/>
        <v>0</v>
      </c>
      <c r="G545" s="161"/>
      <c r="H545" s="142"/>
      <c r="I545" s="130" t="e">
        <f>VLOOKUP(H545,Presupuesto!$B$11:$C$565,2,0)</f>
        <v>#N/A</v>
      </c>
      <c r="J545" s="98" t="str">
        <f t="shared" si="26"/>
        <v>Desarrollo del Sistema de Educación Superior</v>
      </c>
      <c r="K545" s="98" t="s">
        <v>411</v>
      </c>
    </row>
    <row r="546" spans="3:11">
      <c r="C546" s="141"/>
      <c r="D546" s="158"/>
      <c r="E546" s="123"/>
      <c r="F546" s="97">
        <f t="shared" si="25"/>
        <v>0</v>
      </c>
      <c r="G546" s="161"/>
      <c r="H546" s="142"/>
      <c r="I546" s="130" t="e">
        <f>VLOOKUP(H546,Presupuesto!$B$11:$C$565,2,0)</f>
        <v>#N/A</v>
      </c>
      <c r="J546" s="98" t="str">
        <f t="shared" si="26"/>
        <v>Desarrollo del Sistema de Educación Superior</v>
      </c>
      <c r="K546" s="98" t="s">
        <v>411</v>
      </c>
    </row>
    <row r="547" spans="3:11">
      <c r="C547" s="141"/>
      <c r="D547" s="158"/>
      <c r="E547" s="123"/>
      <c r="F547" s="97">
        <f t="shared" si="25"/>
        <v>0</v>
      </c>
      <c r="G547" s="161"/>
      <c r="H547" s="142"/>
      <c r="I547" s="130" t="e">
        <f>VLOOKUP(H547,Presupuesto!$B$11:$C$565,2,0)</f>
        <v>#N/A</v>
      </c>
      <c r="J547" s="98" t="str">
        <f t="shared" si="26"/>
        <v>Desarrollo del Sistema de Educación Superior</v>
      </c>
      <c r="K547" s="98" t="s">
        <v>411</v>
      </c>
    </row>
    <row r="548" spans="3:11">
      <c r="C548" s="141"/>
      <c r="D548" s="158"/>
      <c r="E548" s="123"/>
      <c r="F548" s="97">
        <f t="shared" si="25"/>
        <v>0</v>
      </c>
      <c r="G548" s="161"/>
      <c r="H548" s="142"/>
      <c r="I548" s="130" t="e">
        <f>VLOOKUP(H548,Presupuesto!$B$11:$C$565,2,0)</f>
        <v>#N/A</v>
      </c>
      <c r="J548" s="98" t="str">
        <f t="shared" si="26"/>
        <v>Desarrollo del Sistema de Educación Superior</v>
      </c>
      <c r="K548" s="98" t="s">
        <v>411</v>
      </c>
    </row>
    <row r="549" spans="3:11">
      <c r="C549" s="141"/>
      <c r="D549" s="158"/>
      <c r="E549" s="123"/>
      <c r="F549" s="97">
        <f t="shared" si="25"/>
        <v>0</v>
      </c>
      <c r="G549" s="161"/>
      <c r="H549" s="142"/>
      <c r="I549" s="130" t="e">
        <f>VLOOKUP(H549,Presupuesto!$B$11:$C$565,2,0)</f>
        <v>#N/A</v>
      </c>
      <c r="J549" s="98" t="str">
        <f t="shared" si="26"/>
        <v>Desarrollo del Sistema de Educación Superior</v>
      </c>
      <c r="K549" s="98" t="s">
        <v>411</v>
      </c>
    </row>
    <row r="550" spans="3:11">
      <c r="C550" s="141"/>
      <c r="D550" s="158"/>
      <c r="E550" s="123"/>
      <c r="F550" s="97">
        <f t="shared" si="25"/>
        <v>0</v>
      </c>
      <c r="G550" s="161"/>
      <c r="H550" s="142"/>
      <c r="I550" s="130" t="e">
        <f>VLOOKUP(H550,Presupuesto!$B$11:$C$565,2,0)</f>
        <v>#N/A</v>
      </c>
      <c r="J550" s="98" t="str">
        <f t="shared" si="26"/>
        <v>Desarrollo del Sistema de Educación Superior</v>
      </c>
      <c r="K550" s="98" t="s">
        <v>411</v>
      </c>
    </row>
    <row r="551" spans="3:11">
      <c r="C551" s="141"/>
      <c r="D551" s="158"/>
      <c r="E551" s="123"/>
      <c r="F551" s="97">
        <f t="shared" si="25"/>
        <v>0</v>
      </c>
      <c r="G551" s="161"/>
      <c r="H551" s="142"/>
      <c r="I551" s="130" t="e">
        <f>VLOOKUP(H551,Presupuesto!$B$11:$C$565,2,0)</f>
        <v>#N/A</v>
      </c>
      <c r="J551" s="98" t="str">
        <f t="shared" si="26"/>
        <v>Desarrollo del Sistema de Educación Superior</v>
      </c>
      <c r="K551" s="98" t="s">
        <v>411</v>
      </c>
    </row>
    <row r="552" spans="3:11">
      <c r="C552" s="141"/>
      <c r="D552" s="158"/>
      <c r="E552" s="123"/>
      <c r="F552" s="97">
        <f t="shared" si="25"/>
        <v>0</v>
      </c>
      <c r="G552" s="161"/>
      <c r="H552" s="142"/>
      <c r="I552" s="130" t="e">
        <f>VLOOKUP(H552,Presupuesto!$B$11:$C$565,2,0)</f>
        <v>#N/A</v>
      </c>
      <c r="J552" s="98" t="str">
        <f t="shared" si="26"/>
        <v>Desarrollo del Sistema de Educación Superior</v>
      </c>
      <c r="K552" s="98" t="s">
        <v>411</v>
      </c>
    </row>
    <row r="553" spans="3:11">
      <c r="C553" s="141"/>
      <c r="D553" s="158"/>
      <c r="E553" s="123"/>
      <c r="F553" s="97">
        <f t="shared" si="25"/>
        <v>0</v>
      </c>
      <c r="G553" s="161"/>
      <c r="H553" s="142"/>
      <c r="I553" s="130" t="e">
        <f>VLOOKUP(H553,Presupuesto!$B$11:$C$565,2,0)</f>
        <v>#N/A</v>
      </c>
      <c r="J553" s="98" t="str">
        <f t="shared" si="26"/>
        <v>Desarrollo del Sistema de Educación Superior</v>
      </c>
      <c r="K553" s="98" t="s">
        <v>411</v>
      </c>
    </row>
    <row r="554" spans="3:11">
      <c r="C554" s="141"/>
      <c r="D554" s="158"/>
      <c r="E554" s="123"/>
      <c r="F554" s="97">
        <f t="shared" si="25"/>
        <v>0</v>
      </c>
      <c r="G554" s="161"/>
      <c r="H554" s="142"/>
      <c r="I554" s="130" t="e">
        <f>VLOOKUP(H554,Presupuesto!$B$11:$C$565,2,0)</f>
        <v>#N/A</v>
      </c>
      <c r="J554" s="98" t="str">
        <f t="shared" si="26"/>
        <v>Desarrollo del Sistema de Educación Superior</v>
      </c>
      <c r="K554" s="98" t="s">
        <v>411</v>
      </c>
    </row>
    <row r="555" spans="3:11">
      <c r="C555" s="141"/>
      <c r="D555" s="158"/>
      <c r="E555" s="123"/>
      <c r="F555" s="97">
        <f t="shared" si="25"/>
        <v>0</v>
      </c>
      <c r="G555" s="161"/>
      <c r="H555" s="142"/>
      <c r="I555" s="130" t="e">
        <f>VLOOKUP(H555,Presupuesto!$B$11:$C$565,2,0)</f>
        <v>#N/A</v>
      </c>
      <c r="J555" s="98" t="str">
        <f t="shared" si="26"/>
        <v>Desarrollo del Sistema de Educación Superior</v>
      </c>
      <c r="K555" s="98" t="s">
        <v>411</v>
      </c>
    </row>
    <row r="556" spans="3:11">
      <c r="C556" s="141"/>
      <c r="D556" s="158"/>
      <c r="E556" s="123"/>
      <c r="F556" s="97">
        <f t="shared" si="25"/>
        <v>0</v>
      </c>
      <c r="G556" s="161"/>
      <c r="H556" s="142"/>
      <c r="I556" s="130" t="e">
        <f>VLOOKUP(H556,Presupuesto!$B$11:$C$565,2,0)</f>
        <v>#N/A</v>
      </c>
      <c r="J556" s="98" t="str">
        <f t="shared" si="26"/>
        <v>Desarrollo del Sistema de Educación Superior</v>
      </c>
      <c r="K556" s="98" t="s">
        <v>411</v>
      </c>
    </row>
    <row r="557" spans="3:11">
      <c r="C557" s="143"/>
      <c r="D557" s="151"/>
      <c r="E557" s="118"/>
      <c r="F557" s="97">
        <f t="shared" si="25"/>
        <v>0</v>
      </c>
      <c r="G557" s="161"/>
      <c r="H557" s="144"/>
      <c r="I557" s="130" t="e">
        <f>VLOOKUP(H557,Presupuesto!$B$11:$C$565,2,0)</f>
        <v>#N/A</v>
      </c>
      <c r="J557" s="98" t="str">
        <f t="shared" si="26"/>
        <v>Desarrollo del Sistema de Educación Superior</v>
      </c>
      <c r="K557" s="98" t="s">
        <v>411</v>
      </c>
    </row>
    <row r="558" spans="3:11">
      <c r="C558" s="143"/>
      <c r="D558" s="151"/>
      <c r="E558" s="118"/>
      <c r="F558" s="97">
        <f t="shared" si="25"/>
        <v>0</v>
      </c>
      <c r="G558" s="161"/>
      <c r="H558" s="144"/>
      <c r="I558" s="130" t="e">
        <f>VLOOKUP(H558,Presupuesto!$B$11:$C$565,2,0)</f>
        <v>#N/A</v>
      </c>
      <c r="J558" s="98" t="str">
        <f t="shared" si="26"/>
        <v>Desarrollo del Sistema de Educación Superior</v>
      </c>
      <c r="K558" s="98" t="s">
        <v>411</v>
      </c>
    </row>
    <row r="559" spans="3:11">
      <c r="C559" s="143"/>
      <c r="D559" s="151"/>
      <c r="E559" s="118"/>
      <c r="F559" s="97">
        <f t="shared" si="25"/>
        <v>0</v>
      </c>
      <c r="G559" s="161"/>
      <c r="H559" s="144"/>
      <c r="I559" s="130" t="e">
        <f>VLOOKUP(H559,Presupuesto!$B$11:$C$565,2,0)</f>
        <v>#N/A</v>
      </c>
      <c r="J559" s="98" t="str">
        <f t="shared" si="26"/>
        <v>Desarrollo del Sistema de Educación Superior</v>
      </c>
      <c r="K559" s="98" t="s">
        <v>411</v>
      </c>
    </row>
    <row r="560" spans="3:11">
      <c r="C560" s="143"/>
      <c r="D560" s="151"/>
      <c r="E560" s="118"/>
      <c r="F560" s="97">
        <f t="shared" si="25"/>
        <v>0</v>
      </c>
      <c r="G560" s="161"/>
      <c r="H560" s="144"/>
      <c r="I560" s="130" t="e">
        <f>VLOOKUP(H560,Presupuesto!$B$11:$C$565,2,0)</f>
        <v>#N/A</v>
      </c>
      <c r="J560" s="98" t="str">
        <f t="shared" si="26"/>
        <v>Desarrollo del Sistema de Educación Superior</v>
      </c>
      <c r="K560" s="98" t="s">
        <v>411</v>
      </c>
    </row>
    <row r="561" spans="3:11">
      <c r="C561" s="143"/>
      <c r="D561" s="151"/>
      <c r="E561" s="118"/>
      <c r="F561" s="97">
        <f t="shared" si="25"/>
        <v>0</v>
      </c>
      <c r="G561" s="161"/>
      <c r="H561" s="144"/>
      <c r="I561" s="130" t="e">
        <f>VLOOKUP(H561,Presupuesto!$B$11:$C$565,2,0)</f>
        <v>#N/A</v>
      </c>
      <c r="J561" s="98" t="str">
        <f t="shared" si="26"/>
        <v>Desarrollo del Sistema de Educación Superior</v>
      </c>
      <c r="K561" s="98" t="s">
        <v>411</v>
      </c>
    </row>
    <row r="562" spans="3:11">
      <c r="C562" s="143"/>
      <c r="D562" s="151"/>
      <c r="E562" s="118"/>
      <c r="F562" s="97">
        <f t="shared" si="25"/>
        <v>0</v>
      </c>
      <c r="G562" s="161"/>
      <c r="H562" s="144"/>
      <c r="I562" s="130" t="e">
        <f>VLOOKUP(H562,Presupuesto!$B$11:$C$565,2,0)</f>
        <v>#N/A</v>
      </c>
      <c r="J562" s="98" t="str">
        <f t="shared" si="26"/>
        <v>Desarrollo del Sistema de Educación Superior</v>
      </c>
      <c r="K562" s="98" t="s">
        <v>411</v>
      </c>
    </row>
    <row r="563" spans="3:11">
      <c r="C563" s="143"/>
      <c r="D563" s="151"/>
      <c r="E563" s="118"/>
      <c r="F563" s="97">
        <f t="shared" si="25"/>
        <v>0</v>
      </c>
      <c r="G563" s="161"/>
      <c r="H563" s="144"/>
      <c r="I563" s="130" t="e">
        <f>VLOOKUP(H563,Presupuesto!$B$11:$C$565,2,0)</f>
        <v>#N/A</v>
      </c>
      <c r="J563" s="98" t="str">
        <f t="shared" si="26"/>
        <v>Desarrollo del Sistema de Educación Superior</v>
      </c>
      <c r="K563" s="98" t="s">
        <v>411</v>
      </c>
    </row>
    <row r="564" spans="3:11">
      <c r="C564" s="143"/>
      <c r="D564" s="151"/>
      <c r="E564" s="118"/>
      <c r="F564" s="97">
        <f t="shared" si="25"/>
        <v>0</v>
      </c>
      <c r="G564" s="161"/>
      <c r="H564" s="144"/>
      <c r="I564" s="130" t="e">
        <f>VLOOKUP(H564,Presupuesto!$B$11:$C$565,2,0)</f>
        <v>#N/A</v>
      </c>
      <c r="J564" s="98" t="str">
        <f t="shared" si="26"/>
        <v>Desarrollo del Sistema de Educación Superior</v>
      </c>
      <c r="K564" s="98" t="s">
        <v>411</v>
      </c>
    </row>
    <row r="565" spans="3:11">
      <c r="C565" s="145"/>
      <c r="D565" s="151"/>
      <c r="E565" s="118"/>
      <c r="F565" s="97">
        <f t="shared" si="25"/>
        <v>0</v>
      </c>
      <c r="G565" s="161"/>
      <c r="H565" s="146"/>
      <c r="I565" s="130" t="e">
        <f>VLOOKUP(H565,Presupuesto!$B$11:$C$565,2,0)</f>
        <v>#N/A</v>
      </c>
      <c r="J565" s="98" t="str">
        <f t="shared" si="26"/>
        <v>Desarrollo del Sistema de Educación Superior</v>
      </c>
      <c r="K565" s="98" t="s">
        <v>402</v>
      </c>
    </row>
    <row r="566" spans="3:11">
      <c r="C566" s="145"/>
      <c r="D566" s="151"/>
      <c r="E566" s="118"/>
      <c r="F566" s="97">
        <f t="shared" si="25"/>
        <v>0</v>
      </c>
      <c r="G566" s="161"/>
      <c r="H566" s="146"/>
      <c r="I566" s="130" t="e">
        <f>VLOOKUP(H566,Presupuesto!$B$11:$C$565,2,0)</f>
        <v>#N/A</v>
      </c>
      <c r="J566" s="98" t="str">
        <f t="shared" si="26"/>
        <v>Desarrollo del Sistema de Educación Superior</v>
      </c>
      <c r="K566" s="98" t="s">
        <v>411</v>
      </c>
    </row>
    <row r="567" spans="3:11">
      <c r="C567" s="145"/>
      <c r="D567" s="151"/>
      <c r="E567" s="118"/>
      <c r="F567" s="97">
        <f t="shared" si="25"/>
        <v>0</v>
      </c>
      <c r="G567" s="161"/>
      <c r="H567" s="146"/>
      <c r="I567" s="130" t="e">
        <f>VLOOKUP(H567,Presupuesto!$B$11:$C$565,2,0)</f>
        <v>#N/A</v>
      </c>
      <c r="J567" s="98" t="str">
        <f t="shared" si="26"/>
        <v>Desarrollo del Sistema de Educación Superior</v>
      </c>
      <c r="K567" s="98" t="s">
        <v>411</v>
      </c>
    </row>
    <row r="568" spans="3:11">
      <c r="C568" s="145"/>
      <c r="D568" s="151"/>
      <c r="E568" s="118"/>
      <c r="F568" s="97">
        <f t="shared" si="25"/>
        <v>0</v>
      </c>
      <c r="G568" s="161"/>
      <c r="H568" s="146"/>
      <c r="I568" s="130" t="e">
        <f>VLOOKUP(H568,Presupuesto!$B$11:$C$565,2,0)</f>
        <v>#N/A</v>
      </c>
      <c r="J568" s="98" t="str">
        <f t="shared" si="26"/>
        <v>Desarrollo del Sistema de Educación Superior</v>
      </c>
      <c r="K568" s="98" t="s">
        <v>411</v>
      </c>
    </row>
    <row r="569" spans="3:11" ht="15.75" thickBot="1">
      <c r="C569" s="147"/>
      <c r="D569" s="159"/>
      <c r="E569" s="103"/>
      <c r="F569" s="105">
        <f t="shared" si="25"/>
        <v>0</v>
      </c>
      <c r="G569" s="162"/>
      <c r="H569" s="148"/>
      <c r="I569" s="132" t="e">
        <f>VLOOKUP(H569,Presupuesto!$B$11:$C$565,2,0)</f>
        <v>#N/A</v>
      </c>
      <c r="J569" s="106" t="str">
        <f t="shared" si="26"/>
        <v>Desarrollo del Sistema de Educación Superior</v>
      </c>
      <c r="K569" s="124" t="s">
        <v>393</v>
      </c>
    </row>
    <row r="571" spans="3:11" ht="15.75" thickBot="1">
      <c r="F571" s="90"/>
      <c r="G571" s="89"/>
      <c r="H571" s="90"/>
      <c r="I571" s="90"/>
    </row>
    <row r="572" spans="3:11" ht="15.75" thickBot="1">
      <c r="C572" s="157" t="s">
        <v>53</v>
      </c>
      <c r="D572" s="373">
        <f>SUM(F579:F613)</f>
        <v>0</v>
      </c>
      <c r="F572" s="70"/>
      <c r="G572" s="79"/>
      <c r="H572" s="70"/>
      <c r="I572" s="70"/>
    </row>
    <row r="573" spans="3:11">
      <c r="C573" s="70"/>
      <c r="D573" s="31"/>
      <c r="E573" s="93"/>
      <c r="F573" s="93"/>
      <c r="G573" s="93"/>
      <c r="H573" s="76"/>
      <c r="I573" s="76"/>
      <c r="J573" s="76"/>
      <c r="K573" s="112"/>
    </row>
    <row r="574" spans="3:11">
      <c r="C574" s="70"/>
      <c r="D574" s="31"/>
      <c r="E574" s="93"/>
      <c r="F574" s="93"/>
      <c r="G574" s="93"/>
      <c r="H574" s="76"/>
      <c r="I574" s="76"/>
      <c r="J574" s="76"/>
      <c r="K574" s="112"/>
    </row>
    <row r="575" spans="3:11" ht="15.75">
      <c r="C575" s="202" t="s">
        <v>391</v>
      </c>
      <c r="D575" s="369"/>
      <c r="E575" s="93"/>
      <c r="F575" s="93"/>
      <c r="G575" s="93"/>
      <c r="H575" s="76"/>
      <c r="I575" s="76"/>
      <c r="J575" s="76"/>
      <c r="K575" s="112"/>
    </row>
    <row r="576" spans="3:11" ht="18.75">
      <c r="C576" s="210" t="e">
        <f>IFERROR(VLOOKUP(D575,'1. Desarrollo e Innov. Curricu.'!$F:$G,2,FALSE),IFERROR(VLOOKUP(D575,'2. Investigación Científica'!$F:$G,2,FALSE),IFERROR(VLOOKUP(D575,'3. Vinculación Univ. Sociedad'!$F:$G,2,FALSE),IFERROR(VLOOKUP(D575,'4. Docencia y Profesorado Univ.'!$F:$G,2,FALSE),IFERROR(VLOOKUP(D575,'5. Estudiantes y Graduados'!$F:$G,2,FALSE),IFERROR(VLOOKUP(D575,'11. Gestion Administrativa'!$F:$G,2,FALSE),IFERROR(VLOOKUP(D575,'13. Gestión Académica'!$F:$G,2,FALSE),IFERROR(VLOOKUP(D575,'9. Asegura. de la Calid. y M'!$F:$G,2,FALSE),IFERROR(VLOOKUP(D575,'6. Gestión del Conocimiento'!$F:$G,2,FALSE),IFERROR(VLOOKUP(D575,'15. Gobernabilidad y Proceso...'!$F:$G,2,FALSE),IFERROR(VLOOKUP(D575,'12. Gestión del Talento Humano'!$F:$G,2,FALSE),IFERROR(VLOOKUP(D575,'14. Internacional... de la E.S.'!$F:$G,2,FALSE),IFERROR(VLOOKUP(D575,'10. Posgrado'!$F:$G,2,FALSE),IFERROR(VLOOKUP(D575,'17. Gestión TIC'!$F:$G,2,FALSE),IFERROR(VLOOKUP(D575,'16. Desa. del Sistema Educ.Sup.'!$F:$G,2,FALSE),IFERROR(VLOOKUP(D575,'8. Cultura de Inno. Insti...'!$F:$G,2,FALSE),VLOOKUP(D575,'7. Lo Esencial de la Reforma U.'!$F:$G,2,0)))))))))))))))))</f>
        <v>#N/A</v>
      </c>
      <c r="D576" s="31"/>
      <c r="E576" s="93"/>
      <c r="F576" s="93"/>
      <c r="G576" s="93"/>
      <c r="H576" s="76"/>
      <c r="I576" s="76"/>
      <c r="J576" s="76"/>
      <c r="K576" s="112"/>
    </row>
    <row r="577" spans="3:11" ht="15.75" thickBot="1">
      <c r="F577" s="93"/>
      <c r="G577" s="76"/>
      <c r="H577" s="76"/>
      <c r="I577" s="76"/>
    </row>
    <row r="578" spans="3:11" ht="30.75" thickBot="1">
      <c r="C578" s="129" t="s">
        <v>44</v>
      </c>
      <c r="D578" s="129" t="s">
        <v>55</v>
      </c>
      <c r="E578" s="136" t="s">
        <v>57</v>
      </c>
      <c r="F578" s="135" t="s">
        <v>27</v>
      </c>
      <c r="G578" s="133" t="s">
        <v>130</v>
      </c>
      <c r="H578" s="136" t="s">
        <v>46</v>
      </c>
      <c r="I578" s="133" t="s">
        <v>131</v>
      </c>
      <c r="J578" s="133" t="s">
        <v>409</v>
      </c>
      <c r="K578" s="133" t="s">
        <v>410</v>
      </c>
    </row>
    <row r="579" spans="3:11">
      <c r="C579" s="220" t="s">
        <v>438</v>
      </c>
      <c r="D579" s="221"/>
      <c r="E579" s="219">
        <f>HLOOKUP(C579,$AH$2:$BU$3,2,0)</f>
        <v>620</v>
      </c>
      <c r="F579" s="97">
        <f t="shared" ref="F579:F613" si="27">D579*E579</f>
        <v>0</v>
      </c>
      <c r="G579" s="161"/>
      <c r="H579" s="142"/>
      <c r="I579" s="130" t="e">
        <f>VLOOKUP(H579,Presupuesto!$B$11:$C$565,2,0)</f>
        <v>#N/A</v>
      </c>
      <c r="J579" s="218" t="s">
        <v>1478</v>
      </c>
      <c r="K579" s="98" t="s">
        <v>393</v>
      </c>
    </row>
    <row r="580" spans="3:11">
      <c r="C580" s="141"/>
      <c r="D580" s="158"/>
      <c r="E580" s="123"/>
      <c r="F580" s="97">
        <f t="shared" si="27"/>
        <v>0</v>
      </c>
      <c r="G580" s="161"/>
      <c r="H580" s="142"/>
      <c r="I580" s="130" t="e">
        <f>VLOOKUP(H580,Presupuesto!$B$11:$C$565,2,0)</f>
        <v>#N/A</v>
      </c>
      <c r="J580" s="98" t="str">
        <f>$J$579</f>
        <v>Desarrollo del Sistema de Educación Superior</v>
      </c>
      <c r="K580" s="98" t="s">
        <v>411</v>
      </c>
    </row>
    <row r="581" spans="3:11">
      <c r="C581" s="141"/>
      <c r="D581" s="158"/>
      <c r="E581" s="123"/>
      <c r="F581" s="97">
        <f t="shared" si="27"/>
        <v>0</v>
      </c>
      <c r="G581" s="161"/>
      <c r="H581" s="142"/>
      <c r="I581" s="130" t="e">
        <f>VLOOKUP(H581,Presupuesto!$B$11:$C$565,2,0)</f>
        <v>#N/A</v>
      </c>
      <c r="J581" s="98" t="str">
        <f t="shared" ref="J581:J613" si="28">$J$579</f>
        <v>Desarrollo del Sistema de Educación Superior</v>
      </c>
      <c r="K581" s="98" t="s">
        <v>411</v>
      </c>
    </row>
    <row r="582" spans="3:11">
      <c r="C582" s="141"/>
      <c r="D582" s="158"/>
      <c r="E582" s="123"/>
      <c r="F582" s="97">
        <f t="shared" si="27"/>
        <v>0</v>
      </c>
      <c r="G582" s="161"/>
      <c r="H582" s="142"/>
      <c r="I582" s="130" t="e">
        <f>VLOOKUP(H582,Presupuesto!$B$11:$C$565,2,0)</f>
        <v>#N/A</v>
      </c>
      <c r="J582" s="98" t="str">
        <f t="shared" si="28"/>
        <v>Desarrollo del Sistema de Educación Superior</v>
      </c>
      <c r="K582" s="98" t="s">
        <v>411</v>
      </c>
    </row>
    <row r="583" spans="3:11">
      <c r="C583" s="141"/>
      <c r="D583" s="158"/>
      <c r="E583" s="123"/>
      <c r="F583" s="97">
        <f t="shared" si="27"/>
        <v>0</v>
      </c>
      <c r="G583" s="161"/>
      <c r="H583" s="142"/>
      <c r="I583" s="130" t="e">
        <f>VLOOKUP(H583,Presupuesto!$B$11:$C$565,2,0)</f>
        <v>#N/A</v>
      </c>
      <c r="J583" s="98" t="str">
        <f t="shared" si="28"/>
        <v>Desarrollo del Sistema de Educación Superior</v>
      </c>
      <c r="K583" s="98" t="s">
        <v>411</v>
      </c>
    </row>
    <row r="584" spans="3:11">
      <c r="C584" s="141"/>
      <c r="D584" s="158"/>
      <c r="E584" s="123"/>
      <c r="F584" s="97">
        <f t="shared" si="27"/>
        <v>0</v>
      </c>
      <c r="G584" s="161"/>
      <c r="H584" s="142"/>
      <c r="I584" s="130" t="e">
        <f>VLOOKUP(H584,Presupuesto!$B$11:$C$565,2,0)</f>
        <v>#N/A</v>
      </c>
      <c r="J584" s="98" t="str">
        <f t="shared" si="28"/>
        <v>Desarrollo del Sistema de Educación Superior</v>
      </c>
      <c r="K584" s="98" t="s">
        <v>400</v>
      </c>
    </row>
    <row r="585" spans="3:11">
      <c r="C585" s="141"/>
      <c r="D585" s="158"/>
      <c r="E585" s="123"/>
      <c r="F585" s="97">
        <f t="shared" si="27"/>
        <v>0</v>
      </c>
      <c r="G585" s="161"/>
      <c r="H585" s="142"/>
      <c r="I585" s="130" t="e">
        <f>VLOOKUP(H585,Presupuesto!$B$11:$C$565,2,0)</f>
        <v>#N/A</v>
      </c>
      <c r="J585" s="98" t="str">
        <f t="shared" si="28"/>
        <v>Desarrollo del Sistema de Educación Superior</v>
      </c>
      <c r="K585" s="98" t="s">
        <v>411</v>
      </c>
    </row>
    <row r="586" spans="3:11">
      <c r="C586" s="141"/>
      <c r="D586" s="158"/>
      <c r="E586" s="123"/>
      <c r="F586" s="97">
        <f t="shared" si="27"/>
        <v>0</v>
      </c>
      <c r="G586" s="161"/>
      <c r="H586" s="142"/>
      <c r="I586" s="130" t="e">
        <f>VLOOKUP(H586,Presupuesto!$B$11:$C$565,2,0)</f>
        <v>#N/A</v>
      </c>
      <c r="J586" s="98" t="str">
        <f t="shared" si="28"/>
        <v>Desarrollo del Sistema de Educación Superior</v>
      </c>
      <c r="K586" s="98" t="s">
        <v>411</v>
      </c>
    </row>
    <row r="587" spans="3:11">
      <c r="C587" s="141"/>
      <c r="D587" s="158"/>
      <c r="E587" s="123"/>
      <c r="F587" s="97">
        <f t="shared" si="27"/>
        <v>0</v>
      </c>
      <c r="G587" s="161"/>
      <c r="H587" s="142"/>
      <c r="I587" s="130" t="e">
        <f>VLOOKUP(H587,Presupuesto!$B$11:$C$565,2,0)</f>
        <v>#N/A</v>
      </c>
      <c r="J587" s="98" t="str">
        <f t="shared" si="28"/>
        <v>Desarrollo del Sistema de Educación Superior</v>
      </c>
      <c r="K587" s="98" t="s">
        <v>411</v>
      </c>
    </row>
    <row r="588" spans="3:11">
      <c r="C588" s="141"/>
      <c r="D588" s="158"/>
      <c r="E588" s="123"/>
      <c r="F588" s="97">
        <f t="shared" si="27"/>
        <v>0</v>
      </c>
      <c r="G588" s="161"/>
      <c r="H588" s="142"/>
      <c r="I588" s="130" t="e">
        <f>VLOOKUP(H588,Presupuesto!$B$11:$C$565,2,0)</f>
        <v>#N/A</v>
      </c>
      <c r="J588" s="98" t="str">
        <f t="shared" si="28"/>
        <v>Desarrollo del Sistema de Educación Superior</v>
      </c>
      <c r="K588" s="98" t="s">
        <v>411</v>
      </c>
    </row>
    <row r="589" spans="3:11">
      <c r="C589" s="141"/>
      <c r="D589" s="158"/>
      <c r="E589" s="123"/>
      <c r="F589" s="97">
        <f t="shared" si="27"/>
        <v>0</v>
      </c>
      <c r="G589" s="161"/>
      <c r="H589" s="142"/>
      <c r="I589" s="130" t="e">
        <f>VLOOKUP(H589,Presupuesto!$B$11:$C$565,2,0)</f>
        <v>#N/A</v>
      </c>
      <c r="J589" s="98" t="str">
        <f t="shared" si="28"/>
        <v>Desarrollo del Sistema de Educación Superior</v>
      </c>
      <c r="K589" s="98" t="s">
        <v>411</v>
      </c>
    </row>
    <row r="590" spans="3:11">
      <c r="C590" s="141"/>
      <c r="D590" s="158"/>
      <c r="E590" s="123"/>
      <c r="F590" s="97">
        <f t="shared" si="27"/>
        <v>0</v>
      </c>
      <c r="G590" s="161"/>
      <c r="H590" s="142"/>
      <c r="I590" s="130" t="e">
        <f>VLOOKUP(H590,Presupuesto!$B$11:$C$565,2,0)</f>
        <v>#N/A</v>
      </c>
      <c r="J590" s="98" t="str">
        <f t="shared" si="28"/>
        <v>Desarrollo del Sistema de Educación Superior</v>
      </c>
      <c r="K590" s="98" t="s">
        <v>411</v>
      </c>
    </row>
    <row r="591" spans="3:11">
      <c r="C591" s="141"/>
      <c r="D591" s="158"/>
      <c r="E591" s="123"/>
      <c r="F591" s="97">
        <f t="shared" si="27"/>
        <v>0</v>
      </c>
      <c r="G591" s="161"/>
      <c r="H591" s="142"/>
      <c r="I591" s="130" t="e">
        <f>VLOOKUP(H591,Presupuesto!$B$11:$C$565,2,0)</f>
        <v>#N/A</v>
      </c>
      <c r="J591" s="98" t="str">
        <f t="shared" si="28"/>
        <v>Desarrollo del Sistema de Educación Superior</v>
      </c>
      <c r="K591" s="98" t="s">
        <v>411</v>
      </c>
    </row>
    <row r="592" spans="3:11">
      <c r="C592" s="141"/>
      <c r="D592" s="158"/>
      <c r="E592" s="123"/>
      <c r="F592" s="97">
        <f t="shared" si="27"/>
        <v>0</v>
      </c>
      <c r="G592" s="161"/>
      <c r="H592" s="142"/>
      <c r="I592" s="130" t="e">
        <f>VLOOKUP(H592,Presupuesto!$B$11:$C$565,2,0)</f>
        <v>#N/A</v>
      </c>
      <c r="J592" s="98" t="str">
        <f t="shared" si="28"/>
        <v>Desarrollo del Sistema de Educación Superior</v>
      </c>
      <c r="K592" s="98" t="s">
        <v>411</v>
      </c>
    </row>
    <row r="593" spans="3:11">
      <c r="C593" s="141"/>
      <c r="D593" s="158"/>
      <c r="E593" s="123"/>
      <c r="F593" s="97">
        <f t="shared" si="27"/>
        <v>0</v>
      </c>
      <c r="G593" s="161"/>
      <c r="H593" s="142"/>
      <c r="I593" s="130" t="e">
        <f>VLOOKUP(H593,Presupuesto!$B$11:$C$565,2,0)</f>
        <v>#N/A</v>
      </c>
      <c r="J593" s="98" t="str">
        <f t="shared" si="28"/>
        <v>Desarrollo del Sistema de Educación Superior</v>
      </c>
      <c r="K593" s="98" t="s">
        <v>411</v>
      </c>
    </row>
    <row r="594" spans="3:11">
      <c r="C594" s="141"/>
      <c r="D594" s="158"/>
      <c r="E594" s="123"/>
      <c r="F594" s="97">
        <f t="shared" si="27"/>
        <v>0</v>
      </c>
      <c r="G594" s="161"/>
      <c r="H594" s="142"/>
      <c r="I594" s="130" t="e">
        <f>VLOOKUP(H594,Presupuesto!$B$11:$C$565,2,0)</f>
        <v>#N/A</v>
      </c>
      <c r="J594" s="98" t="str">
        <f t="shared" si="28"/>
        <v>Desarrollo del Sistema de Educación Superior</v>
      </c>
      <c r="K594" s="98" t="s">
        <v>411</v>
      </c>
    </row>
    <row r="595" spans="3:11">
      <c r="C595" s="141"/>
      <c r="D595" s="158"/>
      <c r="E595" s="123"/>
      <c r="F595" s="97">
        <f t="shared" si="27"/>
        <v>0</v>
      </c>
      <c r="G595" s="161"/>
      <c r="H595" s="142"/>
      <c r="I595" s="130" t="e">
        <f>VLOOKUP(H595,Presupuesto!$B$11:$C$565,2,0)</f>
        <v>#N/A</v>
      </c>
      <c r="J595" s="98" t="str">
        <f t="shared" si="28"/>
        <v>Desarrollo del Sistema de Educación Superior</v>
      </c>
      <c r="K595" s="98" t="s">
        <v>411</v>
      </c>
    </row>
    <row r="596" spans="3:11">
      <c r="C596" s="141"/>
      <c r="D596" s="158"/>
      <c r="E596" s="123"/>
      <c r="F596" s="97">
        <f t="shared" si="27"/>
        <v>0</v>
      </c>
      <c r="G596" s="161"/>
      <c r="H596" s="142"/>
      <c r="I596" s="130" t="e">
        <f>VLOOKUP(H596,Presupuesto!$B$11:$C$565,2,0)</f>
        <v>#N/A</v>
      </c>
      <c r="J596" s="98" t="str">
        <f t="shared" si="28"/>
        <v>Desarrollo del Sistema de Educación Superior</v>
      </c>
      <c r="K596" s="98" t="s">
        <v>411</v>
      </c>
    </row>
    <row r="597" spans="3:11">
      <c r="C597" s="141"/>
      <c r="D597" s="158"/>
      <c r="E597" s="123"/>
      <c r="F597" s="97">
        <f t="shared" si="27"/>
        <v>0</v>
      </c>
      <c r="G597" s="161"/>
      <c r="H597" s="142"/>
      <c r="I597" s="130" t="e">
        <f>VLOOKUP(H597,Presupuesto!$B$11:$C$565,2,0)</f>
        <v>#N/A</v>
      </c>
      <c r="J597" s="98" t="str">
        <f t="shared" si="28"/>
        <v>Desarrollo del Sistema de Educación Superior</v>
      </c>
      <c r="K597" s="98" t="s">
        <v>411</v>
      </c>
    </row>
    <row r="598" spans="3:11">
      <c r="C598" s="141"/>
      <c r="D598" s="158"/>
      <c r="E598" s="123"/>
      <c r="F598" s="97">
        <f t="shared" si="27"/>
        <v>0</v>
      </c>
      <c r="G598" s="161"/>
      <c r="H598" s="142"/>
      <c r="I598" s="130" t="e">
        <f>VLOOKUP(H598,Presupuesto!$B$11:$C$565,2,0)</f>
        <v>#N/A</v>
      </c>
      <c r="J598" s="98" t="str">
        <f t="shared" si="28"/>
        <v>Desarrollo del Sistema de Educación Superior</v>
      </c>
      <c r="K598" s="98" t="s">
        <v>411</v>
      </c>
    </row>
    <row r="599" spans="3:11">
      <c r="C599" s="141"/>
      <c r="D599" s="158"/>
      <c r="E599" s="123"/>
      <c r="F599" s="97">
        <f t="shared" si="27"/>
        <v>0</v>
      </c>
      <c r="G599" s="161"/>
      <c r="H599" s="142"/>
      <c r="I599" s="130" t="e">
        <f>VLOOKUP(H599,Presupuesto!$B$11:$C$565,2,0)</f>
        <v>#N/A</v>
      </c>
      <c r="J599" s="98" t="str">
        <f t="shared" si="28"/>
        <v>Desarrollo del Sistema de Educación Superior</v>
      </c>
      <c r="K599" s="98" t="s">
        <v>411</v>
      </c>
    </row>
    <row r="600" spans="3:11">
      <c r="C600" s="141"/>
      <c r="D600" s="158"/>
      <c r="E600" s="123"/>
      <c r="F600" s="97">
        <f t="shared" si="27"/>
        <v>0</v>
      </c>
      <c r="G600" s="161"/>
      <c r="H600" s="142"/>
      <c r="I600" s="130" t="e">
        <f>VLOOKUP(H600,Presupuesto!$B$11:$C$565,2,0)</f>
        <v>#N/A</v>
      </c>
      <c r="J600" s="98" t="str">
        <f t="shared" si="28"/>
        <v>Desarrollo del Sistema de Educación Superior</v>
      </c>
      <c r="K600" s="98" t="s">
        <v>411</v>
      </c>
    </row>
    <row r="601" spans="3:11">
      <c r="C601" s="143"/>
      <c r="D601" s="151"/>
      <c r="E601" s="118"/>
      <c r="F601" s="97">
        <f t="shared" si="27"/>
        <v>0</v>
      </c>
      <c r="G601" s="161"/>
      <c r="H601" s="144"/>
      <c r="I601" s="130" t="e">
        <f>VLOOKUP(H601,Presupuesto!$B$11:$C$565,2,0)</f>
        <v>#N/A</v>
      </c>
      <c r="J601" s="98" t="str">
        <f t="shared" si="28"/>
        <v>Desarrollo del Sistema de Educación Superior</v>
      </c>
      <c r="K601" s="98" t="s">
        <v>411</v>
      </c>
    </row>
    <row r="602" spans="3:11">
      <c r="C602" s="143"/>
      <c r="D602" s="151"/>
      <c r="E602" s="118"/>
      <c r="F602" s="97">
        <f t="shared" si="27"/>
        <v>0</v>
      </c>
      <c r="G602" s="161"/>
      <c r="H602" s="144"/>
      <c r="I602" s="130" t="e">
        <f>VLOOKUP(H602,Presupuesto!$B$11:$C$565,2,0)</f>
        <v>#N/A</v>
      </c>
      <c r="J602" s="98" t="str">
        <f t="shared" si="28"/>
        <v>Desarrollo del Sistema de Educación Superior</v>
      </c>
      <c r="K602" s="98" t="s">
        <v>411</v>
      </c>
    </row>
    <row r="603" spans="3:11">
      <c r="C603" s="143"/>
      <c r="D603" s="151"/>
      <c r="E603" s="118"/>
      <c r="F603" s="97">
        <f t="shared" si="27"/>
        <v>0</v>
      </c>
      <c r="G603" s="161"/>
      <c r="H603" s="144"/>
      <c r="I603" s="130" t="e">
        <f>VLOOKUP(H603,Presupuesto!$B$11:$C$565,2,0)</f>
        <v>#N/A</v>
      </c>
      <c r="J603" s="98" t="str">
        <f t="shared" si="28"/>
        <v>Desarrollo del Sistema de Educación Superior</v>
      </c>
      <c r="K603" s="98" t="s">
        <v>411</v>
      </c>
    </row>
    <row r="604" spans="3:11">
      <c r="C604" s="143"/>
      <c r="D604" s="151"/>
      <c r="E604" s="118"/>
      <c r="F604" s="97">
        <f t="shared" si="27"/>
        <v>0</v>
      </c>
      <c r="G604" s="161"/>
      <c r="H604" s="144"/>
      <c r="I604" s="130" t="e">
        <f>VLOOKUP(H604,Presupuesto!$B$11:$C$565,2,0)</f>
        <v>#N/A</v>
      </c>
      <c r="J604" s="98" t="str">
        <f t="shared" si="28"/>
        <v>Desarrollo del Sistema de Educación Superior</v>
      </c>
      <c r="K604" s="98" t="s">
        <v>411</v>
      </c>
    </row>
    <row r="605" spans="3:11">
      <c r="C605" s="143"/>
      <c r="D605" s="151"/>
      <c r="E605" s="118"/>
      <c r="F605" s="97">
        <f t="shared" si="27"/>
        <v>0</v>
      </c>
      <c r="G605" s="161"/>
      <c r="H605" s="144"/>
      <c r="I605" s="130" t="e">
        <f>VLOOKUP(H605,Presupuesto!$B$11:$C$565,2,0)</f>
        <v>#N/A</v>
      </c>
      <c r="J605" s="98" t="str">
        <f t="shared" si="28"/>
        <v>Desarrollo del Sistema de Educación Superior</v>
      </c>
      <c r="K605" s="98" t="s">
        <v>411</v>
      </c>
    </row>
    <row r="606" spans="3:11">
      <c r="C606" s="143"/>
      <c r="D606" s="151"/>
      <c r="E606" s="118"/>
      <c r="F606" s="97">
        <f t="shared" si="27"/>
        <v>0</v>
      </c>
      <c r="G606" s="161"/>
      <c r="H606" s="144"/>
      <c r="I606" s="130" t="e">
        <f>VLOOKUP(H606,Presupuesto!$B$11:$C$565,2,0)</f>
        <v>#N/A</v>
      </c>
      <c r="J606" s="98" t="str">
        <f t="shared" si="28"/>
        <v>Desarrollo del Sistema de Educación Superior</v>
      </c>
      <c r="K606" s="98" t="s">
        <v>411</v>
      </c>
    </row>
    <row r="607" spans="3:11">
      <c r="C607" s="143"/>
      <c r="D607" s="151"/>
      <c r="E607" s="118"/>
      <c r="F607" s="97">
        <f t="shared" si="27"/>
        <v>0</v>
      </c>
      <c r="G607" s="161"/>
      <c r="H607" s="144"/>
      <c r="I607" s="130" t="e">
        <f>VLOOKUP(H607,Presupuesto!$B$11:$C$565,2,0)</f>
        <v>#N/A</v>
      </c>
      <c r="J607" s="98" t="str">
        <f t="shared" si="28"/>
        <v>Desarrollo del Sistema de Educación Superior</v>
      </c>
      <c r="K607" s="98" t="s">
        <v>411</v>
      </c>
    </row>
    <row r="608" spans="3:11">
      <c r="C608" s="143"/>
      <c r="D608" s="151"/>
      <c r="E608" s="118"/>
      <c r="F608" s="97">
        <f t="shared" si="27"/>
        <v>0</v>
      </c>
      <c r="G608" s="161"/>
      <c r="H608" s="144"/>
      <c r="I608" s="130" t="e">
        <f>VLOOKUP(H608,Presupuesto!$B$11:$C$565,2,0)</f>
        <v>#N/A</v>
      </c>
      <c r="J608" s="98" t="str">
        <f t="shared" si="28"/>
        <v>Desarrollo del Sistema de Educación Superior</v>
      </c>
      <c r="K608" s="98" t="s">
        <v>411</v>
      </c>
    </row>
    <row r="609" spans="3:11">
      <c r="C609" s="145"/>
      <c r="D609" s="151"/>
      <c r="E609" s="118"/>
      <c r="F609" s="97">
        <f t="shared" si="27"/>
        <v>0</v>
      </c>
      <c r="G609" s="161"/>
      <c r="H609" s="146"/>
      <c r="I609" s="130" t="e">
        <f>VLOOKUP(H609,Presupuesto!$B$11:$C$565,2,0)</f>
        <v>#N/A</v>
      </c>
      <c r="J609" s="98" t="str">
        <f t="shared" si="28"/>
        <v>Desarrollo del Sistema de Educación Superior</v>
      </c>
      <c r="K609" s="98" t="s">
        <v>402</v>
      </c>
    </row>
    <row r="610" spans="3:11">
      <c r="C610" s="145"/>
      <c r="D610" s="151"/>
      <c r="E610" s="118"/>
      <c r="F610" s="97">
        <f t="shared" si="27"/>
        <v>0</v>
      </c>
      <c r="G610" s="161"/>
      <c r="H610" s="146"/>
      <c r="I610" s="130" t="e">
        <f>VLOOKUP(H610,Presupuesto!$B$11:$C$565,2,0)</f>
        <v>#N/A</v>
      </c>
      <c r="J610" s="98" t="str">
        <f t="shared" si="28"/>
        <v>Desarrollo del Sistema de Educación Superior</v>
      </c>
      <c r="K610" s="98" t="s">
        <v>411</v>
      </c>
    </row>
    <row r="611" spans="3:11">
      <c r="C611" s="145"/>
      <c r="D611" s="151"/>
      <c r="E611" s="118"/>
      <c r="F611" s="97">
        <f t="shared" si="27"/>
        <v>0</v>
      </c>
      <c r="G611" s="161"/>
      <c r="H611" s="146"/>
      <c r="I611" s="130" t="e">
        <f>VLOOKUP(H611,Presupuesto!$B$11:$C$565,2,0)</f>
        <v>#N/A</v>
      </c>
      <c r="J611" s="98" t="str">
        <f t="shared" si="28"/>
        <v>Desarrollo del Sistema de Educación Superior</v>
      </c>
      <c r="K611" s="98" t="s">
        <v>411</v>
      </c>
    </row>
    <row r="612" spans="3:11">
      <c r="C612" s="145"/>
      <c r="D612" s="151"/>
      <c r="E612" s="118"/>
      <c r="F612" s="97">
        <f t="shared" si="27"/>
        <v>0</v>
      </c>
      <c r="G612" s="161"/>
      <c r="H612" s="146"/>
      <c r="I612" s="130" t="e">
        <f>VLOOKUP(H612,Presupuesto!$B$11:$C$565,2,0)</f>
        <v>#N/A</v>
      </c>
      <c r="J612" s="98" t="str">
        <f t="shared" si="28"/>
        <v>Desarrollo del Sistema de Educación Superior</v>
      </c>
      <c r="K612" s="98" t="s">
        <v>411</v>
      </c>
    </row>
    <row r="613" spans="3:11" ht="15.75" thickBot="1">
      <c r="C613" s="147"/>
      <c r="D613" s="159"/>
      <c r="E613" s="103"/>
      <c r="F613" s="105">
        <f t="shared" si="27"/>
        <v>0</v>
      </c>
      <c r="G613" s="162"/>
      <c r="H613" s="148"/>
      <c r="I613" s="132" t="e">
        <f>VLOOKUP(H613,Presupuesto!$B$11:$C$565,2,0)</f>
        <v>#N/A</v>
      </c>
      <c r="J613" s="106" t="str">
        <f t="shared" si="28"/>
        <v>Desarrollo del Sistema de Educación Superior</v>
      </c>
      <c r="K613" s="124" t="s">
        <v>393</v>
      </c>
    </row>
    <row r="615" spans="3:11" ht="15.75" thickBot="1"/>
    <row r="616" spans="3:11" ht="15.75" thickBot="1">
      <c r="C616" s="157" t="s">
        <v>53</v>
      </c>
      <c r="D616" s="373">
        <f>SUM(F623:F657)</f>
        <v>0</v>
      </c>
      <c r="F616" s="70"/>
      <c r="G616" s="79"/>
      <c r="H616" s="70"/>
      <c r="I616" s="70"/>
    </row>
    <row r="617" spans="3:11">
      <c r="C617" s="70"/>
      <c r="D617" s="31"/>
      <c r="E617" s="93"/>
      <c r="F617" s="93"/>
      <c r="G617" s="93"/>
      <c r="H617" s="76"/>
      <c r="I617" s="76"/>
      <c r="J617" s="76"/>
      <c r="K617" s="112"/>
    </row>
    <row r="618" spans="3:11">
      <c r="C618" s="70"/>
      <c r="D618" s="31"/>
      <c r="E618" s="93"/>
      <c r="F618" s="93"/>
      <c r="G618" s="93"/>
      <c r="H618" s="76"/>
      <c r="I618" s="76"/>
      <c r="J618" s="76"/>
      <c r="K618" s="112"/>
    </row>
    <row r="619" spans="3:11" ht="15.75">
      <c r="C619" s="202" t="s">
        <v>391</v>
      </c>
      <c r="D619" s="369"/>
      <c r="E619" s="93"/>
      <c r="F619" s="93"/>
      <c r="G619" s="93"/>
      <c r="H619" s="76"/>
      <c r="I619" s="76"/>
      <c r="J619" s="76"/>
      <c r="K619" s="112"/>
    </row>
    <row r="620" spans="3:11" ht="18.75">
      <c r="C620" s="210" t="e">
        <f>IFERROR(VLOOKUP(D619,'1. Desarrollo e Innov. Curricu.'!$F:$G,2,FALSE),IFERROR(VLOOKUP(D619,'2. Investigación Científica'!$F:$G,2,FALSE),IFERROR(VLOOKUP(D619,'3. Vinculación Univ. Sociedad'!$F:$G,2,FALSE),IFERROR(VLOOKUP(D619,'4. Docencia y Profesorado Univ.'!$F:$G,2,FALSE),IFERROR(VLOOKUP(D619,'5. Estudiantes y Graduados'!$F:$G,2,FALSE),IFERROR(VLOOKUP(D619,'11. Gestion Administrativa'!$F:$G,2,FALSE),IFERROR(VLOOKUP(D619,'13. Gestión Académica'!$F:$G,2,FALSE),IFERROR(VLOOKUP(D619,'9. Asegura. de la Calid. y M'!$F:$G,2,FALSE),IFERROR(VLOOKUP(D619,'6. Gestión del Conocimiento'!$F:$G,2,FALSE),IFERROR(VLOOKUP(D619,'15. Gobernabilidad y Proceso...'!$F:$G,2,FALSE),IFERROR(VLOOKUP(D619,'12. Gestión del Talento Humano'!$F:$G,2,FALSE),IFERROR(VLOOKUP(D619,'14. Internacional... de la E.S.'!$F:$G,2,FALSE),IFERROR(VLOOKUP(D619,'10. Posgrado'!$F:$G,2,FALSE),IFERROR(VLOOKUP(D619,'17. Gestión TIC'!$F:$G,2,FALSE),IFERROR(VLOOKUP(D619,'16. Desa. del Sistema Educ.Sup.'!$F:$G,2,FALSE),IFERROR(VLOOKUP(D619,'8. Cultura de Inno. Insti...'!$F:$G,2,FALSE),VLOOKUP(D619,'7. Lo Esencial de la Reforma U.'!$F:$G,2,0)))))))))))))))))</f>
        <v>#N/A</v>
      </c>
      <c r="D620" s="31"/>
      <c r="E620" s="93"/>
      <c r="F620" s="93"/>
      <c r="G620" s="93"/>
      <c r="H620" s="76"/>
      <c r="I620" s="76"/>
      <c r="J620" s="76"/>
      <c r="K620" s="112"/>
    </row>
    <row r="621" spans="3:11" ht="15.75" thickBot="1">
      <c r="F621" s="93"/>
      <c r="G621" s="76"/>
      <c r="H621" s="76"/>
      <c r="I621" s="76"/>
    </row>
    <row r="622" spans="3:11" ht="30.75" thickBot="1">
      <c r="C622" s="129" t="s">
        <v>44</v>
      </c>
      <c r="D622" s="129" t="s">
        <v>55</v>
      </c>
      <c r="E622" s="136" t="s">
        <v>57</v>
      </c>
      <c r="F622" s="135" t="s">
        <v>27</v>
      </c>
      <c r="G622" s="133" t="s">
        <v>130</v>
      </c>
      <c r="H622" s="136" t="s">
        <v>46</v>
      </c>
      <c r="I622" s="133" t="s">
        <v>131</v>
      </c>
      <c r="J622" s="133" t="s">
        <v>409</v>
      </c>
      <c r="K622" s="133" t="s">
        <v>410</v>
      </c>
    </row>
    <row r="623" spans="3:11">
      <c r="C623" s="220" t="s">
        <v>438</v>
      </c>
      <c r="D623" s="221"/>
      <c r="E623" s="219">
        <f>HLOOKUP(C623,$AH$2:$BU$3,2,0)</f>
        <v>620</v>
      </c>
      <c r="F623" s="97">
        <f t="shared" ref="F623:F657" si="29">D623*E623</f>
        <v>0</v>
      </c>
      <c r="G623" s="161"/>
      <c r="H623" s="142"/>
      <c r="I623" s="130" t="e">
        <f>VLOOKUP(H623,Presupuesto!$B$11:$C$565,2,0)</f>
        <v>#N/A</v>
      </c>
      <c r="J623" s="218" t="s">
        <v>1478</v>
      </c>
      <c r="K623" s="98" t="s">
        <v>393</v>
      </c>
    </row>
    <row r="624" spans="3:11">
      <c r="C624" s="141"/>
      <c r="D624" s="158"/>
      <c r="E624" s="123"/>
      <c r="F624" s="97">
        <f t="shared" si="29"/>
        <v>0</v>
      </c>
      <c r="G624" s="161"/>
      <c r="H624" s="142"/>
      <c r="I624" s="130" t="e">
        <f>VLOOKUP(H624,Presupuesto!$B$11:$C$565,2,0)</f>
        <v>#N/A</v>
      </c>
      <c r="J624" s="98" t="str">
        <f>$J$623</f>
        <v>Desarrollo del Sistema de Educación Superior</v>
      </c>
      <c r="K624" s="98" t="s">
        <v>411</v>
      </c>
    </row>
    <row r="625" spans="3:11">
      <c r="C625" s="141"/>
      <c r="D625" s="158"/>
      <c r="E625" s="123"/>
      <c r="F625" s="97">
        <f t="shared" si="29"/>
        <v>0</v>
      </c>
      <c r="G625" s="161"/>
      <c r="H625" s="142"/>
      <c r="I625" s="130" t="e">
        <f>VLOOKUP(H625,Presupuesto!$B$11:$C$565,2,0)</f>
        <v>#N/A</v>
      </c>
      <c r="J625" s="98" t="str">
        <f t="shared" ref="J625:J657" si="30">$J$623</f>
        <v>Desarrollo del Sistema de Educación Superior</v>
      </c>
      <c r="K625" s="98" t="s">
        <v>411</v>
      </c>
    </row>
    <row r="626" spans="3:11">
      <c r="C626" s="141"/>
      <c r="D626" s="158"/>
      <c r="E626" s="123"/>
      <c r="F626" s="97">
        <f t="shared" si="29"/>
        <v>0</v>
      </c>
      <c r="G626" s="161"/>
      <c r="H626" s="142"/>
      <c r="I626" s="130" t="e">
        <f>VLOOKUP(H626,Presupuesto!$B$11:$C$565,2,0)</f>
        <v>#N/A</v>
      </c>
      <c r="J626" s="98" t="str">
        <f t="shared" si="30"/>
        <v>Desarrollo del Sistema de Educación Superior</v>
      </c>
      <c r="K626" s="98" t="s">
        <v>411</v>
      </c>
    </row>
    <row r="627" spans="3:11">
      <c r="C627" s="141"/>
      <c r="D627" s="158"/>
      <c r="E627" s="123"/>
      <c r="F627" s="97">
        <f t="shared" si="29"/>
        <v>0</v>
      </c>
      <c r="G627" s="161"/>
      <c r="H627" s="142"/>
      <c r="I627" s="130" t="e">
        <f>VLOOKUP(H627,Presupuesto!$B$11:$C$565,2,0)</f>
        <v>#N/A</v>
      </c>
      <c r="J627" s="98" t="str">
        <f t="shared" si="30"/>
        <v>Desarrollo del Sistema de Educación Superior</v>
      </c>
      <c r="K627" s="98" t="s">
        <v>411</v>
      </c>
    </row>
    <row r="628" spans="3:11">
      <c r="C628" s="141"/>
      <c r="D628" s="158"/>
      <c r="E628" s="123"/>
      <c r="F628" s="97">
        <f t="shared" si="29"/>
        <v>0</v>
      </c>
      <c r="G628" s="161"/>
      <c r="H628" s="142"/>
      <c r="I628" s="130" t="e">
        <f>VLOOKUP(H628,Presupuesto!$B$11:$C$565,2,0)</f>
        <v>#N/A</v>
      </c>
      <c r="J628" s="98" t="str">
        <f t="shared" si="30"/>
        <v>Desarrollo del Sistema de Educación Superior</v>
      </c>
      <c r="K628" s="98" t="s">
        <v>400</v>
      </c>
    </row>
    <row r="629" spans="3:11">
      <c r="C629" s="141"/>
      <c r="D629" s="158"/>
      <c r="E629" s="123"/>
      <c r="F629" s="97">
        <f t="shared" si="29"/>
        <v>0</v>
      </c>
      <c r="G629" s="161"/>
      <c r="H629" s="142"/>
      <c r="I629" s="130" t="e">
        <f>VLOOKUP(H629,Presupuesto!$B$11:$C$565,2,0)</f>
        <v>#N/A</v>
      </c>
      <c r="J629" s="98" t="str">
        <f t="shared" si="30"/>
        <v>Desarrollo del Sistema de Educación Superior</v>
      </c>
      <c r="K629" s="98" t="s">
        <v>411</v>
      </c>
    </row>
    <row r="630" spans="3:11">
      <c r="C630" s="141"/>
      <c r="D630" s="158"/>
      <c r="E630" s="123"/>
      <c r="F630" s="97">
        <f t="shared" si="29"/>
        <v>0</v>
      </c>
      <c r="G630" s="161"/>
      <c r="H630" s="142"/>
      <c r="I630" s="130" t="e">
        <f>VLOOKUP(H630,Presupuesto!$B$11:$C$565,2,0)</f>
        <v>#N/A</v>
      </c>
      <c r="J630" s="98" t="str">
        <f t="shared" si="30"/>
        <v>Desarrollo del Sistema de Educación Superior</v>
      </c>
      <c r="K630" s="98" t="s">
        <v>411</v>
      </c>
    </row>
    <row r="631" spans="3:11">
      <c r="C631" s="141"/>
      <c r="D631" s="158"/>
      <c r="E631" s="123"/>
      <c r="F631" s="97">
        <f t="shared" si="29"/>
        <v>0</v>
      </c>
      <c r="G631" s="161"/>
      <c r="H631" s="142"/>
      <c r="I631" s="130" t="e">
        <f>VLOOKUP(H631,Presupuesto!$B$11:$C$565,2,0)</f>
        <v>#N/A</v>
      </c>
      <c r="J631" s="98" t="str">
        <f t="shared" si="30"/>
        <v>Desarrollo del Sistema de Educación Superior</v>
      </c>
      <c r="K631" s="98" t="s">
        <v>411</v>
      </c>
    </row>
    <row r="632" spans="3:11">
      <c r="C632" s="141"/>
      <c r="D632" s="158"/>
      <c r="E632" s="123"/>
      <c r="F632" s="97">
        <f t="shared" si="29"/>
        <v>0</v>
      </c>
      <c r="G632" s="161"/>
      <c r="H632" s="142"/>
      <c r="I632" s="130" t="e">
        <f>VLOOKUP(H632,Presupuesto!$B$11:$C$565,2,0)</f>
        <v>#N/A</v>
      </c>
      <c r="J632" s="98" t="str">
        <f t="shared" si="30"/>
        <v>Desarrollo del Sistema de Educación Superior</v>
      </c>
      <c r="K632" s="98" t="s">
        <v>411</v>
      </c>
    </row>
    <row r="633" spans="3:11">
      <c r="C633" s="141"/>
      <c r="D633" s="158"/>
      <c r="E633" s="123"/>
      <c r="F633" s="97">
        <f t="shared" si="29"/>
        <v>0</v>
      </c>
      <c r="G633" s="161"/>
      <c r="H633" s="142"/>
      <c r="I633" s="130" t="e">
        <f>VLOOKUP(H633,Presupuesto!$B$11:$C$565,2,0)</f>
        <v>#N/A</v>
      </c>
      <c r="J633" s="98" t="str">
        <f t="shared" si="30"/>
        <v>Desarrollo del Sistema de Educación Superior</v>
      </c>
      <c r="K633" s="98" t="s">
        <v>411</v>
      </c>
    </row>
    <row r="634" spans="3:11">
      <c r="C634" s="141"/>
      <c r="D634" s="158"/>
      <c r="E634" s="123"/>
      <c r="F634" s="97">
        <f t="shared" si="29"/>
        <v>0</v>
      </c>
      <c r="G634" s="161"/>
      <c r="H634" s="142"/>
      <c r="I634" s="130" t="e">
        <f>VLOOKUP(H634,Presupuesto!$B$11:$C$565,2,0)</f>
        <v>#N/A</v>
      </c>
      <c r="J634" s="98" t="str">
        <f t="shared" si="30"/>
        <v>Desarrollo del Sistema de Educación Superior</v>
      </c>
      <c r="K634" s="98" t="s">
        <v>411</v>
      </c>
    </row>
    <row r="635" spans="3:11">
      <c r="C635" s="141"/>
      <c r="D635" s="158"/>
      <c r="E635" s="123"/>
      <c r="F635" s="97">
        <f t="shared" si="29"/>
        <v>0</v>
      </c>
      <c r="G635" s="161"/>
      <c r="H635" s="142"/>
      <c r="I635" s="130" t="e">
        <f>VLOOKUP(H635,Presupuesto!$B$11:$C$565,2,0)</f>
        <v>#N/A</v>
      </c>
      <c r="J635" s="98" t="str">
        <f t="shared" si="30"/>
        <v>Desarrollo del Sistema de Educación Superior</v>
      </c>
      <c r="K635" s="98" t="s">
        <v>411</v>
      </c>
    </row>
    <row r="636" spans="3:11">
      <c r="C636" s="141"/>
      <c r="D636" s="158"/>
      <c r="E636" s="123"/>
      <c r="F636" s="97">
        <f t="shared" si="29"/>
        <v>0</v>
      </c>
      <c r="G636" s="161"/>
      <c r="H636" s="142"/>
      <c r="I636" s="130" t="e">
        <f>VLOOKUP(H636,Presupuesto!$B$11:$C$565,2,0)</f>
        <v>#N/A</v>
      </c>
      <c r="J636" s="98" t="str">
        <f t="shared" si="30"/>
        <v>Desarrollo del Sistema de Educación Superior</v>
      </c>
      <c r="K636" s="98" t="s">
        <v>411</v>
      </c>
    </row>
    <row r="637" spans="3:11">
      <c r="C637" s="141"/>
      <c r="D637" s="158"/>
      <c r="E637" s="123"/>
      <c r="F637" s="97">
        <f t="shared" si="29"/>
        <v>0</v>
      </c>
      <c r="G637" s="161"/>
      <c r="H637" s="142"/>
      <c r="I637" s="130" t="e">
        <f>VLOOKUP(H637,Presupuesto!$B$11:$C$565,2,0)</f>
        <v>#N/A</v>
      </c>
      <c r="J637" s="98" t="str">
        <f t="shared" si="30"/>
        <v>Desarrollo del Sistema de Educación Superior</v>
      </c>
      <c r="K637" s="98" t="s">
        <v>411</v>
      </c>
    </row>
    <row r="638" spans="3:11">
      <c r="C638" s="141"/>
      <c r="D638" s="158"/>
      <c r="E638" s="123"/>
      <c r="F638" s="97">
        <f t="shared" si="29"/>
        <v>0</v>
      </c>
      <c r="G638" s="161"/>
      <c r="H638" s="142"/>
      <c r="I638" s="130" t="e">
        <f>VLOOKUP(H638,Presupuesto!$B$11:$C$565,2,0)</f>
        <v>#N/A</v>
      </c>
      <c r="J638" s="98" t="str">
        <f t="shared" si="30"/>
        <v>Desarrollo del Sistema de Educación Superior</v>
      </c>
      <c r="K638" s="98" t="s">
        <v>411</v>
      </c>
    </row>
    <row r="639" spans="3:11">
      <c r="C639" s="141"/>
      <c r="D639" s="158"/>
      <c r="E639" s="123"/>
      <c r="F639" s="97">
        <f t="shared" si="29"/>
        <v>0</v>
      </c>
      <c r="G639" s="161"/>
      <c r="H639" s="142"/>
      <c r="I639" s="130" t="e">
        <f>VLOOKUP(H639,Presupuesto!$B$11:$C$565,2,0)</f>
        <v>#N/A</v>
      </c>
      <c r="J639" s="98" t="str">
        <f t="shared" si="30"/>
        <v>Desarrollo del Sistema de Educación Superior</v>
      </c>
      <c r="K639" s="98" t="s">
        <v>411</v>
      </c>
    </row>
    <row r="640" spans="3:11">
      <c r="C640" s="141"/>
      <c r="D640" s="158"/>
      <c r="E640" s="123"/>
      <c r="F640" s="97">
        <f t="shared" si="29"/>
        <v>0</v>
      </c>
      <c r="G640" s="161"/>
      <c r="H640" s="142"/>
      <c r="I640" s="130" t="e">
        <f>VLOOKUP(H640,Presupuesto!$B$11:$C$565,2,0)</f>
        <v>#N/A</v>
      </c>
      <c r="J640" s="98" t="str">
        <f t="shared" si="30"/>
        <v>Desarrollo del Sistema de Educación Superior</v>
      </c>
      <c r="K640" s="98" t="s">
        <v>411</v>
      </c>
    </row>
    <row r="641" spans="3:11">
      <c r="C641" s="141"/>
      <c r="D641" s="158"/>
      <c r="E641" s="123"/>
      <c r="F641" s="97">
        <f t="shared" si="29"/>
        <v>0</v>
      </c>
      <c r="G641" s="161"/>
      <c r="H641" s="142"/>
      <c r="I641" s="130" t="e">
        <f>VLOOKUP(H641,Presupuesto!$B$11:$C$565,2,0)</f>
        <v>#N/A</v>
      </c>
      <c r="J641" s="98" t="str">
        <f t="shared" si="30"/>
        <v>Desarrollo del Sistema de Educación Superior</v>
      </c>
      <c r="K641" s="98" t="s">
        <v>411</v>
      </c>
    </row>
    <row r="642" spans="3:11">
      <c r="C642" s="141"/>
      <c r="D642" s="158"/>
      <c r="E642" s="123"/>
      <c r="F642" s="97">
        <f t="shared" si="29"/>
        <v>0</v>
      </c>
      <c r="G642" s="161"/>
      <c r="H642" s="142"/>
      <c r="I642" s="130" t="e">
        <f>VLOOKUP(H642,Presupuesto!$B$11:$C$565,2,0)</f>
        <v>#N/A</v>
      </c>
      <c r="J642" s="98" t="str">
        <f t="shared" si="30"/>
        <v>Desarrollo del Sistema de Educación Superior</v>
      </c>
      <c r="K642" s="98" t="s">
        <v>411</v>
      </c>
    </row>
    <row r="643" spans="3:11">
      <c r="C643" s="141"/>
      <c r="D643" s="158"/>
      <c r="E643" s="123"/>
      <c r="F643" s="97">
        <f t="shared" si="29"/>
        <v>0</v>
      </c>
      <c r="G643" s="161"/>
      <c r="H643" s="142"/>
      <c r="I643" s="130" t="e">
        <f>VLOOKUP(H643,Presupuesto!$B$11:$C$565,2,0)</f>
        <v>#N/A</v>
      </c>
      <c r="J643" s="98" t="str">
        <f t="shared" si="30"/>
        <v>Desarrollo del Sistema de Educación Superior</v>
      </c>
      <c r="K643" s="98" t="s">
        <v>411</v>
      </c>
    </row>
    <row r="644" spans="3:11">
      <c r="C644" s="141"/>
      <c r="D644" s="158"/>
      <c r="E644" s="123"/>
      <c r="F644" s="97">
        <f t="shared" si="29"/>
        <v>0</v>
      </c>
      <c r="G644" s="161"/>
      <c r="H644" s="142"/>
      <c r="I644" s="130" t="e">
        <f>VLOOKUP(H644,Presupuesto!$B$11:$C$565,2,0)</f>
        <v>#N/A</v>
      </c>
      <c r="J644" s="98" t="str">
        <f t="shared" si="30"/>
        <v>Desarrollo del Sistema de Educación Superior</v>
      </c>
      <c r="K644" s="98" t="s">
        <v>411</v>
      </c>
    </row>
    <row r="645" spans="3:11">
      <c r="C645" s="143"/>
      <c r="D645" s="151"/>
      <c r="E645" s="118"/>
      <c r="F645" s="97">
        <f t="shared" si="29"/>
        <v>0</v>
      </c>
      <c r="G645" s="161"/>
      <c r="H645" s="144"/>
      <c r="I645" s="130" t="e">
        <f>VLOOKUP(H645,Presupuesto!$B$11:$C$565,2,0)</f>
        <v>#N/A</v>
      </c>
      <c r="J645" s="98" t="str">
        <f t="shared" si="30"/>
        <v>Desarrollo del Sistema de Educación Superior</v>
      </c>
      <c r="K645" s="98" t="s">
        <v>411</v>
      </c>
    </row>
    <row r="646" spans="3:11">
      <c r="C646" s="143"/>
      <c r="D646" s="151"/>
      <c r="E646" s="118"/>
      <c r="F646" s="97">
        <f t="shared" si="29"/>
        <v>0</v>
      </c>
      <c r="G646" s="161"/>
      <c r="H646" s="144"/>
      <c r="I646" s="130" t="e">
        <f>VLOOKUP(H646,Presupuesto!$B$11:$C$565,2,0)</f>
        <v>#N/A</v>
      </c>
      <c r="J646" s="98" t="str">
        <f t="shared" si="30"/>
        <v>Desarrollo del Sistema de Educación Superior</v>
      </c>
      <c r="K646" s="98" t="s">
        <v>411</v>
      </c>
    </row>
    <row r="647" spans="3:11">
      <c r="C647" s="143"/>
      <c r="D647" s="151"/>
      <c r="E647" s="118"/>
      <c r="F647" s="97">
        <f t="shared" si="29"/>
        <v>0</v>
      </c>
      <c r="G647" s="161"/>
      <c r="H647" s="144"/>
      <c r="I647" s="130" t="e">
        <f>VLOOKUP(H647,Presupuesto!$B$11:$C$565,2,0)</f>
        <v>#N/A</v>
      </c>
      <c r="J647" s="98" t="str">
        <f t="shared" si="30"/>
        <v>Desarrollo del Sistema de Educación Superior</v>
      </c>
      <c r="K647" s="98" t="s">
        <v>411</v>
      </c>
    </row>
    <row r="648" spans="3:11">
      <c r="C648" s="143"/>
      <c r="D648" s="151"/>
      <c r="E648" s="118"/>
      <c r="F648" s="97">
        <f t="shared" si="29"/>
        <v>0</v>
      </c>
      <c r="G648" s="161"/>
      <c r="H648" s="144"/>
      <c r="I648" s="130" t="e">
        <f>VLOOKUP(H648,Presupuesto!$B$11:$C$565,2,0)</f>
        <v>#N/A</v>
      </c>
      <c r="J648" s="98" t="str">
        <f t="shared" si="30"/>
        <v>Desarrollo del Sistema de Educación Superior</v>
      </c>
      <c r="K648" s="98" t="s">
        <v>411</v>
      </c>
    </row>
    <row r="649" spans="3:11">
      <c r="C649" s="143"/>
      <c r="D649" s="151"/>
      <c r="E649" s="118"/>
      <c r="F649" s="97">
        <f t="shared" si="29"/>
        <v>0</v>
      </c>
      <c r="G649" s="161"/>
      <c r="H649" s="144"/>
      <c r="I649" s="130" t="e">
        <f>VLOOKUP(H649,Presupuesto!$B$11:$C$565,2,0)</f>
        <v>#N/A</v>
      </c>
      <c r="J649" s="98" t="str">
        <f t="shared" si="30"/>
        <v>Desarrollo del Sistema de Educación Superior</v>
      </c>
      <c r="K649" s="98" t="s">
        <v>411</v>
      </c>
    </row>
    <row r="650" spans="3:11">
      <c r="C650" s="143"/>
      <c r="D650" s="151"/>
      <c r="E650" s="118"/>
      <c r="F650" s="97">
        <f t="shared" si="29"/>
        <v>0</v>
      </c>
      <c r="G650" s="161"/>
      <c r="H650" s="144"/>
      <c r="I650" s="130" t="e">
        <f>VLOOKUP(H650,Presupuesto!$B$11:$C$565,2,0)</f>
        <v>#N/A</v>
      </c>
      <c r="J650" s="98" t="str">
        <f t="shared" si="30"/>
        <v>Desarrollo del Sistema de Educación Superior</v>
      </c>
      <c r="K650" s="98" t="s">
        <v>411</v>
      </c>
    </row>
    <row r="651" spans="3:11">
      <c r="C651" s="143"/>
      <c r="D651" s="151"/>
      <c r="E651" s="118"/>
      <c r="F651" s="97">
        <f t="shared" si="29"/>
        <v>0</v>
      </c>
      <c r="G651" s="161"/>
      <c r="H651" s="144"/>
      <c r="I651" s="130" t="e">
        <f>VLOOKUP(H651,Presupuesto!$B$11:$C$565,2,0)</f>
        <v>#N/A</v>
      </c>
      <c r="J651" s="98" t="str">
        <f t="shared" si="30"/>
        <v>Desarrollo del Sistema de Educación Superior</v>
      </c>
      <c r="K651" s="98" t="s">
        <v>411</v>
      </c>
    </row>
    <row r="652" spans="3:11">
      <c r="C652" s="143"/>
      <c r="D652" s="151"/>
      <c r="E652" s="118"/>
      <c r="F652" s="97">
        <f t="shared" si="29"/>
        <v>0</v>
      </c>
      <c r="G652" s="161"/>
      <c r="H652" s="144"/>
      <c r="I652" s="130" t="e">
        <f>VLOOKUP(H652,Presupuesto!$B$11:$C$565,2,0)</f>
        <v>#N/A</v>
      </c>
      <c r="J652" s="98" t="str">
        <f t="shared" si="30"/>
        <v>Desarrollo del Sistema de Educación Superior</v>
      </c>
      <c r="K652" s="98" t="s">
        <v>411</v>
      </c>
    </row>
    <row r="653" spans="3:11">
      <c r="C653" s="145"/>
      <c r="D653" s="151"/>
      <c r="E653" s="118"/>
      <c r="F653" s="97">
        <f t="shared" si="29"/>
        <v>0</v>
      </c>
      <c r="G653" s="161"/>
      <c r="H653" s="146"/>
      <c r="I653" s="130" t="e">
        <f>VLOOKUP(H653,Presupuesto!$B$11:$C$565,2,0)</f>
        <v>#N/A</v>
      </c>
      <c r="J653" s="98" t="str">
        <f t="shared" si="30"/>
        <v>Desarrollo del Sistema de Educación Superior</v>
      </c>
      <c r="K653" s="98" t="s">
        <v>402</v>
      </c>
    </row>
    <row r="654" spans="3:11">
      <c r="C654" s="145"/>
      <c r="D654" s="151"/>
      <c r="E654" s="118"/>
      <c r="F654" s="97">
        <f t="shared" si="29"/>
        <v>0</v>
      </c>
      <c r="G654" s="161"/>
      <c r="H654" s="146"/>
      <c r="I654" s="130" t="e">
        <f>VLOOKUP(H654,Presupuesto!$B$11:$C$565,2,0)</f>
        <v>#N/A</v>
      </c>
      <c r="J654" s="98" t="str">
        <f t="shared" si="30"/>
        <v>Desarrollo del Sistema de Educación Superior</v>
      </c>
      <c r="K654" s="98" t="s">
        <v>411</v>
      </c>
    </row>
    <row r="655" spans="3:11">
      <c r="C655" s="145"/>
      <c r="D655" s="151"/>
      <c r="E655" s="118"/>
      <c r="F655" s="97">
        <f t="shared" si="29"/>
        <v>0</v>
      </c>
      <c r="G655" s="161"/>
      <c r="H655" s="146"/>
      <c r="I655" s="130" t="e">
        <f>VLOOKUP(H655,Presupuesto!$B$11:$C$565,2,0)</f>
        <v>#N/A</v>
      </c>
      <c r="J655" s="98" t="str">
        <f t="shared" si="30"/>
        <v>Desarrollo del Sistema de Educación Superior</v>
      </c>
      <c r="K655" s="98" t="s">
        <v>411</v>
      </c>
    </row>
    <row r="656" spans="3:11">
      <c r="C656" s="145"/>
      <c r="D656" s="151"/>
      <c r="E656" s="118"/>
      <c r="F656" s="97">
        <f t="shared" si="29"/>
        <v>0</v>
      </c>
      <c r="G656" s="161"/>
      <c r="H656" s="146"/>
      <c r="I656" s="130" t="e">
        <f>VLOOKUP(H656,Presupuesto!$B$11:$C$565,2,0)</f>
        <v>#N/A</v>
      </c>
      <c r="J656" s="98" t="str">
        <f t="shared" si="30"/>
        <v>Desarrollo del Sistema de Educación Superior</v>
      </c>
      <c r="K656" s="98" t="s">
        <v>411</v>
      </c>
    </row>
    <row r="657" spans="3:11" ht="15.75" thickBot="1">
      <c r="C657" s="147"/>
      <c r="D657" s="159"/>
      <c r="E657" s="103"/>
      <c r="F657" s="105">
        <f t="shared" si="29"/>
        <v>0</v>
      </c>
      <c r="G657" s="162"/>
      <c r="H657" s="148"/>
      <c r="I657" s="132" t="e">
        <f>VLOOKUP(H657,Presupuesto!$B$11:$C$565,2,0)</f>
        <v>#N/A</v>
      </c>
      <c r="J657" s="106" t="str">
        <f t="shared" si="30"/>
        <v>Desarrollo del Sistema de Educación Superior</v>
      </c>
      <c r="K657" s="124" t="s">
        <v>393</v>
      </c>
    </row>
    <row r="659" spans="3:11" ht="15.75" thickBot="1">
      <c r="F659" s="90"/>
      <c r="G659" s="89"/>
      <c r="H659" s="90"/>
      <c r="I659" s="90"/>
    </row>
    <row r="660" spans="3:11" ht="15.75" thickBot="1">
      <c r="C660" s="157" t="s">
        <v>53</v>
      </c>
      <c r="D660" s="373">
        <f>SUM(F667:F701)</f>
        <v>0</v>
      </c>
      <c r="F660" s="70"/>
      <c r="G660" s="79"/>
      <c r="H660" s="70"/>
      <c r="I660" s="70"/>
    </row>
    <row r="661" spans="3:11">
      <c r="C661" s="70"/>
      <c r="D661" s="31"/>
      <c r="E661" s="93"/>
      <c r="F661" s="93"/>
      <c r="G661" s="93"/>
      <c r="H661" s="76"/>
      <c r="I661" s="76"/>
      <c r="J661" s="76"/>
      <c r="K661" s="112"/>
    </row>
    <row r="662" spans="3:11">
      <c r="C662" s="70"/>
      <c r="D662" s="31"/>
      <c r="E662" s="93"/>
      <c r="F662" s="93"/>
      <c r="G662" s="93"/>
      <c r="H662" s="76"/>
      <c r="I662" s="76"/>
      <c r="J662" s="76"/>
      <c r="K662" s="112"/>
    </row>
    <row r="663" spans="3:11" ht="15.75">
      <c r="C663" s="202" t="s">
        <v>391</v>
      </c>
      <c r="D663" s="369"/>
      <c r="E663" s="93"/>
      <c r="F663" s="93"/>
      <c r="G663" s="93"/>
      <c r="H663" s="76"/>
      <c r="I663" s="76"/>
      <c r="J663" s="76"/>
      <c r="K663" s="112"/>
    </row>
    <row r="664" spans="3:11" ht="18.75">
      <c r="C664" s="210" t="e">
        <f>IFERROR(VLOOKUP(D663,'1. Desarrollo e Innov. Curricu.'!$F:$G,2,FALSE),IFERROR(VLOOKUP(D663,'2. Investigación Científica'!$F:$G,2,FALSE),IFERROR(VLOOKUP(D663,'3. Vinculación Univ. Sociedad'!$F:$G,2,FALSE),IFERROR(VLOOKUP(D663,'4. Docencia y Profesorado Univ.'!$F:$G,2,FALSE),IFERROR(VLOOKUP(D663,'5. Estudiantes y Graduados'!$F:$G,2,FALSE),IFERROR(VLOOKUP(D663,'11. Gestion Administrativa'!$F:$G,2,FALSE),IFERROR(VLOOKUP(D663,'13. Gestión Académica'!$F:$G,2,FALSE),IFERROR(VLOOKUP(D663,'9. Asegura. de la Calid. y M'!$F:$G,2,FALSE),IFERROR(VLOOKUP(D663,'6. Gestión del Conocimiento'!$F:$G,2,FALSE),IFERROR(VLOOKUP(D663,'15. Gobernabilidad y Proceso...'!$F:$G,2,FALSE),IFERROR(VLOOKUP(D663,'12. Gestión del Talento Humano'!$F:$G,2,FALSE),IFERROR(VLOOKUP(D663,'14. Internacional... de la E.S.'!$F:$G,2,FALSE),IFERROR(VLOOKUP(D663,'10. Posgrado'!$F:$G,2,FALSE),IFERROR(VLOOKUP(D663,'17. Gestión TIC'!$F:$G,2,FALSE),IFERROR(VLOOKUP(D663,'16. Desa. del Sistema Educ.Sup.'!$F:$G,2,FALSE),IFERROR(VLOOKUP(D663,'8. Cultura de Inno. Insti...'!$F:$G,2,FALSE),VLOOKUP(D663,'7. Lo Esencial de la Reforma U.'!$F:$G,2,0)))))))))))))))))</f>
        <v>#N/A</v>
      </c>
      <c r="D664" s="31"/>
      <c r="E664" s="93"/>
      <c r="F664" s="93"/>
      <c r="G664" s="93"/>
      <c r="H664" s="76"/>
      <c r="I664" s="76"/>
      <c r="J664" s="76"/>
      <c r="K664" s="112"/>
    </row>
    <row r="665" spans="3:11" ht="15.75" thickBot="1">
      <c r="F665" s="93"/>
      <c r="G665" s="76"/>
      <c r="H665" s="76"/>
      <c r="I665" s="76"/>
    </row>
    <row r="666" spans="3:11" ht="30.75" thickBot="1">
      <c r="C666" s="129" t="s">
        <v>44</v>
      </c>
      <c r="D666" s="129" t="s">
        <v>55</v>
      </c>
      <c r="E666" s="136" t="s">
        <v>57</v>
      </c>
      <c r="F666" s="135" t="s">
        <v>27</v>
      </c>
      <c r="G666" s="133" t="s">
        <v>130</v>
      </c>
      <c r="H666" s="136" t="s">
        <v>46</v>
      </c>
      <c r="I666" s="133" t="s">
        <v>131</v>
      </c>
      <c r="J666" s="133" t="s">
        <v>409</v>
      </c>
      <c r="K666" s="133" t="s">
        <v>410</v>
      </c>
    </row>
    <row r="667" spans="3:11">
      <c r="C667" s="220" t="s">
        <v>438</v>
      </c>
      <c r="D667" s="221"/>
      <c r="E667" s="219">
        <f>HLOOKUP(C667,$AH$2:$BU$3,2,0)</f>
        <v>620</v>
      </c>
      <c r="F667" s="97">
        <f t="shared" ref="F667:F701" si="31">D667*E667</f>
        <v>0</v>
      </c>
      <c r="G667" s="161"/>
      <c r="H667" s="142"/>
      <c r="I667" s="130" t="e">
        <f>VLOOKUP(H667,Presupuesto!$B$11:$C$565,2,0)</f>
        <v>#N/A</v>
      </c>
      <c r="J667" s="218" t="s">
        <v>1478</v>
      </c>
      <c r="K667" s="98" t="s">
        <v>393</v>
      </c>
    </row>
    <row r="668" spans="3:11">
      <c r="C668" s="141"/>
      <c r="D668" s="158"/>
      <c r="E668" s="123"/>
      <c r="F668" s="97">
        <f t="shared" si="31"/>
        <v>0</v>
      </c>
      <c r="G668" s="161"/>
      <c r="H668" s="142"/>
      <c r="I668" s="130" t="e">
        <f>VLOOKUP(H668,Presupuesto!$B$11:$C$565,2,0)</f>
        <v>#N/A</v>
      </c>
      <c r="J668" s="98" t="str">
        <f>$J$667</f>
        <v>Desarrollo del Sistema de Educación Superior</v>
      </c>
      <c r="K668" s="98" t="s">
        <v>411</v>
      </c>
    </row>
    <row r="669" spans="3:11">
      <c r="C669" s="141"/>
      <c r="D669" s="158"/>
      <c r="E669" s="123"/>
      <c r="F669" s="97">
        <f t="shared" si="31"/>
        <v>0</v>
      </c>
      <c r="G669" s="161"/>
      <c r="H669" s="142"/>
      <c r="I669" s="130" t="e">
        <f>VLOOKUP(H669,Presupuesto!$B$11:$C$565,2,0)</f>
        <v>#N/A</v>
      </c>
      <c r="J669" s="98" t="str">
        <f t="shared" ref="J669:J701" si="32">$J$667</f>
        <v>Desarrollo del Sistema de Educación Superior</v>
      </c>
      <c r="K669" s="98" t="s">
        <v>411</v>
      </c>
    </row>
    <row r="670" spans="3:11">
      <c r="C670" s="141"/>
      <c r="D670" s="158"/>
      <c r="E670" s="123"/>
      <c r="F670" s="97">
        <f t="shared" si="31"/>
        <v>0</v>
      </c>
      <c r="G670" s="161"/>
      <c r="H670" s="142"/>
      <c r="I670" s="130" t="e">
        <f>VLOOKUP(H670,Presupuesto!$B$11:$C$565,2,0)</f>
        <v>#N/A</v>
      </c>
      <c r="J670" s="98" t="str">
        <f t="shared" si="32"/>
        <v>Desarrollo del Sistema de Educación Superior</v>
      </c>
      <c r="K670" s="98" t="s">
        <v>411</v>
      </c>
    </row>
    <row r="671" spans="3:11">
      <c r="C671" s="141"/>
      <c r="D671" s="158"/>
      <c r="E671" s="123"/>
      <c r="F671" s="97">
        <f t="shared" si="31"/>
        <v>0</v>
      </c>
      <c r="G671" s="161"/>
      <c r="H671" s="142"/>
      <c r="I671" s="130" t="e">
        <f>VLOOKUP(H671,Presupuesto!$B$11:$C$565,2,0)</f>
        <v>#N/A</v>
      </c>
      <c r="J671" s="98" t="str">
        <f t="shared" si="32"/>
        <v>Desarrollo del Sistema de Educación Superior</v>
      </c>
      <c r="K671" s="98" t="s">
        <v>411</v>
      </c>
    </row>
    <row r="672" spans="3:11">
      <c r="C672" s="141"/>
      <c r="D672" s="158"/>
      <c r="E672" s="123"/>
      <c r="F672" s="97">
        <f t="shared" si="31"/>
        <v>0</v>
      </c>
      <c r="G672" s="161"/>
      <c r="H672" s="142"/>
      <c r="I672" s="130" t="e">
        <f>VLOOKUP(H672,Presupuesto!$B$11:$C$565,2,0)</f>
        <v>#N/A</v>
      </c>
      <c r="J672" s="98" t="str">
        <f t="shared" si="32"/>
        <v>Desarrollo del Sistema de Educación Superior</v>
      </c>
      <c r="K672" s="98" t="s">
        <v>400</v>
      </c>
    </row>
    <row r="673" spans="3:11">
      <c r="C673" s="141"/>
      <c r="D673" s="158"/>
      <c r="E673" s="123"/>
      <c r="F673" s="97">
        <f t="shared" si="31"/>
        <v>0</v>
      </c>
      <c r="G673" s="161"/>
      <c r="H673" s="142"/>
      <c r="I673" s="130" t="e">
        <f>VLOOKUP(H673,Presupuesto!$B$11:$C$565,2,0)</f>
        <v>#N/A</v>
      </c>
      <c r="J673" s="98" t="str">
        <f t="shared" si="32"/>
        <v>Desarrollo del Sistema de Educación Superior</v>
      </c>
      <c r="K673" s="98" t="s">
        <v>411</v>
      </c>
    </row>
    <row r="674" spans="3:11">
      <c r="C674" s="141"/>
      <c r="D674" s="158"/>
      <c r="E674" s="123"/>
      <c r="F674" s="97">
        <f t="shared" si="31"/>
        <v>0</v>
      </c>
      <c r="G674" s="161"/>
      <c r="H674" s="142"/>
      <c r="I674" s="130" t="e">
        <f>VLOOKUP(H674,Presupuesto!$B$11:$C$565,2,0)</f>
        <v>#N/A</v>
      </c>
      <c r="J674" s="98" t="str">
        <f t="shared" si="32"/>
        <v>Desarrollo del Sistema de Educación Superior</v>
      </c>
      <c r="K674" s="98" t="s">
        <v>411</v>
      </c>
    </row>
    <row r="675" spans="3:11">
      <c r="C675" s="141"/>
      <c r="D675" s="158"/>
      <c r="E675" s="123"/>
      <c r="F675" s="97">
        <f t="shared" si="31"/>
        <v>0</v>
      </c>
      <c r="G675" s="161"/>
      <c r="H675" s="142"/>
      <c r="I675" s="130" t="e">
        <f>VLOOKUP(H675,Presupuesto!$B$11:$C$565,2,0)</f>
        <v>#N/A</v>
      </c>
      <c r="J675" s="98" t="str">
        <f t="shared" si="32"/>
        <v>Desarrollo del Sistema de Educación Superior</v>
      </c>
      <c r="K675" s="98" t="s">
        <v>411</v>
      </c>
    </row>
    <row r="676" spans="3:11">
      <c r="C676" s="141"/>
      <c r="D676" s="158"/>
      <c r="E676" s="123"/>
      <c r="F676" s="97">
        <f t="shared" si="31"/>
        <v>0</v>
      </c>
      <c r="G676" s="161"/>
      <c r="H676" s="142"/>
      <c r="I676" s="130" t="e">
        <f>VLOOKUP(H676,Presupuesto!$B$11:$C$565,2,0)</f>
        <v>#N/A</v>
      </c>
      <c r="J676" s="98" t="str">
        <f t="shared" si="32"/>
        <v>Desarrollo del Sistema de Educación Superior</v>
      </c>
      <c r="K676" s="98" t="s">
        <v>411</v>
      </c>
    </row>
    <row r="677" spans="3:11">
      <c r="C677" s="141"/>
      <c r="D677" s="158"/>
      <c r="E677" s="123"/>
      <c r="F677" s="97">
        <f t="shared" si="31"/>
        <v>0</v>
      </c>
      <c r="G677" s="161"/>
      <c r="H677" s="142"/>
      <c r="I677" s="130" t="e">
        <f>VLOOKUP(H677,Presupuesto!$B$11:$C$565,2,0)</f>
        <v>#N/A</v>
      </c>
      <c r="J677" s="98" t="str">
        <f t="shared" si="32"/>
        <v>Desarrollo del Sistema de Educación Superior</v>
      </c>
      <c r="K677" s="98" t="s">
        <v>411</v>
      </c>
    </row>
    <row r="678" spans="3:11">
      <c r="C678" s="141"/>
      <c r="D678" s="158"/>
      <c r="E678" s="123"/>
      <c r="F678" s="97">
        <f t="shared" si="31"/>
        <v>0</v>
      </c>
      <c r="G678" s="161"/>
      <c r="H678" s="142"/>
      <c r="I678" s="130" t="e">
        <f>VLOOKUP(H678,Presupuesto!$B$11:$C$565,2,0)</f>
        <v>#N/A</v>
      </c>
      <c r="J678" s="98" t="str">
        <f t="shared" si="32"/>
        <v>Desarrollo del Sistema de Educación Superior</v>
      </c>
      <c r="K678" s="98" t="s">
        <v>411</v>
      </c>
    </row>
    <row r="679" spans="3:11">
      <c r="C679" s="141"/>
      <c r="D679" s="158"/>
      <c r="E679" s="123"/>
      <c r="F679" s="97">
        <f t="shared" si="31"/>
        <v>0</v>
      </c>
      <c r="G679" s="161"/>
      <c r="H679" s="142"/>
      <c r="I679" s="130" t="e">
        <f>VLOOKUP(H679,Presupuesto!$B$11:$C$565,2,0)</f>
        <v>#N/A</v>
      </c>
      <c r="J679" s="98" t="str">
        <f t="shared" si="32"/>
        <v>Desarrollo del Sistema de Educación Superior</v>
      </c>
      <c r="K679" s="98" t="s">
        <v>411</v>
      </c>
    </row>
    <row r="680" spans="3:11">
      <c r="C680" s="141"/>
      <c r="D680" s="158"/>
      <c r="E680" s="123"/>
      <c r="F680" s="97">
        <f t="shared" si="31"/>
        <v>0</v>
      </c>
      <c r="G680" s="161"/>
      <c r="H680" s="142"/>
      <c r="I680" s="130" t="e">
        <f>VLOOKUP(H680,Presupuesto!$B$11:$C$565,2,0)</f>
        <v>#N/A</v>
      </c>
      <c r="J680" s="98" t="str">
        <f t="shared" si="32"/>
        <v>Desarrollo del Sistema de Educación Superior</v>
      </c>
      <c r="K680" s="98" t="s">
        <v>411</v>
      </c>
    </row>
    <row r="681" spans="3:11">
      <c r="C681" s="141"/>
      <c r="D681" s="158"/>
      <c r="E681" s="123"/>
      <c r="F681" s="97">
        <f t="shared" si="31"/>
        <v>0</v>
      </c>
      <c r="G681" s="161"/>
      <c r="H681" s="142"/>
      <c r="I681" s="130" t="e">
        <f>VLOOKUP(H681,Presupuesto!$B$11:$C$565,2,0)</f>
        <v>#N/A</v>
      </c>
      <c r="J681" s="98" t="str">
        <f t="shared" si="32"/>
        <v>Desarrollo del Sistema de Educación Superior</v>
      </c>
      <c r="K681" s="98" t="s">
        <v>411</v>
      </c>
    </row>
    <row r="682" spans="3:11">
      <c r="C682" s="141"/>
      <c r="D682" s="158"/>
      <c r="E682" s="123"/>
      <c r="F682" s="97">
        <f t="shared" si="31"/>
        <v>0</v>
      </c>
      <c r="G682" s="161"/>
      <c r="H682" s="142"/>
      <c r="I682" s="130" t="e">
        <f>VLOOKUP(H682,Presupuesto!$B$11:$C$565,2,0)</f>
        <v>#N/A</v>
      </c>
      <c r="J682" s="98" t="str">
        <f t="shared" si="32"/>
        <v>Desarrollo del Sistema de Educación Superior</v>
      </c>
      <c r="K682" s="98" t="s">
        <v>411</v>
      </c>
    </row>
    <row r="683" spans="3:11">
      <c r="C683" s="141"/>
      <c r="D683" s="158"/>
      <c r="E683" s="123"/>
      <c r="F683" s="97">
        <f t="shared" si="31"/>
        <v>0</v>
      </c>
      <c r="G683" s="161"/>
      <c r="H683" s="142"/>
      <c r="I683" s="130" t="e">
        <f>VLOOKUP(H683,Presupuesto!$B$11:$C$565,2,0)</f>
        <v>#N/A</v>
      </c>
      <c r="J683" s="98" t="str">
        <f t="shared" si="32"/>
        <v>Desarrollo del Sistema de Educación Superior</v>
      </c>
      <c r="K683" s="98" t="s">
        <v>411</v>
      </c>
    </row>
    <row r="684" spans="3:11">
      <c r="C684" s="141"/>
      <c r="D684" s="158"/>
      <c r="E684" s="123"/>
      <c r="F684" s="97">
        <f t="shared" si="31"/>
        <v>0</v>
      </c>
      <c r="G684" s="161"/>
      <c r="H684" s="142"/>
      <c r="I684" s="130" t="e">
        <f>VLOOKUP(H684,Presupuesto!$B$11:$C$565,2,0)</f>
        <v>#N/A</v>
      </c>
      <c r="J684" s="98" t="str">
        <f t="shared" si="32"/>
        <v>Desarrollo del Sistema de Educación Superior</v>
      </c>
      <c r="K684" s="98" t="s">
        <v>411</v>
      </c>
    </row>
    <row r="685" spans="3:11">
      <c r="C685" s="141"/>
      <c r="D685" s="158"/>
      <c r="E685" s="123"/>
      <c r="F685" s="97">
        <f t="shared" si="31"/>
        <v>0</v>
      </c>
      <c r="G685" s="161"/>
      <c r="H685" s="142"/>
      <c r="I685" s="130" t="e">
        <f>VLOOKUP(H685,Presupuesto!$B$11:$C$565,2,0)</f>
        <v>#N/A</v>
      </c>
      <c r="J685" s="98" t="str">
        <f t="shared" si="32"/>
        <v>Desarrollo del Sistema de Educación Superior</v>
      </c>
      <c r="K685" s="98" t="s">
        <v>411</v>
      </c>
    </row>
    <row r="686" spans="3:11">
      <c r="C686" s="141"/>
      <c r="D686" s="158"/>
      <c r="E686" s="123"/>
      <c r="F686" s="97">
        <f t="shared" si="31"/>
        <v>0</v>
      </c>
      <c r="G686" s="161"/>
      <c r="H686" s="142"/>
      <c r="I686" s="130" t="e">
        <f>VLOOKUP(H686,Presupuesto!$B$11:$C$565,2,0)</f>
        <v>#N/A</v>
      </c>
      <c r="J686" s="98" t="str">
        <f t="shared" si="32"/>
        <v>Desarrollo del Sistema de Educación Superior</v>
      </c>
      <c r="K686" s="98" t="s">
        <v>411</v>
      </c>
    </row>
    <row r="687" spans="3:11">
      <c r="C687" s="141"/>
      <c r="D687" s="158"/>
      <c r="E687" s="123"/>
      <c r="F687" s="97">
        <f t="shared" si="31"/>
        <v>0</v>
      </c>
      <c r="G687" s="161"/>
      <c r="H687" s="142"/>
      <c r="I687" s="130" t="e">
        <f>VLOOKUP(H687,Presupuesto!$B$11:$C$565,2,0)</f>
        <v>#N/A</v>
      </c>
      <c r="J687" s="98" t="str">
        <f t="shared" si="32"/>
        <v>Desarrollo del Sistema de Educación Superior</v>
      </c>
      <c r="K687" s="98" t="s">
        <v>411</v>
      </c>
    </row>
    <row r="688" spans="3:11">
      <c r="C688" s="141"/>
      <c r="D688" s="158"/>
      <c r="E688" s="123"/>
      <c r="F688" s="97">
        <f t="shared" si="31"/>
        <v>0</v>
      </c>
      <c r="G688" s="161"/>
      <c r="H688" s="142"/>
      <c r="I688" s="130" t="e">
        <f>VLOOKUP(H688,Presupuesto!$B$11:$C$565,2,0)</f>
        <v>#N/A</v>
      </c>
      <c r="J688" s="98" t="str">
        <f t="shared" si="32"/>
        <v>Desarrollo del Sistema de Educación Superior</v>
      </c>
      <c r="K688" s="98" t="s">
        <v>411</v>
      </c>
    </row>
    <row r="689" spans="3:11">
      <c r="C689" s="143"/>
      <c r="D689" s="151"/>
      <c r="E689" s="118"/>
      <c r="F689" s="97">
        <f t="shared" si="31"/>
        <v>0</v>
      </c>
      <c r="G689" s="161"/>
      <c r="H689" s="144"/>
      <c r="I689" s="130" t="e">
        <f>VLOOKUP(H689,Presupuesto!$B$11:$C$565,2,0)</f>
        <v>#N/A</v>
      </c>
      <c r="J689" s="98" t="str">
        <f t="shared" si="32"/>
        <v>Desarrollo del Sistema de Educación Superior</v>
      </c>
      <c r="K689" s="98" t="s">
        <v>411</v>
      </c>
    </row>
    <row r="690" spans="3:11">
      <c r="C690" s="143"/>
      <c r="D690" s="151"/>
      <c r="E690" s="118"/>
      <c r="F690" s="97">
        <f t="shared" si="31"/>
        <v>0</v>
      </c>
      <c r="G690" s="161"/>
      <c r="H690" s="144"/>
      <c r="I690" s="130" t="e">
        <f>VLOOKUP(H690,Presupuesto!$B$11:$C$565,2,0)</f>
        <v>#N/A</v>
      </c>
      <c r="J690" s="98" t="str">
        <f t="shared" si="32"/>
        <v>Desarrollo del Sistema de Educación Superior</v>
      </c>
      <c r="K690" s="98" t="s">
        <v>411</v>
      </c>
    </row>
    <row r="691" spans="3:11">
      <c r="C691" s="143"/>
      <c r="D691" s="151"/>
      <c r="E691" s="118"/>
      <c r="F691" s="97">
        <f t="shared" si="31"/>
        <v>0</v>
      </c>
      <c r="G691" s="161"/>
      <c r="H691" s="144"/>
      <c r="I691" s="130" t="e">
        <f>VLOOKUP(H691,Presupuesto!$B$11:$C$565,2,0)</f>
        <v>#N/A</v>
      </c>
      <c r="J691" s="98" t="str">
        <f t="shared" si="32"/>
        <v>Desarrollo del Sistema de Educación Superior</v>
      </c>
      <c r="K691" s="98" t="s">
        <v>411</v>
      </c>
    </row>
    <row r="692" spans="3:11">
      <c r="C692" s="143"/>
      <c r="D692" s="151"/>
      <c r="E692" s="118"/>
      <c r="F692" s="97">
        <f t="shared" si="31"/>
        <v>0</v>
      </c>
      <c r="G692" s="161"/>
      <c r="H692" s="144"/>
      <c r="I692" s="130" t="e">
        <f>VLOOKUP(H692,Presupuesto!$B$11:$C$565,2,0)</f>
        <v>#N/A</v>
      </c>
      <c r="J692" s="98" t="str">
        <f t="shared" si="32"/>
        <v>Desarrollo del Sistema de Educación Superior</v>
      </c>
      <c r="K692" s="98" t="s">
        <v>411</v>
      </c>
    </row>
    <row r="693" spans="3:11">
      <c r="C693" s="143"/>
      <c r="D693" s="151"/>
      <c r="E693" s="118"/>
      <c r="F693" s="97">
        <f t="shared" si="31"/>
        <v>0</v>
      </c>
      <c r="G693" s="161"/>
      <c r="H693" s="144"/>
      <c r="I693" s="130" t="e">
        <f>VLOOKUP(H693,Presupuesto!$B$11:$C$565,2,0)</f>
        <v>#N/A</v>
      </c>
      <c r="J693" s="98" t="str">
        <f t="shared" si="32"/>
        <v>Desarrollo del Sistema de Educación Superior</v>
      </c>
      <c r="K693" s="98" t="s">
        <v>411</v>
      </c>
    </row>
    <row r="694" spans="3:11">
      <c r="C694" s="143"/>
      <c r="D694" s="151"/>
      <c r="E694" s="118"/>
      <c r="F694" s="97">
        <f t="shared" si="31"/>
        <v>0</v>
      </c>
      <c r="G694" s="161"/>
      <c r="H694" s="144"/>
      <c r="I694" s="130" t="e">
        <f>VLOOKUP(H694,Presupuesto!$B$11:$C$565,2,0)</f>
        <v>#N/A</v>
      </c>
      <c r="J694" s="98" t="str">
        <f t="shared" si="32"/>
        <v>Desarrollo del Sistema de Educación Superior</v>
      </c>
      <c r="K694" s="98" t="s">
        <v>411</v>
      </c>
    </row>
    <row r="695" spans="3:11">
      <c r="C695" s="143"/>
      <c r="D695" s="151"/>
      <c r="E695" s="118"/>
      <c r="F695" s="97">
        <f t="shared" si="31"/>
        <v>0</v>
      </c>
      <c r="G695" s="161"/>
      <c r="H695" s="144"/>
      <c r="I695" s="130" t="e">
        <f>VLOOKUP(H695,Presupuesto!$B$11:$C$565,2,0)</f>
        <v>#N/A</v>
      </c>
      <c r="J695" s="98" t="str">
        <f t="shared" si="32"/>
        <v>Desarrollo del Sistema de Educación Superior</v>
      </c>
      <c r="K695" s="98" t="s">
        <v>411</v>
      </c>
    </row>
    <row r="696" spans="3:11">
      <c r="C696" s="143"/>
      <c r="D696" s="151"/>
      <c r="E696" s="118"/>
      <c r="F696" s="97">
        <f t="shared" si="31"/>
        <v>0</v>
      </c>
      <c r="G696" s="161"/>
      <c r="H696" s="144"/>
      <c r="I696" s="130" t="e">
        <f>VLOOKUP(H696,Presupuesto!$B$11:$C$565,2,0)</f>
        <v>#N/A</v>
      </c>
      <c r="J696" s="98" t="str">
        <f t="shared" si="32"/>
        <v>Desarrollo del Sistema de Educación Superior</v>
      </c>
      <c r="K696" s="98" t="s">
        <v>411</v>
      </c>
    </row>
    <row r="697" spans="3:11">
      <c r="C697" s="145"/>
      <c r="D697" s="151"/>
      <c r="E697" s="118"/>
      <c r="F697" s="97">
        <f t="shared" si="31"/>
        <v>0</v>
      </c>
      <c r="G697" s="161"/>
      <c r="H697" s="146"/>
      <c r="I697" s="130" t="e">
        <f>VLOOKUP(H697,Presupuesto!$B$11:$C$565,2,0)</f>
        <v>#N/A</v>
      </c>
      <c r="J697" s="98" t="str">
        <f t="shared" si="32"/>
        <v>Desarrollo del Sistema de Educación Superior</v>
      </c>
      <c r="K697" s="98" t="s">
        <v>402</v>
      </c>
    </row>
    <row r="698" spans="3:11">
      <c r="C698" s="145"/>
      <c r="D698" s="151"/>
      <c r="E698" s="118"/>
      <c r="F698" s="97">
        <f t="shared" si="31"/>
        <v>0</v>
      </c>
      <c r="G698" s="161"/>
      <c r="H698" s="146"/>
      <c r="I698" s="130" t="e">
        <f>VLOOKUP(H698,Presupuesto!$B$11:$C$565,2,0)</f>
        <v>#N/A</v>
      </c>
      <c r="J698" s="98" t="str">
        <f t="shared" si="32"/>
        <v>Desarrollo del Sistema de Educación Superior</v>
      </c>
      <c r="K698" s="98" t="s">
        <v>411</v>
      </c>
    </row>
    <row r="699" spans="3:11">
      <c r="C699" s="145"/>
      <c r="D699" s="151"/>
      <c r="E699" s="118"/>
      <c r="F699" s="97">
        <f t="shared" si="31"/>
        <v>0</v>
      </c>
      <c r="G699" s="161"/>
      <c r="H699" s="146"/>
      <c r="I699" s="130" t="e">
        <f>VLOOKUP(H699,Presupuesto!$B$11:$C$565,2,0)</f>
        <v>#N/A</v>
      </c>
      <c r="J699" s="98" t="str">
        <f t="shared" si="32"/>
        <v>Desarrollo del Sistema de Educación Superior</v>
      </c>
      <c r="K699" s="98" t="s">
        <v>411</v>
      </c>
    </row>
    <row r="700" spans="3:11">
      <c r="C700" s="145"/>
      <c r="D700" s="151"/>
      <c r="E700" s="118"/>
      <c r="F700" s="97">
        <f t="shared" si="31"/>
        <v>0</v>
      </c>
      <c r="G700" s="161"/>
      <c r="H700" s="146"/>
      <c r="I700" s="130" t="e">
        <f>VLOOKUP(H700,Presupuesto!$B$11:$C$565,2,0)</f>
        <v>#N/A</v>
      </c>
      <c r="J700" s="98" t="str">
        <f t="shared" si="32"/>
        <v>Desarrollo del Sistema de Educación Superior</v>
      </c>
      <c r="K700" s="98" t="s">
        <v>411</v>
      </c>
    </row>
    <row r="701" spans="3:11" ht="15.75" thickBot="1">
      <c r="C701" s="147"/>
      <c r="D701" s="159"/>
      <c r="E701" s="103"/>
      <c r="F701" s="105">
        <f t="shared" si="31"/>
        <v>0</v>
      </c>
      <c r="G701" s="162"/>
      <c r="H701" s="148"/>
      <c r="I701" s="132" t="e">
        <f>VLOOKUP(H701,Presupuesto!$B$11:$C$565,2,0)</f>
        <v>#N/A</v>
      </c>
      <c r="J701" s="106" t="str">
        <f t="shared" si="32"/>
        <v>Desarrollo del Sistema de Educación Superior</v>
      </c>
      <c r="K701" s="124" t="s">
        <v>393</v>
      </c>
    </row>
    <row r="703" spans="3:11" ht="15.75" thickBot="1"/>
    <row r="704" spans="3:11" ht="15.75" thickBot="1">
      <c r="C704" s="157" t="s">
        <v>53</v>
      </c>
      <c r="D704" s="373">
        <f>SUM(F711:F745)</f>
        <v>0</v>
      </c>
      <c r="F704" s="70"/>
      <c r="G704" s="79"/>
      <c r="H704" s="70"/>
      <c r="I704" s="70"/>
    </row>
    <row r="705" spans="3:11">
      <c r="C705" s="70"/>
      <c r="D705" s="31"/>
      <c r="E705" s="93"/>
      <c r="F705" s="93"/>
      <c r="G705" s="93"/>
      <c r="H705" s="76"/>
      <c r="I705" s="76"/>
      <c r="J705" s="76"/>
      <c r="K705" s="112"/>
    </row>
    <row r="706" spans="3:11">
      <c r="C706" s="70"/>
      <c r="D706" s="31"/>
      <c r="E706" s="93"/>
      <c r="F706" s="93"/>
      <c r="G706" s="93"/>
      <c r="H706" s="76"/>
      <c r="I706" s="76"/>
      <c r="J706" s="76"/>
      <c r="K706" s="112"/>
    </row>
    <row r="707" spans="3:11" ht="15.75">
      <c r="C707" s="202" t="s">
        <v>391</v>
      </c>
      <c r="D707" s="369"/>
      <c r="E707" s="93"/>
      <c r="F707" s="93"/>
      <c r="G707" s="93"/>
      <c r="H707" s="76"/>
      <c r="I707" s="76"/>
      <c r="J707" s="76"/>
      <c r="K707" s="112"/>
    </row>
    <row r="708" spans="3:11" ht="18.75">
      <c r="C708" s="210" t="e">
        <f>IFERROR(VLOOKUP(D707,'1. Desarrollo e Innov. Curricu.'!$F:$G,2,FALSE),IFERROR(VLOOKUP(D707,'2. Investigación Científica'!$F:$G,2,FALSE),IFERROR(VLOOKUP(D707,'3. Vinculación Univ. Sociedad'!$F:$G,2,FALSE),IFERROR(VLOOKUP(D707,'4. Docencia y Profesorado Univ.'!$F:$G,2,FALSE),IFERROR(VLOOKUP(D707,'5. Estudiantes y Graduados'!$F:$G,2,FALSE),IFERROR(VLOOKUP(D707,'11. Gestion Administrativa'!$F:$G,2,FALSE),IFERROR(VLOOKUP(D707,'13. Gestión Académica'!$F:$G,2,FALSE),IFERROR(VLOOKUP(D707,'9. Asegura. de la Calid. y M'!$F:$G,2,FALSE),IFERROR(VLOOKUP(D707,'6. Gestión del Conocimiento'!$F:$G,2,FALSE),IFERROR(VLOOKUP(D707,'15. Gobernabilidad y Proceso...'!$F:$G,2,FALSE),IFERROR(VLOOKUP(D707,'12. Gestión del Talento Humano'!$F:$G,2,FALSE),IFERROR(VLOOKUP(D707,'14. Internacional... de la E.S.'!$F:$G,2,FALSE),IFERROR(VLOOKUP(D707,'10. Posgrado'!$F:$G,2,FALSE),IFERROR(VLOOKUP(D707,'17. Gestión TIC'!$F:$G,2,FALSE),IFERROR(VLOOKUP(D707,'16. Desa. del Sistema Educ.Sup.'!$F:$G,2,FALSE),IFERROR(VLOOKUP(D707,'8. Cultura de Inno. Insti...'!$F:$G,2,FALSE),VLOOKUP(D707,'7. Lo Esencial de la Reforma U.'!$F:$G,2,0)))))))))))))))))</f>
        <v>#N/A</v>
      </c>
      <c r="D708" s="31"/>
      <c r="E708" s="93"/>
      <c r="F708" s="93"/>
      <c r="G708" s="93"/>
      <c r="H708" s="76"/>
      <c r="I708" s="76"/>
      <c r="J708" s="76"/>
      <c r="K708" s="112"/>
    </row>
    <row r="709" spans="3:11" ht="15.75" thickBot="1">
      <c r="F709" s="93"/>
      <c r="G709" s="76"/>
      <c r="H709" s="76"/>
      <c r="I709" s="76"/>
    </row>
    <row r="710" spans="3:11" ht="30.75" thickBot="1">
      <c r="C710" s="129" t="s">
        <v>44</v>
      </c>
      <c r="D710" s="129" t="s">
        <v>55</v>
      </c>
      <c r="E710" s="136" t="s">
        <v>57</v>
      </c>
      <c r="F710" s="135" t="s">
        <v>27</v>
      </c>
      <c r="G710" s="133" t="s">
        <v>130</v>
      </c>
      <c r="H710" s="136" t="s">
        <v>46</v>
      </c>
      <c r="I710" s="133" t="s">
        <v>131</v>
      </c>
      <c r="J710" s="133" t="s">
        <v>409</v>
      </c>
      <c r="K710" s="133" t="s">
        <v>410</v>
      </c>
    </row>
    <row r="711" spans="3:11">
      <c r="C711" s="220" t="s">
        <v>438</v>
      </c>
      <c r="D711" s="221"/>
      <c r="E711" s="219">
        <f>HLOOKUP(C711,$AH$2:$BU$3,2,0)</f>
        <v>620</v>
      </c>
      <c r="F711" s="97">
        <f t="shared" ref="F711:F745" si="33">D711*E711</f>
        <v>0</v>
      </c>
      <c r="G711" s="161"/>
      <c r="H711" s="142"/>
      <c r="I711" s="130" t="e">
        <f>VLOOKUP(H711,Presupuesto!$B$11:$C$565,2,0)</f>
        <v>#N/A</v>
      </c>
      <c r="J711" s="218" t="s">
        <v>1478</v>
      </c>
      <c r="K711" s="98" t="s">
        <v>393</v>
      </c>
    </row>
    <row r="712" spans="3:11">
      <c r="C712" s="141"/>
      <c r="D712" s="158"/>
      <c r="E712" s="123"/>
      <c r="F712" s="97">
        <f t="shared" si="33"/>
        <v>0</v>
      </c>
      <c r="G712" s="161"/>
      <c r="H712" s="142"/>
      <c r="I712" s="130" t="e">
        <f>VLOOKUP(H712,Presupuesto!$B$11:$C$565,2,0)</f>
        <v>#N/A</v>
      </c>
      <c r="J712" s="98" t="str">
        <f>$J$711</f>
        <v>Desarrollo del Sistema de Educación Superior</v>
      </c>
      <c r="K712" s="98" t="s">
        <v>411</v>
      </c>
    </row>
    <row r="713" spans="3:11">
      <c r="C713" s="141"/>
      <c r="D713" s="158"/>
      <c r="E713" s="123"/>
      <c r="F713" s="97">
        <f t="shared" si="33"/>
        <v>0</v>
      </c>
      <c r="G713" s="161"/>
      <c r="H713" s="142"/>
      <c r="I713" s="130" t="e">
        <f>VLOOKUP(H713,Presupuesto!$B$11:$C$565,2,0)</f>
        <v>#N/A</v>
      </c>
      <c r="J713" s="98" t="str">
        <f t="shared" ref="J713:J745" si="34">$J$711</f>
        <v>Desarrollo del Sistema de Educación Superior</v>
      </c>
      <c r="K713" s="98" t="s">
        <v>411</v>
      </c>
    </row>
    <row r="714" spans="3:11">
      <c r="C714" s="141"/>
      <c r="D714" s="158"/>
      <c r="E714" s="123"/>
      <c r="F714" s="97">
        <f t="shared" si="33"/>
        <v>0</v>
      </c>
      <c r="G714" s="161"/>
      <c r="H714" s="142"/>
      <c r="I714" s="130" t="e">
        <f>VLOOKUP(H714,Presupuesto!$B$11:$C$565,2,0)</f>
        <v>#N/A</v>
      </c>
      <c r="J714" s="98" t="str">
        <f t="shared" si="34"/>
        <v>Desarrollo del Sistema de Educación Superior</v>
      </c>
      <c r="K714" s="98" t="s">
        <v>411</v>
      </c>
    </row>
    <row r="715" spans="3:11">
      <c r="C715" s="141"/>
      <c r="D715" s="158"/>
      <c r="E715" s="123"/>
      <c r="F715" s="97">
        <f t="shared" si="33"/>
        <v>0</v>
      </c>
      <c r="G715" s="161"/>
      <c r="H715" s="142"/>
      <c r="I715" s="130" t="e">
        <f>VLOOKUP(H715,Presupuesto!$B$11:$C$565,2,0)</f>
        <v>#N/A</v>
      </c>
      <c r="J715" s="98" t="str">
        <f t="shared" si="34"/>
        <v>Desarrollo del Sistema de Educación Superior</v>
      </c>
      <c r="K715" s="98" t="s">
        <v>411</v>
      </c>
    </row>
    <row r="716" spans="3:11">
      <c r="C716" s="141"/>
      <c r="D716" s="158"/>
      <c r="E716" s="123"/>
      <c r="F716" s="97">
        <f t="shared" si="33"/>
        <v>0</v>
      </c>
      <c r="G716" s="161"/>
      <c r="H716" s="142"/>
      <c r="I716" s="130" t="e">
        <f>VLOOKUP(H716,Presupuesto!$B$11:$C$565,2,0)</f>
        <v>#N/A</v>
      </c>
      <c r="J716" s="98" t="str">
        <f t="shared" si="34"/>
        <v>Desarrollo del Sistema de Educación Superior</v>
      </c>
      <c r="K716" s="98" t="s">
        <v>400</v>
      </c>
    </row>
    <row r="717" spans="3:11">
      <c r="C717" s="141"/>
      <c r="D717" s="158"/>
      <c r="E717" s="123"/>
      <c r="F717" s="97">
        <f t="shared" si="33"/>
        <v>0</v>
      </c>
      <c r="G717" s="161"/>
      <c r="H717" s="142"/>
      <c r="I717" s="130" t="e">
        <f>VLOOKUP(H717,Presupuesto!$B$11:$C$565,2,0)</f>
        <v>#N/A</v>
      </c>
      <c r="J717" s="98" t="str">
        <f t="shared" si="34"/>
        <v>Desarrollo del Sistema de Educación Superior</v>
      </c>
      <c r="K717" s="98" t="s">
        <v>411</v>
      </c>
    </row>
    <row r="718" spans="3:11">
      <c r="C718" s="141"/>
      <c r="D718" s="158"/>
      <c r="E718" s="123"/>
      <c r="F718" s="97">
        <f t="shared" si="33"/>
        <v>0</v>
      </c>
      <c r="G718" s="161"/>
      <c r="H718" s="142"/>
      <c r="I718" s="130" t="e">
        <f>VLOOKUP(H718,Presupuesto!$B$11:$C$565,2,0)</f>
        <v>#N/A</v>
      </c>
      <c r="J718" s="98" t="str">
        <f t="shared" si="34"/>
        <v>Desarrollo del Sistema de Educación Superior</v>
      </c>
      <c r="K718" s="98" t="s">
        <v>411</v>
      </c>
    </row>
    <row r="719" spans="3:11">
      <c r="C719" s="141"/>
      <c r="D719" s="158"/>
      <c r="E719" s="123"/>
      <c r="F719" s="97">
        <f t="shared" si="33"/>
        <v>0</v>
      </c>
      <c r="G719" s="161"/>
      <c r="H719" s="142"/>
      <c r="I719" s="130" t="e">
        <f>VLOOKUP(H719,Presupuesto!$B$11:$C$565,2,0)</f>
        <v>#N/A</v>
      </c>
      <c r="J719" s="98" t="str">
        <f t="shared" si="34"/>
        <v>Desarrollo del Sistema de Educación Superior</v>
      </c>
      <c r="K719" s="98" t="s">
        <v>411</v>
      </c>
    </row>
    <row r="720" spans="3:11">
      <c r="C720" s="141"/>
      <c r="D720" s="158"/>
      <c r="E720" s="123"/>
      <c r="F720" s="97">
        <f t="shared" si="33"/>
        <v>0</v>
      </c>
      <c r="G720" s="161"/>
      <c r="H720" s="142"/>
      <c r="I720" s="130" t="e">
        <f>VLOOKUP(H720,Presupuesto!$B$11:$C$565,2,0)</f>
        <v>#N/A</v>
      </c>
      <c r="J720" s="98" t="str">
        <f t="shared" si="34"/>
        <v>Desarrollo del Sistema de Educación Superior</v>
      </c>
      <c r="K720" s="98" t="s">
        <v>411</v>
      </c>
    </row>
    <row r="721" spans="3:11">
      <c r="C721" s="141"/>
      <c r="D721" s="158"/>
      <c r="E721" s="123"/>
      <c r="F721" s="97">
        <f t="shared" si="33"/>
        <v>0</v>
      </c>
      <c r="G721" s="161"/>
      <c r="H721" s="142"/>
      <c r="I721" s="130" t="e">
        <f>VLOOKUP(H721,Presupuesto!$B$11:$C$565,2,0)</f>
        <v>#N/A</v>
      </c>
      <c r="J721" s="98" t="str">
        <f t="shared" si="34"/>
        <v>Desarrollo del Sistema de Educación Superior</v>
      </c>
      <c r="K721" s="98" t="s">
        <v>411</v>
      </c>
    </row>
    <row r="722" spans="3:11">
      <c r="C722" s="141"/>
      <c r="D722" s="158"/>
      <c r="E722" s="123"/>
      <c r="F722" s="97">
        <f t="shared" si="33"/>
        <v>0</v>
      </c>
      <c r="G722" s="161"/>
      <c r="H722" s="142"/>
      <c r="I722" s="130" t="e">
        <f>VLOOKUP(H722,Presupuesto!$B$11:$C$565,2,0)</f>
        <v>#N/A</v>
      </c>
      <c r="J722" s="98" t="str">
        <f t="shared" si="34"/>
        <v>Desarrollo del Sistema de Educación Superior</v>
      </c>
      <c r="K722" s="98" t="s">
        <v>411</v>
      </c>
    </row>
    <row r="723" spans="3:11">
      <c r="C723" s="141"/>
      <c r="D723" s="158"/>
      <c r="E723" s="123"/>
      <c r="F723" s="97">
        <f t="shared" si="33"/>
        <v>0</v>
      </c>
      <c r="G723" s="161"/>
      <c r="H723" s="142"/>
      <c r="I723" s="130" t="e">
        <f>VLOOKUP(H723,Presupuesto!$B$11:$C$565,2,0)</f>
        <v>#N/A</v>
      </c>
      <c r="J723" s="98" t="str">
        <f t="shared" si="34"/>
        <v>Desarrollo del Sistema de Educación Superior</v>
      </c>
      <c r="K723" s="98" t="s">
        <v>411</v>
      </c>
    </row>
    <row r="724" spans="3:11">
      <c r="C724" s="141"/>
      <c r="D724" s="158"/>
      <c r="E724" s="123"/>
      <c r="F724" s="97">
        <f t="shared" si="33"/>
        <v>0</v>
      </c>
      <c r="G724" s="161"/>
      <c r="H724" s="142"/>
      <c r="I724" s="130" t="e">
        <f>VLOOKUP(H724,Presupuesto!$B$11:$C$565,2,0)</f>
        <v>#N/A</v>
      </c>
      <c r="J724" s="98" t="str">
        <f t="shared" si="34"/>
        <v>Desarrollo del Sistema de Educación Superior</v>
      </c>
      <c r="K724" s="98" t="s">
        <v>411</v>
      </c>
    </row>
    <row r="725" spans="3:11">
      <c r="C725" s="141"/>
      <c r="D725" s="158"/>
      <c r="E725" s="123"/>
      <c r="F725" s="97">
        <f t="shared" si="33"/>
        <v>0</v>
      </c>
      <c r="G725" s="161"/>
      <c r="H725" s="142"/>
      <c r="I725" s="130" t="e">
        <f>VLOOKUP(H725,Presupuesto!$B$11:$C$565,2,0)</f>
        <v>#N/A</v>
      </c>
      <c r="J725" s="98" t="str">
        <f t="shared" si="34"/>
        <v>Desarrollo del Sistema de Educación Superior</v>
      </c>
      <c r="K725" s="98" t="s">
        <v>411</v>
      </c>
    </row>
    <row r="726" spans="3:11">
      <c r="C726" s="141"/>
      <c r="D726" s="158"/>
      <c r="E726" s="123"/>
      <c r="F726" s="97">
        <f t="shared" si="33"/>
        <v>0</v>
      </c>
      <c r="G726" s="161"/>
      <c r="H726" s="142"/>
      <c r="I726" s="130" t="e">
        <f>VLOOKUP(H726,Presupuesto!$B$11:$C$565,2,0)</f>
        <v>#N/A</v>
      </c>
      <c r="J726" s="98" t="str">
        <f t="shared" si="34"/>
        <v>Desarrollo del Sistema de Educación Superior</v>
      </c>
      <c r="K726" s="98" t="s">
        <v>411</v>
      </c>
    </row>
    <row r="727" spans="3:11">
      <c r="C727" s="141"/>
      <c r="D727" s="158"/>
      <c r="E727" s="123"/>
      <c r="F727" s="97">
        <f t="shared" si="33"/>
        <v>0</v>
      </c>
      <c r="G727" s="161"/>
      <c r="H727" s="142"/>
      <c r="I727" s="130" t="e">
        <f>VLOOKUP(H727,Presupuesto!$B$11:$C$565,2,0)</f>
        <v>#N/A</v>
      </c>
      <c r="J727" s="98" t="str">
        <f t="shared" si="34"/>
        <v>Desarrollo del Sistema de Educación Superior</v>
      </c>
      <c r="K727" s="98" t="s">
        <v>411</v>
      </c>
    </row>
    <row r="728" spans="3:11">
      <c r="C728" s="141"/>
      <c r="D728" s="158"/>
      <c r="E728" s="123"/>
      <c r="F728" s="97">
        <f t="shared" si="33"/>
        <v>0</v>
      </c>
      <c r="G728" s="161"/>
      <c r="H728" s="142"/>
      <c r="I728" s="130" t="e">
        <f>VLOOKUP(H728,Presupuesto!$B$11:$C$565,2,0)</f>
        <v>#N/A</v>
      </c>
      <c r="J728" s="98" t="str">
        <f t="shared" si="34"/>
        <v>Desarrollo del Sistema de Educación Superior</v>
      </c>
      <c r="K728" s="98" t="s">
        <v>411</v>
      </c>
    </row>
    <row r="729" spans="3:11">
      <c r="C729" s="141"/>
      <c r="D729" s="158"/>
      <c r="E729" s="123"/>
      <c r="F729" s="97">
        <f t="shared" si="33"/>
        <v>0</v>
      </c>
      <c r="G729" s="161"/>
      <c r="H729" s="142"/>
      <c r="I729" s="130" t="e">
        <f>VLOOKUP(H729,Presupuesto!$B$11:$C$565,2,0)</f>
        <v>#N/A</v>
      </c>
      <c r="J729" s="98" t="str">
        <f t="shared" si="34"/>
        <v>Desarrollo del Sistema de Educación Superior</v>
      </c>
      <c r="K729" s="98" t="s">
        <v>411</v>
      </c>
    </row>
    <row r="730" spans="3:11">
      <c r="C730" s="141"/>
      <c r="D730" s="158"/>
      <c r="E730" s="123"/>
      <c r="F730" s="97">
        <f t="shared" si="33"/>
        <v>0</v>
      </c>
      <c r="G730" s="161"/>
      <c r="H730" s="142"/>
      <c r="I730" s="130" t="e">
        <f>VLOOKUP(H730,Presupuesto!$B$11:$C$565,2,0)</f>
        <v>#N/A</v>
      </c>
      <c r="J730" s="98" t="str">
        <f t="shared" si="34"/>
        <v>Desarrollo del Sistema de Educación Superior</v>
      </c>
      <c r="K730" s="98" t="s">
        <v>411</v>
      </c>
    </row>
    <row r="731" spans="3:11">
      <c r="C731" s="141"/>
      <c r="D731" s="158"/>
      <c r="E731" s="123"/>
      <c r="F731" s="97">
        <f t="shared" si="33"/>
        <v>0</v>
      </c>
      <c r="G731" s="161"/>
      <c r="H731" s="142"/>
      <c r="I731" s="130" t="e">
        <f>VLOOKUP(H731,Presupuesto!$B$11:$C$565,2,0)</f>
        <v>#N/A</v>
      </c>
      <c r="J731" s="98" t="str">
        <f t="shared" si="34"/>
        <v>Desarrollo del Sistema de Educación Superior</v>
      </c>
      <c r="K731" s="98" t="s">
        <v>411</v>
      </c>
    </row>
    <row r="732" spans="3:11">
      <c r="C732" s="141"/>
      <c r="D732" s="158"/>
      <c r="E732" s="123"/>
      <c r="F732" s="97">
        <f t="shared" si="33"/>
        <v>0</v>
      </c>
      <c r="G732" s="161"/>
      <c r="H732" s="142"/>
      <c r="I732" s="130" t="e">
        <f>VLOOKUP(H732,Presupuesto!$B$11:$C$565,2,0)</f>
        <v>#N/A</v>
      </c>
      <c r="J732" s="98" t="str">
        <f t="shared" si="34"/>
        <v>Desarrollo del Sistema de Educación Superior</v>
      </c>
      <c r="K732" s="98" t="s">
        <v>411</v>
      </c>
    </row>
    <row r="733" spans="3:11">
      <c r="C733" s="143"/>
      <c r="D733" s="151"/>
      <c r="E733" s="118"/>
      <c r="F733" s="97">
        <f t="shared" si="33"/>
        <v>0</v>
      </c>
      <c r="G733" s="161"/>
      <c r="H733" s="144"/>
      <c r="I733" s="130" t="e">
        <f>VLOOKUP(H733,Presupuesto!$B$11:$C$565,2,0)</f>
        <v>#N/A</v>
      </c>
      <c r="J733" s="98" t="str">
        <f t="shared" si="34"/>
        <v>Desarrollo del Sistema de Educación Superior</v>
      </c>
      <c r="K733" s="98" t="s">
        <v>411</v>
      </c>
    </row>
    <row r="734" spans="3:11">
      <c r="C734" s="143"/>
      <c r="D734" s="151"/>
      <c r="E734" s="118"/>
      <c r="F734" s="97">
        <f t="shared" si="33"/>
        <v>0</v>
      </c>
      <c r="G734" s="161"/>
      <c r="H734" s="144"/>
      <c r="I734" s="130" t="e">
        <f>VLOOKUP(H734,Presupuesto!$B$11:$C$565,2,0)</f>
        <v>#N/A</v>
      </c>
      <c r="J734" s="98" t="str">
        <f t="shared" si="34"/>
        <v>Desarrollo del Sistema de Educación Superior</v>
      </c>
      <c r="K734" s="98" t="s">
        <v>411</v>
      </c>
    </row>
    <row r="735" spans="3:11">
      <c r="C735" s="143"/>
      <c r="D735" s="151"/>
      <c r="E735" s="118"/>
      <c r="F735" s="97">
        <f t="shared" si="33"/>
        <v>0</v>
      </c>
      <c r="G735" s="161"/>
      <c r="H735" s="144"/>
      <c r="I735" s="130" t="e">
        <f>VLOOKUP(H735,Presupuesto!$B$11:$C$565,2,0)</f>
        <v>#N/A</v>
      </c>
      <c r="J735" s="98" t="str">
        <f t="shared" si="34"/>
        <v>Desarrollo del Sistema de Educación Superior</v>
      </c>
      <c r="K735" s="98" t="s">
        <v>411</v>
      </c>
    </row>
    <row r="736" spans="3:11">
      <c r="C736" s="143"/>
      <c r="D736" s="151"/>
      <c r="E736" s="118"/>
      <c r="F736" s="97">
        <f t="shared" si="33"/>
        <v>0</v>
      </c>
      <c r="G736" s="161"/>
      <c r="H736" s="144"/>
      <c r="I736" s="130" t="e">
        <f>VLOOKUP(H736,Presupuesto!$B$11:$C$565,2,0)</f>
        <v>#N/A</v>
      </c>
      <c r="J736" s="98" t="str">
        <f t="shared" si="34"/>
        <v>Desarrollo del Sistema de Educación Superior</v>
      </c>
      <c r="K736" s="98" t="s">
        <v>411</v>
      </c>
    </row>
    <row r="737" spans="3:11">
      <c r="C737" s="143"/>
      <c r="D737" s="151"/>
      <c r="E737" s="118"/>
      <c r="F737" s="97">
        <f t="shared" si="33"/>
        <v>0</v>
      </c>
      <c r="G737" s="161"/>
      <c r="H737" s="144"/>
      <c r="I737" s="130" t="e">
        <f>VLOOKUP(H737,Presupuesto!$B$11:$C$565,2,0)</f>
        <v>#N/A</v>
      </c>
      <c r="J737" s="98" t="str">
        <f t="shared" si="34"/>
        <v>Desarrollo del Sistema de Educación Superior</v>
      </c>
      <c r="K737" s="98" t="s">
        <v>411</v>
      </c>
    </row>
    <row r="738" spans="3:11">
      <c r="C738" s="143"/>
      <c r="D738" s="151"/>
      <c r="E738" s="118"/>
      <c r="F738" s="97">
        <f t="shared" si="33"/>
        <v>0</v>
      </c>
      <c r="G738" s="161"/>
      <c r="H738" s="144"/>
      <c r="I738" s="130" t="e">
        <f>VLOOKUP(H738,Presupuesto!$B$11:$C$565,2,0)</f>
        <v>#N/A</v>
      </c>
      <c r="J738" s="98" t="str">
        <f t="shared" si="34"/>
        <v>Desarrollo del Sistema de Educación Superior</v>
      </c>
      <c r="K738" s="98" t="s">
        <v>411</v>
      </c>
    </row>
    <row r="739" spans="3:11">
      <c r="C739" s="143"/>
      <c r="D739" s="151"/>
      <c r="E739" s="118"/>
      <c r="F739" s="97">
        <f t="shared" si="33"/>
        <v>0</v>
      </c>
      <c r="G739" s="161"/>
      <c r="H739" s="144"/>
      <c r="I739" s="130" t="e">
        <f>VLOOKUP(H739,Presupuesto!$B$11:$C$565,2,0)</f>
        <v>#N/A</v>
      </c>
      <c r="J739" s="98" t="str">
        <f t="shared" si="34"/>
        <v>Desarrollo del Sistema de Educación Superior</v>
      </c>
      <c r="K739" s="98" t="s">
        <v>411</v>
      </c>
    </row>
    <row r="740" spans="3:11">
      <c r="C740" s="143"/>
      <c r="D740" s="151"/>
      <c r="E740" s="118"/>
      <c r="F740" s="97">
        <f t="shared" si="33"/>
        <v>0</v>
      </c>
      <c r="G740" s="161"/>
      <c r="H740" s="144"/>
      <c r="I740" s="130" t="e">
        <f>VLOOKUP(H740,Presupuesto!$B$11:$C$565,2,0)</f>
        <v>#N/A</v>
      </c>
      <c r="J740" s="98" t="str">
        <f t="shared" si="34"/>
        <v>Desarrollo del Sistema de Educación Superior</v>
      </c>
      <c r="K740" s="98" t="s">
        <v>411</v>
      </c>
    </row>
    <row r="741" spans="3:11">
      <c r="C741" s="145"/>
      <c r="D741" s="151"/>
      <c r="E741" s="118"/>
      <c r="F741" s="97">
        <f t="shared" si="33"/>
        <v>0</v>
      </c>
      <c r="G741" s="161"/>
      <c r="H741" s="146"/>
      <c r="I741" s="130" t="e">
        <f>VLOOKUP(H741,Presupuesto!$B$11:$C$565,2,0)</f>
        <v>#N/A</v>
      </c>
      <c r="J741" s="98" t="str">
        <f t="shared" si="34"/>
        <v>Desarrollo del Sistema de Educación Superior</v>
      </c>
      <c r="K741" s="98" t="s">
        <v>402</v>
      </c>
    </row>
    <row r="742" spans="3:11">
      <c r="C742" s="145"/>
      <c r="D742" s="151"/>
      <c r="E742" s="118"/>
      <c r="F742" s="97">
        <f t="shared" si="33"/>
        <v>0</v>
      </c>
      <c r="G742" s="161"/>
      <c r="H742" s="146"/>
      <c r="I742" s="130" t="e">
        <f>VLOOKUP(H742,Presupuesto!$B$11:$C$565,2,0)</f>
        <v>#N/A</v>
      </c>
      <c r="J742" s="98" t="str">
        <f t="shared" si="34"/>
        <v>Desarrollo del Sistema de Educación Superior</v>
      </c>
      <c r="K742" s="98" t="s">
        <v>411</v>
      </c>
    </row>
    <row r="743" spans="3:11">
      <c r="C743" s="145"/>
      <c r="D743" s="151"/>
      <c r="E743" s="118"/>
      <c r="F743" s="97">
        <f t="shared" si="33"/>
        <v>0</v>
      </c>
      <c r="G743" s="161"/>
      <c r="H743" s="146"/>
      <c r="I743" s="130" t="e">
        <f>VLOOKUP(H743,Presupuesto!$B$11:$C$565,2,0)</f>
        <v>#N/A</v>
      </c>
      <c r="J743" s="98" t="str">
        <f t="shared" si="34"/>
        <v>Desarrollo del Sistema de Educación Superior</v>
      </c>
      <c r="K743" s="98" t="s">
        <v>411</v>
      </c>
    </row>
    <row r="744" spans="3:11">
      <c r="C744" s="145"/>
      <c r="D744" s="151"/>
      <c r="E744" s="118"/>
      <c r="F744" s="97">
        <f t="shared" si="33"/>
        <v>0</v>
      </c>
      <c r="G744" s="161"/>
      <c r="H744" s="146"/>
      <c r="I744" s="130" t="e">
        <f>VLOOKUP(H744,Presupuesto!$B$11:$C$565,2,0)</f>
        <v>#N/A</v>
      </c>
      <c r="J744" s="98" t="str">
        <f t="shared" si="34"/>
        <v>Desarrollo del Sistema de Educación Superior</v>
      </c>
      <c r="K744" s="98" t="s">
        <v>411</v>
      </c>
    </row>
    <row r="745" spans="3:11" ht="15.75" thickBot="1">
      <c r="C745" s="147"/>
      <c r="D745" s="159"/>
      <c r="E745" s="103"/>
      <c r="F745" s="105">
        <f t="shared" si="33"/>
        <v>0</v>
      </c>
      <c r="G745" s="162"/>
      <c r="H745" s="148"/>
      <c r="I745" s="132" t="e">
        <f>VLOOKUP(H745,Presupuesto!$B$11:$C$565,2,0)</f>
        <v>#N/A</v>
      </c>
      <c r="J745" s="106" t="str">
        <f t="shared" si="34"/>
        <v>Desarrollo del Sistema de Educación Superior</v>
      </c>
      <c r="K745" s="124" t="s">
        <v>393</v>
      </c>
    </row>
    <row r="747" spans="3:11" ht="15.75" thickBot="1">
      <c r="F747" s="90"/>
      <c r="G747" s="89"/>
      <c r="H747" s="90"/>
      <c r="I747" s="90"/>
    </row>
    <row r="748" spans="3:11" ht="15.75" thickBot="1">
      <c r="C748" s="157" t="s">
        <v>53</v>
      </c>
      <c r="D748" s="373">
        <f>SUM(F755:F789)</f>
        <v>0</v>
      </c>
      <c r="F748" s="70"/>
      <c r="G748" s="79"/>
      <c r="H748" s="70"/>
      <c r="I748" s="70"/>
    </row>
    <row r="749" spans="3:11">
      <c r="C749" s="70"/>
      <c r="D749" s="31"/>
      <c r="E749" s="93"/>
      <c r="F749" s="93"/>
      <c r="G749" s="93"/>
      <c r="H749" s="76"/>
      <c r="I749" s="76"/>
      <c r="J749" s="76"/>
      <c r="K749" s="112"/>
    </row>
    <row r="750" spans="3:11">
      <c r="C750" s="70"/>
      <c r="D750" s="31"/>
      <c r="E750" s="93"/>
      <c r="F750" s="93"/>
      <c r="G750" s="93"/>
      <c r="H750" s="76"/>
      <c r="I750" s="76"/>
      <c r="J750" s="76"/>
      <c r="K750" s="112"/>
    </row>
    <row r="751" spans="3:11" ht="15.75">
      <c r="C751" s="202" t="s">
        <v>391</v>
      </c>
      <c r="D751" s="369"/>
      <c r="E751" s="93"/>
      <c r="F751" s="93"/>
      <c r="G751" s="93"/>
      <c r="H751" s="76"/>
      <c r="I751" s="76"/>
      <c r="J751" s="76"/>
      <c r="K751" s="112"/>
    </row>
    <row r="752" spans="3:11" ht="18.75">
      <c r="C752" s="210" t="e">
        <f>IFERROR(VLOOKUP(D751,'1. Desarrollo e Innov. Curricu.'!$F:$G,2,FALSE),IFERROR(VLOOKUP(D751,'2. Investigación Científica'!$F:$G,2,FALSE),IFERROR(VLOOKUP(D751,'3. Vinculación Univ. Sociedad'!$F:$G,2,FALSE),IFERROR(VLOOKUP(D751,'4. Docencia y Profesorado Univ.'!$F:$G,2,FALSE),IFERROR(VLOOKUP(D751,'5. Estudiantes y Graduados'!$F:$G,2,FALSE),IFERROR(VLOOKUP(D751,'11. Gestion Administrativa'!$F:$G,2,FALSE),IFERROR(VLOOKUP(D751,'13. Gestión Académica'!$F:$G,2,FALSE),IFERROR(VLOOKUP(D751,'9. Asegura. de la Calid. y M'!$F:$G,2,FALSE),IFERROR(VLOOKUP(D751,'6. Gestión del Conocimiento'!$F:$G,2,FALSE),IFERROR(VLOOKUP(D751,'15. Gobernabilidad y Proceso...'!$F:$G,2,FALSE),IFERROR(VLOOKUP(D751,'12. Gestión del Talento Humano'!$F:$G,2,FALSE),IFERROR(VLOOKUP(D751,'14. Internacional... de la E.S.'!$F:$G,2,FALSE),IFERROR(VLOOKUP(D751,'10. Posgrado'!$F:$G,2,FALSE),IFERROR(VLOOKUP(D751,'17. Gestión TIC'!$F:$G,2,FALSE),IFERROR(VLOOKUP(D751,'16. Desa. del Sistema Educ.Sup.'!$F:$G,2,FALSE),IFERROR(VLOOKUP(D751,'8. Cultura de Inno. Insti...'!$F:$G,2,FALSE),VLOOKUP(D751,'7. Lo Esencial de la Reforma U.'!$F:$G,2,0)))))))))))))))))</f>
        <v>#N/A</v>
      </c>
      <c r="D752" s="31"/>
      <c r="E752" s="93"/>
      <c r="F752" s="93"/>
      <c r="G752" s="93"/>
      <c r="H752" s="76"/>
      <c r="I752" s="76"/>
      <c r="J752" s="76"/>
      <c r="K752" s="112"/>
    </row>
    <row r="753" spans="3:11" ht="15.75" thickBot="1">
      <c r="F753" s="93"/>
      <c r="G753" s="76"/>
      <c r="H753" s="76"/>
      <c r="I753" s="76"/>
    </row>
    <row r="754" spans="3:11" ht="30.75" thickBot="1">
      <c r="C754" s="129" t="s">
        <v>44</v>
      </c>
      <c r="D754" s="129" t="s">
        <v>55</v>
      </c>
      <c r="E754" s="136" t="s">
        <v>57</v>
      </c>
      <c r="F754" s="135" t="s">
        <v>27</v>
      </c>
      <c r="G754" s="133" t="s">
        <v>130</v>
      </c>
      <c r="H754" s="136" t="s">
        <v>46</v>
      </c>
      <c r="I754" s="133" t="s">
        <v>131</v>
      </c>
      <c r="J754" s="133" t="s">
        <v>409</v>
      </c>
      <c r="K754" s="133" t="s">
        <v>410</v>
      </c>
    </row>
    <row r="755" spans="3:11">
      <c r="C755" s="220" t="s">
        <v>438</v>
      </c>
      <c r="D755" s="221"/>
      <c r="E755" s="219">
        <f>HLOOKUP(C755,$AH$2:$BU$3,2,0)</f>
        <v>620</v>
      </c>
      <c r="F755" s="97">
        <f t="shared" ref="F755:F789" si="35">D755*E755</f>
        <v>0</v>
      </c>
      <c r="G755" s="161"/>
      <c r="H755" s="142"/>
      <c r="I755" s="130" t="e">
        <f>VLOOKUP(H755,Presupuesto!$B$11:$C$565,2,0)</f>
        <v>#N/A</v>
      </c>
      <c r="J755" s="218" t="s">
        <v>1478</v>
      </c>
      <c r="K755" s="98" t="s">
        <v>393</v>
      </c>
    </row>
    <row r="756" spans="3:11">
      <c r="C756" s="141"/>
      <c r="D756" s="158"/>
      <c r="E756" s="123"/>
      <c r="F756" s="97">
        <f t="shared" si="35"/>
        <v>0</v>
      </c>
      <c r="G756" s="161"/>
      <c r="H756" s="142"/>
      <c r="I756" s="130" t="e">
        <f>VLOOKUP(H756,Presupuesto!$B$11:$C$565,2,0)</f>
        <v>#N/A</v>
      </c>
      <c r="J756" s="98" t="str">
        <f>$J$755</f>
        <v>Desarrollo del Sistema de Educación Superior</v>
      </c>
      <c r="K756" s="98" t="s">
        <v>411</v>
      </c>
    </row>
    <row r="757" spans="3:11">
      <c r="C757" s="141"/>
      <c r="D757" s="158"/>
      <c r="E757" s="123"/>
      <c r="F757" s="97">
        <f t="shared" si="35"/>
        <v>0</v>
      </c>
      <c r="G757" s="161"/>
      <c r="H757" s="142"/>
      <c r="I757" s="130" t="e">
        <f>VLOOKUP(H757,Presupuesto!$B$11:$C$565,2,0)</f>
        <v>#N/A</v>
      </c>
      <c r="J757" s="98" t="str">
        <f t="shared" ref="J757:J789" si="36">$J$755</f>
        <v>Desarrollo del Sistema de Educación Superior</v>
      </c>
      <c r="K757" s="98" t="s">
        <v>411</v>
      </c>
    </row>
    <row r="758" spans="3:11">
      <c r="C758" s="141"/>
      <c r="D758" s="158"/>
      <c r="E758" s="123"/>
      <c r="F758" s="97">
        <f t="shared" si="35"/>
        <v>0</v>
      </c>
      <c r="G758" s="161"/>
      <c r="H758" s="142"/>
      <c r="I758" s="130" t="e">
        <f>VLOOKUP(H758,Presupuesto!$B$11:$C$565,2,0)</f>
        <v>#N/A</v>
      </c>
      <c r="J758" s="98" t="str">
        <f t="shared" si="36"/>
        <v>Desarrollo del Sistema de Educación Superior</v>
      </c>
      <c r="K758" s="98" t="s">
        <v>411</v>
      </c>
    </row>
    <row r="759" spans="3:11">
      <c r="C759" s="141"/>
      <c r="D759" s="158"/>
      <c r="E759" s="123"/>
      <c r="F759" s="97">
        <f t="shared" si="35"/>
        <v>0</v>
      </c>
      <c r="G759" s="161"/>
      <c r="H759" s="142"/>
      <c r="I759" s="130" t="e">
        <f>VLOOKUP(H759,Presupuesto!$B$11:$C$565,2,0)</f>
        <v>#N/A</v>
      </c>
      <c r="J759" s="98" t="str">
        <f t="shared" si="36"/>
        <v>Desarrollo del Sistema de Educación Superior</v>
      </c>
      <c r="K759" s="98" t="s">
        <v>411</v>
      </c>
    </row>
    <row r="760" spans="3:11">
      <c r="C760" s="141"/>
      <c r="D760" s="158"/>
      <c r="E760" s="123"/>
      <c r="F760" s="97">
        <f t="shared" si="35"/>
        <v>0</v>
      </c>
      <c r="G760" s="161"/>
      <c r="H760" s="142"/>
      <c r="I760" s="130" t="e">
        <f>VLOOKUP(H760,Presupuesto!$B$11:$C$565,2,0)</f>
        <v>#N/A</v>
      </c>
      <c r="J760" s="98" t="str">
        <f t="shared" si="36"/>
        <v>Desarrollo del Sistema de Educación Superior</v>
      </c>
      <c r="K760" s="98" t="s">
        <v>400</v>
      </c>
    </row>
    <row r="761" spans="3:11">
      <c r="C761" s="141"/>
      <c r="D761" s="158"/>
      <c r="E761" s="123"/>
      <c r="F761" s="97">
        <f t="shared" si="35"/>
        <v>0</v>
      </c>
      <c r="G761" s="161"/>
      <c r="H761" s="142"/>
      <c r="I761" s="130" t="e">
        <f>VLOOKUP(H761,Presupuesto!$B$11:$C$565,2,0)</f>
        <v>#N/A</v>
      </c>
      <c r="J761" s="98" t="str">
        <f t="shared" si="36"/>
        <v>Desarrollo del Sistema de Educación Superior</v>
      </c>
      <c r="K761" s="98" t="s">
        <v>411</v>
      </c>
    </row>
    <row r="762" spans="3:11">
      <c r="C762" s="141"/>
      <c r="D762" s="158"/>
      <c r="E762" s="123"/>
      <c r="F762" s="97">
        <f t="shared" si="35"/>
        <v>0</v>
      </c>
      <c r="G762" s="161"/>
      <c r="H762" s="142"/>
      <c r="I762" s="130" t="e">
        <f>VLOOKUP(H762,Presupuesto!$B$11:$C$565,2,0)</f>
        <v>#N/A</v>
      </c>
      <c r="J762" s="98" t="str">
        <f t="shared" si="36"/>
        <v>Desarrollo del Sistema de Educación Superior</v>
      </c>
      <c r="K762" s="98" t="s">
        <v>411</v>
      </c>
    </row>
    <row r="763" spans="3:11">
      <c r="C763" s="141"/>
      <c r="D763" s="158"/>
      <c r="E763" s="123"/>
      <c r="F763" s="97">
        <f t="shared" si="35"/>
        <v>0</v>
      </c>
      <c r="G763" s="161"/>
      <c r="H763" s="142"/>
      <c r="I763" s="130" t="e">
        <f>VLOOKUP(H763,Presupuesto!$B$11:$C$565,2,0)</f>
        <v>#N/A</v>
      </c>
      <c r="J763" s="98" t="str">
        <f t="shared" si="36"/>
        <v>Desarrollo del Sistema de Educación Superior</v>
      </c>
      <c r="K763" s="98" t="s">
        <v>411</v>
      </c>
    </row>
    <row r="764" spans="3:11">
      <c r="C764" s="141"/>
      <c r="D764" s="158"/>
      <c r="E764" s="123"/>
      <c r="F764" s="97">
        <f t="shared" si="35"/>
        <v>0</v>
      </c>
      <c r="G764" s="161"/>
      <c r="H764" s="142"/>
      <c r="I764" s="130" t="e">
        <f>VLOOKUP(H764,Presupuesto!$B$11:$C$565,2,0)</f>
        <v>#N/A</v>
      </c>
      <c r="J764" s="98" t="str">
        <f t="shared" si="36"/>
        <v>Desarrollo del Sistema de Educación Superior</v>
      </c>
      <c r="K764" s="98" t="s">
        <v>411</v>
      </c>
    </row>
    <row r="765" spans="3:11">
      <c r="C765" s="141"/>
      <c r="D765" s="158"/>
      <c r="E765" s="123"/>
      <c r="F765" s="97">
        <f t="shared" si="35"/>
        <v>0</v>
      </c>
      <c r="G765" s="161"/>
      <c r="H765" s="142"/>
      <c r="I765" s="130" t="e">
        <f>VLOOKUP(H765,Presupuesto!$B$11:$C$565,2,0)</f>
        <v>#N/A</v>
      </c>
      <c r="J765" s="98" t="str">
        <f t="shared" si="36"/>
        <v>Desarrollo del Sistema de Educación Superior</v>
      </c>
      <c r="K765" s="98" t="s">
        <v>411</v>
      </c>
    </row>
    <row r="766" spans="3:11">
      <c r="C766" s="141"/>
      <c r="D766" s="158"/>
      <c r="E766" s="123"/>
      <c r="F766" s="97">
        <f t="shared" si="35"/>
        <v>0</v>
      </c>
      <c r="G766" s="161"/>
      <c r="H766" s="142"/>
      <c r="I766" s="130" t="e">
        <f>VLOOKUP(H766,Presupuesto!$B$11:$C$565,2,0)</f>
        <v>#N/A</v>
      </c>
      <c r="J766" s="98" t="str">
        <f t="shared" si="36"/>
        <v>Desarrollo del Sistema de Educación Superior</v>
      </c>
      <c r="K766" s="98" t="s">
        <v>411</v>
      </c>
    </row>
    <row r="767" spans="3:11">
      <c r="C767" s="141"/>
      <c r="D767" s="158"/>
      <c r="E767" s="123"/>
      <c r="F767" s="97">
        <f t="shared" si="35"/>
        <v>0</v>
      </c>
      <c r="G767" s="161"/>
      <c r="H767" s="142"/>
      <c r="I767" s="130" t="e">
        <f>VLOOKUP(H767,Presupuesto!$B$11:$C$565,2,0)</f>
        <v>#N/A</v>
      </c>
      <c r="J767" s="98" t="str">
        <f t="shared" si="36"/>
        <v>Desarrollo del Sistema de Educación Superior</v>
      </c>
      <c r="K767" s="98" t="s">
        <v>411</v>
      </c>
    </row>
    <row r="768" spans="3:11">
      <c r="C768" s="141"/>
      <c r="D768" s="158"/>
      <c r="E768" s="123"/>
      <c r="F768" s="97">
        <f t="shared" si="35"/>
        <v>0</v>
      </c>
      <c r="G768" s="161"/>
      <c r="H768" s="142"/>
      <c r="I768" s="130" t="e">
        <f>VLOOKUP(H768,Presupuesto!$B$11:$C$565,2,0)</f>
        <v>#N/A</v>
      </c>
      <c r="J768" s="98" t="str">
        <f t="shared" si="36"/>
        <v>Desarrollo del Sistema de Educación Superior</v>
      </c>
      <c r="K768" s="98" t="s">
        <v>411</v>
      </c>
    </row>
    <row r="769" spans="3:11">
      <c r="C769" s="141"/>
      <c r="D769" s="158"/>
      <c r="E769" s="123"/>
      <c r="F769" s="97">
        <f t="shared" si="35"/>
        <v>0</v>
      </c>
      <c r="G769" s="161"/>
      <c r="H769" s="142"/>
      <c r="I769" s="130" t="e">
        <f>VLOOKUP(H769,Presupuesto!$B$11:$C$565,2,0)</f>
        <v>#N/A</v>
      </c>
      <c r="J769" s="98" t="str">
        <f t="shared" si="36"/>
        <v>Desarrollo del Sistema de Educación Superior</v>
      </c>
      <c r="K769" s="98" t="s">
        <v>411</v>
      </c>
    </row>
    <row r="770" spans="3:11">
      <c r="C770" s="141"/>
      <c r="D770" s="158"/>
      <c r="E770" s="123"/>
      <c r="F770" s="97">
        <f t="shared" si="35"/>
        <v>0</v>
      </c>
      <c r="G770" s="161"/>
      <c r="H770" s="142"/>
      <c r="I770" s="130" t="e">
        <f>VLOOKUP(H770,Presupuesto!$B$11:$C$565,2,0)</f>
        <v>#N/A</v>
      </c>
      <c r="J770" s="98" t="str">
        <f t="shared" si="36"/>
        <v>Desarrollo del Sistema de Educación Superior</v>
      </c>
      <c r="K770" s="98" t="s">
        <v>411</v>
      </c>
    </row>
    <row r="771" spans="3:11">
      <c r="C771" s="141"/>
      <c r="D771" s="158"/>
      <c r="E771" s="123"/>
      <c r="F771" s="97">
        <f t="shared" si="35"/>
        <v>0</v>
      </c>
      <c r="G771" s="161"/>
      <c r="H771" s="142"/>
      <c r="I771" s="130" t="e">
        <f>VLOOKUP(H771,Presupuesto!$B$11:$C$565,2,0)</f>
        <v>#N/A</v>
      </c>
      <c r="J771" s="98" t="str">
        <f t="shared" si="36"/>
        <v>Desarrollo del Sistema de Educación Superior</v>
      </c>
      <c r="K771" s="98" t="s">
        <v>411</v>
      </c>
    </row>
    <row r="772" spans="3:11">
      <c r="C772" s="141"/>
      <c r="D772" s="158"/>
      <c r="E772" s="123"/>
      <c r="F772" s="97">
        <f t="shared" si="35"/>
        <v>0</v>
      </c>
      <c r="G772" s="161"/>
      <c r="H772" s="142"/>
      <c r="I772" s="130" t="e">
        <f>VLOOKUP(H772,Presupuesto!$B$11:$C$565,2,0)</f>
        <v>#N/A</v>
      </c>
      <c r="J772" s="98" t="str">
        <f t="shared" si="36"/>
        <v>Desarrollo del Sistema de Educación Superior</v>
      </c>
      <c r="K772" s="98" t="s">
        <v>411</v>
      </c>
    </row>
    <row r="773" spans="3:11">
      <c r="C773" s="141"/>
      <c r="D773" s="158"/>
      <c r="E773" s="123"/>
      <c r="F773" s="97">
        <f t="shared" si="35"/>
        <v>0</v>
      </c>
      <c r="G773" s="161"/>
      <c r="H773" s="142"/>
      <c r="I773" s="130" t="e">
        <f>VLOOKUP(H773,Presupuesto!$B$11:$C$565,2,0)</f>
        <v>#N/A</v>
      </c>
      <c r="J773" s="98" t="str">
        <f t="shared" si="36"/>
        <v>Desarrollo del Sistema de Educación Superior</v>
      </c>
      <c r="K773" s="98" t="s">
        <v>411</v>
      </c>
    </row>
    <row r="774" spans="3:11">
      <c r="C774" s="141"/>
      <c r="D774" s="158"/>
      <c r="E774" s="123"/>
      <c r="F774" s="97">
        <f t="shared" si="35"/>
        <v>0</v>
      </c>
      <c r="G774" s="161"/>
      <c r="H774" s="142"/>
      <c r="I774" s="130" t="e">
        <f>VLOOKUP(H774,Presupuesto!$B$11:$C$565,2,0)</f>
        <v>#N/A</v>
      </c>
      <c r="J774" s="98" t="str">
        <f t="shared" si="36"/>
        <v>Desarrollo del Sistema de Educación Superior</v>
      </c>
      <c r="K774" s="98" t="s">
        <v>411</v>
      </c>
    </row>
    <row r="775" spans="3:11">
      <c r="C775" s="141"/>
      <c r="D775" s="158"/>
      <c r="E775" s="123"/>
      <c r="F775" s="97">
        <f t="shared" si="35"/>
        <v>0</v>
      </c>
      <c r="G775" s="161"/>
      <c r="H775" s="142"/>
      <c r="I775" s="130" t="e">
        <f>VLOOKUP(H775,Presupuesto!$B$11:$C$565,2,0)</f>
        <v>#N/A</v>
      </c>
      <c r="J775" s="98" t="str">
        <f t="shared" si="36"/>
        <v>Desarrollo del Sistema de Educación Superior</v>
      </c>
      <c r="K775" s="98" t="s">
        <v>411</v>
      </c>
    </row>
    <row r="776" spans="3:11">
      <c r="C776" s="141"/>
      <c r="D776" s="158"/>
      <c r="E776" s="123"/>
      <c r="F776" s="97">
        <f t="shared" si="35"/>
        <v>0</v>
      </c>
      <c r="G776" s="161"/>
      <c r="H776" s="142"/>
      <c r="I776" s="130" t="e">
        <f>VLOOKUP(H776,Presupuesto!$B$11:$C$565,2,0)</f>
        <v>#N/A</v>
      </c>
      <c r="J776" s="98" t="str">
        <f t="shared" si="36"/>
        <v>Desarrollo del Sistema de Educación Superior</v>
      </c>
      <c r="K776" s="98" t="s">
        <v>411</v>
      </c>
    </row>
    <row r="777" spans="3:11">
      <c r="C777" s="143"/>
      <c r="D777" s="151"/>
      <c r="E777" s="118"/>
      <c r="F777" s="97">
        <f t="shared" si="35"/>
        <v>0</v>
      </c>
      <c r="G777" s="161"/>
      <c r="H777" s="144"/>
      <c r="I777" s="130" t="e">
        <f>VLOOKUP(H777,Presupuesto!$B$11:$C$565,2,0)</f>
        <v>#N/A</v>
      </c>
      <c r="J777" s="98" t="str">
        <f t="shared" si="36"/>
        <v>Desarrollo del Sistema de Educación Superior</v>
      </c>
      <c r="K777" s="98" t="s">
        <v>411</v>
      </c>
    </row>
    <row r="778" spans="3:11">
      <c r="C778" s="143"/>
      <c r="D778" s="151"/>
      <c r="E778" s="118"/>
      <c r="F778" s="97">
        <f t="shared" si="35"/>
        <v>0</v>
      </c>
      <c r="G778" s="161"/>
      <c r="H778" s="144"/>
      <c r="I778" s="130" t="e">
        <f>VLOOKUP(H778,Presupuesto!$B$11:$C$565,2,0)</f>
        <v>#N/A</v>
      </c>
      <c r="J778" s="98" t="str">
        <f t="shared" si="36"/>
        <v>Desarrollo del Sistema de Educación Superior</v>
      </c>
      <c r="K778" s="98" t="s">
        <v>411</v>
      </c>
    </row>
    <row r="779" spans="3:11">
      <c r="C779" s="143"/>
      <c r="D779" s="151"/>
      <c r="E779" s="118"/>
      <c r="F779" s="97">
        <f t="shared" si="35"/>
        <v>0</v>
      </c>
      <c r="G779" s="161"/>
      <c r="H779" s="144"/>
      <c r="I779" s="130" t="e">
        <f>VLOOKUP(H779,Presupuesto!$B$11:$C$565,2,0)</f>
        <v>#N/A</v>
      </c>
      <c r="J779" s="98" t="str">
        <f t="shared" si="36"/>
        <v>Desarrollo del Sistema de Educación Superior</v>
      </c>
      <c r="K779" s="98" t="s">
        <v>411</v>
      </c>
    </row>
    <row r="780" spans="3:11">
      <c r="C780" s="143"/>
      <c r="D780" s="151"/>
      <c r="E780" s="118"/>
      <c r="F780" s="97">
        <f t="shared" si="35"/>
        <v>0</v>
      </c>
      <c r="G780" s="161"/>
      <c r="H780" s="144"/>
      <c r="I780" s="130" t="e">
        <f>VLOOKUP(H780,Presupuesto!$B$11:$C$565,2,0)</f>
        <v>#N/A</v>
      </c>
      <c r="J780" s="98" t="str">
        <f t="shared" si="36"/>
        <v>Desarrollo del Sistema de Educación Superior</v>
      </c>
      <c r="K780" s="98" t="s">
        <v>411</v>
      </c>
    </row>
    <row r="781" spans="3:11">
      <c r="C781" s="143"/>
      <c r="D781" s="151"/>
      <c r="E781" s="118"/>
      <c r="F781" s="97">
        <f t="shared" si="35"/>
        <v>0</v>
      </c>
      <c r="G781" s="161"/>
      <c r="H781" s="144"/>
      <c r="I781" s="130" t="e">
        <f>VLOOKUP(H781,Presupuesto!$B$11:$C$565,2,0)</f>
        <v>#N/A</v>
      </c>
      <c r="J781" s="98" t="str">
        <f t="shared" si="36"/>
        <v>Desarrollo del Sistema de Educación Superior</v>
      </c>
      <c r="K781" s="98" t="s">
        <v>411</v>
      </c>
    </row>
    <row r="782" spans="3:11">
      <c r="C782" s="143"/>
      <c r="D782" s="151"/>
      <c r="E782" s="118"/>
      <c r="F782" s="97">
        <f t="shared" si="35"/>
        <v>0</v>
      </c>
      <c r="G782" s="161"/>
      <c r="H782" s="144"/>
      <c r="I782" s="130" t="e">
        <f>VLOOKUP(H782,Presupuesto!$B$11:$C$565,2,0)</f>
        <v>#N/A</v>
      </c>
      <c r="J782" s="98" t="str">
        <f t="shared" si="36"/>
        <v>Desarrollo del Sistema de Educación Superior</v>
      </c>
      <c r="K782" s="98" t="s">
        <v>411</v>
      </c>
    </row>
    <row r="783" spans="3:11">
      <c r="C783" s="143"/>
      <c r="D783" s="151"/>
      <c r="E783" s="118"/>
      <c r="F783" s="97">
        <f t="shared" si="35"/>
        <v>0</v>
      </c>
      <c r="G783" s="161"/>
      <c r="H783" s="144"/>
      <c r="I783" s="130" t="e">
        <f>VLOOKUP(H783,Presupuesto!$B$11:$C$565,2,0)</f>
        <v>#N/A</v>
      </c>
      <c r="J783" s="98" t="str">
        <f t="shared" si="36"/>
        <v>Desarrollo del Sistema de Educación Superior</v>
      </c>
      <c r="K783" s="98" t="s">
        <v>411</v>
      </c>
    </row>
    <row r="784" spans="3:11">
      <c r="C784" s="143"/>
      <c r="D784" s="151"/>
      <c r="E784" s="118"/>
      <c r="F784" s="97">
        <f t="shared" si="35"/>
        <v>0</v>
      </c>
      <c r="G784" s="161"/>
      <c r="H784" s="144"/>
      <c r="I784" s="130" t="e">
        <f>VLOOKUP(H784,Presupuesto!$B$11:$C$565,2,0)</f>
        <v>#N/A</v>
      </c>
      <c r="J784" s="98" t="str">
        <f t="shared" si="36"/>
        <v>Desarrollo del Sistema de Educación Superior</v>
      </c>
      <c r="K784" s="98" t="s">
        <v>411</v>
      </c>
    </row>
    <row r="785" spans="3:11">
      <c r="C785" s="145"/>
      <c r="D785" s="151"/>
      <c r="E785" s="118"/>
      <c r="F785" s="97">
        <f t="shared" si="35"/>
        <v>0</v>
      </c>
      <c r="G785" s="161"/>
      <c r="H785" s="146"/>
      <c r="I785" s="130" t="e">
        <f>VLOOKUP(H785,Presupuesto!$B$11:$C$565,2,0)</f>
        <v>#N/A</v>
      </c>
      <c r="J785" s="98" t="str">
        <f t="shared" si="36"/>
        <v>Desarrollo del Sistema de Educación Superior</v>
      </c>
      <c r="K785" s="98" t="s">
        <v>402</v>
      </c>
    </row>
    <row r="786" spans="3:11">
      <c r="C786" s="145"/>
      <c r="D786" s="151"/>
      <c r="E786" s="118"/>
      <c r="F786" s="97">
        <f t="shared" si="35"/>
        <v>0</v>
      </c>
      <c r="G786" s="161"/>
      <c r="H786" s="146"/>
      <c r="I786" s="130" t="e">
        <f>VLOOKUP(H786,Presupuesto!$B$11:$C$565,2,0)</f>
        <v>#N/A</v>
      </c>
      <c r="J786" s="98" t="str">
        <f t="shared" si="36"/>
        <v>Desarrollo del Sistema de Educación Superior</v>
      </c>
      <c r="K786" s="98" t="s">
        <v>411</v>
      </c>
    </row>
    <row r="787" spans="3:11">
      <c r="C787" s="145"/>
      <c r="D787" s="151"/>
      <c r="E787" s="118"/>
      <c r="F787" s="97">
        <f t="shared" si="35"/>
        <v>0</v>
      </c>
      <c r="G787" s="161"/>
      <c r="H787" s="146"/>
      <c r="I787" s="130" t="e">
        <f>VLOOKUP(H787,Presupuesto!$B$11:$C$565,2,0)</f>
        <v>#N/A</v>
      </c>
      <c r="J787" s="98" t="str">
        <f t="shared" si="36"/>
        <v>Desarrollo del Sistema de Educación Superior</v>
      </c>
      <c r="K787" s="98" t="s">
        <v>411</v>
      </c>
    </row>
    <row r="788" spans="3:11">
      <c r="C788" s="145"/>
      <c r="D788" s="151"/>
      <c r="E788" s="118"/>
      <c r="F788" s="97">
        <f t="shared" si="35"/>
        <v>0</v>
      </c>
      <c r="G788" s="161"/>
      <c r="H788" s="146"/>
      <c r="I788" s="130" t="e">
        <f>VLOOKUP(H788,Presupuesto!$B$11:$C$565,2,0)</f>
        <v>#N/A</v>
      </c>
      <c r="J788" s="98" t="str">
        <f t="shared" si="36"/>
        <v>Desarrollo del Sistema de Educación Superior</v>
      </c>
      <c r="K788" s="98" t="s">
        <v>411</v>
      </c>
    </row>
    <row r="789" spans="3:11" ht="15.75" thickBot="1">
      <c r="C789" s="147"/>
      <c r="D789" s="159"/>
      <c r="E789" s="103"/>
      <c r="F789" s="105">
        <f t="shared" si="35"/>
        <v>0</v>
      </c>
      <c r="G789" s="162"/>
      <c r="H789" s="148"/>
      <c r="I789" s="132" t="e">
        <f>VLOOKUP(H789,Presupuesto!$B$11:$C$565,2,0)</f>
        <v>#N/A</v>
      </c>
      <c r="J789" s="106" t="str">
        <f t="shared" si="36"/>
        <v>Desarrollo del Sistema de Educación Superior</v>
      </c>
      <c r="K789"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50:G84 G94:G128 G138:G172 G182:G216 G226:G260 G271:G305 G315:G349 G359:G393 G403:G437 G447:G481 G491:G525 G535:G569 G579:G613 G623:G657 G667:G701 G711:G745 G755:G789 G30 G40 G17:G20">
      <formula1>$R$2:$S$2</formula1>
    </dataValidation>
    <dataValidation type="list" allowBlank="1" showInputMessage="1" showErrorMessage="1" errorTitle="¡Ingreso Inválido!" error="Seleccione una opción de la lista" promptTitle="Mes Requerido" prompt="Seleccione el mes en el que requiere el recurso." sqref="K50:K84 K94:K128 K138:K172 K182:K216 K226:K260 K271:K305 K315:K349 K359:K393 K403:K437 K447:K481 K491:K525 K535:K569 K579:K613 K623:K657 K667:K701 K711:K745 K755:K789 K30 K40 K17:K20">
      <formula1>$U$2:$AF$2</formula1>
    </dataValidation>
    <dataValidation type="list" allowBlank="1" showInputMessage="1" showErrorMessage="1" errorTitle="¡Ingreso Invalido!" error="Seleccione una opción de la lista." promptTitle="Categoria/Zona de Viáticos" prompt="Seleccione una opción de la lista" sqref="C17 C50 C94 C138 C182 C226 C271 C315 C359 C403 C447 C491 C535 C579 C623 C667 C711 C755">
      <formula1>$AH$2:$BU$2</formula1>
    </dataValidation>
    <dataValidation type="list" allowBlank="1" showInputMessage="1" showErrorMessage="1" errorTitle="¡Ingreso Inválido!" error="Verifique el valor ingresado." promptTitle="Ingrese el Objeto de Gasto" prompt="Ingrese el Objeto de Gasto" sqref="H50:H84 H94:H128 H138:H172 H182:H216 H226:H260 H271:H305 H315:H349 H359:H393 H403:H437 H447:H481 H491:H525 H535:H569 H579:H613 H623:H657 H667:H701 H711:H745 H755:H789 H30 H40 H17:H20">
      <formula1>$A$1:$UI$1</formula1>
    </dataValidation>
    <dataValidation type="list" allowBlank="1" showInputMessage="1" showErrorMessage="1" errorTitle="¡Ingreso Inválido!" error="Seleccione una opción de la lista." promptTitle="Dimensión Estratégica" prompt="Seleccione una opción de la lista." sqref="J30 J40 J51:J84 J95:J128 J139:J172 J183:J216 J227:J260 J272:J305 J316:J349 J360:J393 J404:J437 J448:J481 J492:J525 J536:J569 J580:J613 J624:J657 J668:J701 J712:J745 J756:J789 J18:J20">
      <formula1>$A$2:$P$2</formula1>
    </dataValidation>
    <dataValidation type="list" allowBlank="1" showInputMessage="1" showErrorMessage="1" errorTitle="¡Ingreso Inválido!" error="Seleccione una opción de la lista." promptTitle="Dimensión Estratégica" prompt="Seleccione una opción de la lista." sqref="J17 J50 J94 J138 J182 J226 J271 J315 J359 J403 J447 J491 J535 J579 J623 J667 J711 J755">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F17" sqref="F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387</v>
      </c>
      <c r="D5" s="198">
        <f>SUMIF(C:C,$C$10,D:D)</f>
        <v>288000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SUM(F17:F38)</f>
        <v>288000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5.2</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Identificación de estudiantes con las competencias requeridas y solicitud de las becas a VOAE</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ht="30">
      <c r="C17" s="531" t="s">
        <v>1700</v>
      </c>
      <c r="D17" s="158">
        <v>6</v>
      </c>
      <c r="E17" s="115">
        <v>4000</v>
      </c>
      <c r="F17" s="97">
        <f>D17*E17*12</f>
        <v>288000</v>
      </c>
      <c r="G17" s="161" t="s">
        <v>128</v>
      </c>
      <c r="H17" s="142" t="s">
        <v>1065</v>
      </c>
      <c r="I17" s="130" t="str">
        <f>VLOOKUP(H17,Presupuesto!$B$11:$C$565,2,0)</f>
        <v>BECAS</v>
      </c>
      <c r="J17" s="218" t="s">
        <v>470</v>
      </c>
      <c r="K17" s="98" t="s">
        <v>393</v>
      </c>
      <c r="L17" s="98" t="s">
        <v>1701</v>
      </c>
    </row>
    <row r="18" spans="3:12">
      <c r="C18" s="141"/>
      <c r="D18" s="158"/>
      <c r="E18" s="123"/>
      <c r="F18" s="97">
        <f t="shared" ref="F18:F38" si="0">D18*E18</f>
        <v>0</v>
      </c>
      <c r="G18" s="161"/>
      <c r="H18" s="142" t="s">
        <v>1067</v>
      </c>
      <c r="I18" s="130" t="str">
        <f>VLOOKUP(H18,Presupuesto!$B$11:$C$565,2,0)</f>
        <v>BECAS ESTUDIANTES DE PREGRADO (PLAN REFORMA)</v>
      </c>
      <c r="J18" s="98" t="str">
        <f>$J$17</f>
        <v>Vinculación Universidad-Sociedad</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Vinculación Universidad-Sociedad</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Vinculación Universidad-Sociedad</v>
      </c>
      <c r="K20" s="98" t="s">
        <v>411</v>
      </c>
      <c r="L20" s="98"/>
    </row>
    <row r="21" spans="3:12">
      <c r="C21" s="141"/>
      <c r="D21" s="158"/>
      <c r="E21" s="123"/>
      <c r="F21" s="97">
        <f t="shared" si="0"/>
        <v>0</v>
      </c>
      <c r="G21" s="161"/>
      <c r="H21" s="142" t="s">
        <v>1073</v>
      </c>
      <c r="I21" s="130" t="str">
        <f>VLOOKUP(H21,Presupuesto!$B$11:$C$565,2,0)</f>
        <v>BECAS EXCELENCIA ACADEMICA</v>
      </c>
      <c r="J21" s="98" t="str">
        <f t="shared" si="1"/>
        <v>Vinculación Universidad-Sociedad</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Vinculación Universidad-Sociedad</v>
      </c>
      <c r="K22" s="98" t="s">
        <v>400</v>
      </c>
      <c r="L22" s="98"/>
    </row>
    <row r="23" spans="3:12">
      <c r="C23" s="141"/>
      <c r="D23" s="158"/>
      <c r="E23" s="123"/>
      <c r="F23" s="97">
        <f t="shared" si="0"/>
        <v>0</v>
      </c>
      <c r="G23" s="161"/>
      <c r="H23" s="142" t="s">
        <v>1077</v>
      </c>
      <c r="I23" s="130" t="str">
        <f>VLOOKUP(H23,Presupuesto!$B$11:$C$565,2,0)</f>
        <v>BECAS POST GRADO ECONOMIA</v>
      </c>
      <c r="J23" s="98" t="str">
        <f t="shared" si="1"/>
        <v>Vinculación Universidad-Sociedad</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Vinculación Universidad-Sociedad</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Vinculación Universidad-Sociedad</v>
      </c>
      <c r="K25" s="98" t="s">
        <v>411</v>
      </c>
      <c r="L25" s="98"/>
    </row>
    <row r="26" spans="3:12">
      <c r="C26" s="141"/>
      <c r="D26" s="158"/>
      <c r="E26" s="123"/>
      <c r="F26" s="97">
        <f t="shared" si="0"/>
        <v>0</v>
      </c>
      <c r="G26" s="161"/>
      <c r="H26" s="142" t="s">
        <v>1083</v>
      </c>
      <c r="I26" s="130" t="str">
        <f>VLOOKUP(H26,Presupuesto!$B$11:$C$565,2,0)</f>
        <v>PRESTAMOS A ESTUDIANTES</v>
      </c>
      <c r="J26" s="98" t="str">
        <f t="shared" si="1"/>
        <v>Vinculación Universidad-Sociedad</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Vinculación Universidad-Sociedad</v>
      </c>
      <c r="K27" s="98" t="s">
        <v>411</v>
      </c>
      <c r="L27" s="98"/>
    </row>
    <row r="28" spans="3:12">
      <c r="C28" s="141"/>
      <c r="D28" s="158"/>
      <c r="E28" s="123"/>
      <c r="F28" s="97">
        <f t="shared" si="0"/>
        <v>0</v>
      </c>
      <c r="G28" s="161"/>
      <c r="H28" s="142" t="s">
        <v>1087</v>
      </c>
      <c r="I28" s="130" t="str">
        <f>VLOOKUP(H28,Presupuesto!$B$11:$C$565,2,0)</f>
        <v>BECAS EXTERNAS DE INVESTIGACION</v>
      </c>
      <c r="J28" s="98" t="str">
        <f t="shared" si="1"/>
        <v>Vinculación Universidad-Sociedad</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Vinculación Universidad-Sociedad</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Vinculación Universidad-Sociedad</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Vinculación Universidad-Sociedad</v>
      </c>
      <c r="K31" s="98" t="s">
        <v>411</v>
      </c>
      <c r="L31" s="98"/>
    </row>
    <row r="32" spans="3:12">
      <c r="C32" s="141"/>
      <c r="D32" s="158"/>
      <c r="E32" s="123"/>
      <c r="F32" s="97">
        <f t="shared" si="0"/>
        <v>0</v>
      </c>
      <c r="G32" s="161"/>
      <c r="H32" s="142" t="s">
        <v>1095</v>
      </c>
      <c r="I32" s="130" t="str">
        <f>VLOOKUP(H32,Presupuesto!$B$11:$C$565,2,0)</f>
        <v>BECAS BÁSICAS DE INVESTIGACIÓN</v>
      </c>
      <c r="J32" s="98" t="str">
        <f t="shared" si="1"/>
        <v>Vinculación Universidad-Sociedad</v>
      </c>
      <c r="K32" s="98" t="s">
        <v>411</v>
      </c>
      <c r="L32" s="98"/>
    </row>
    <row r="33" spans="3:12">
      <c r="C33" s="141"/>
      <c r="D33" s="158"/>
      <c r="E33" s="123"/>
      <c r="F33" s="97">
        <f t="shared" si="0"/>
        <v>0</v>
      </c>
      <c r="G33" s="161"/>
      <c r="H33" s="142" t="s">
        <v>1097</v>
      </c>
      <c r="I33" s="130" t="str">
        <f>VLOOKUP(H33,Presupuesto!$B$11:$C$565,2,0)</f>
        <v>BECAS RELEVO GENERACIONAL</v>
      </c>
      <c r="J33" s="98" t="str">
        <f t="shared" si="1"/>
        <v>Vinculación Universidad-Sociedad</v>
      </c>
      <c r="K33" s="98" t="s">
        <v>411</v>
      </c>
      <c r="L33" s="98"/>
    </row>
    <row r="34" spans="3:12">
      <c r="C34" s="141"/>
      <c r="D34" s="158"/>
      <c r="E34" s="123"/>
      <c r="F34" s="97">
        <f t="shared" si="0"/>
        <v>0</v>
      </c>
      <c r="G34" s="161"/>
      <c r="H34" s="142" t="s">
        <v>1099</v>
      </c>
      <c r="I34" s="130" t="str">
        <f>VLOOKUP(H34,Presupuesto!$B$11:$C$565,2,0)</f>
        <v>BECAS DE EQUIDAD</v>
      </c>
      <c r="J34" s="98" t="str">
        <f t="shared" si="1"/>
        <v>Vinculación Universidad-Sociedad</v>
      </c>
      <c r="K34" s="98" t="s">
        <v>411</v>
      </c>
      <c r="L34" s="98"/>
    </row>
    <row r="35" spans="3:12">
      <c r="C35" s="141"/>
      <c r="D35" s="158"/>
      <c r="E35" s="123"/>
      <c r="F35" s="97">
        <f t="shared" si="0"/>
        <v>0</v>
      </c>
      <c r="G35" s="161"/>
      <c r="H35" s="142" t="s">
        <v>1101</v>
      </c>
      <c r="I35" s="130" t="str">
        <f>VLOOKUP(H35,Presupuesto!$B$11:$C$565,2,0)</f>
        <v>PREMIOS AL INVESTIGADOR</v>
      </c>
      <c r="J35" s="98" t="str">
        <f t="shared" si="1"/>
        <v>Vinculación Universidad-Sociedad</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Vinculación Universidad-Sociedad</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Vinculación Universidad-Sociedad</v>
      </c>
      <c r="K37" s="98" t="s">
        <v>411</v>
      </c>
      <c r="L37" s="98"/>
    </row>
    <row r="38" spans="3:12" ht="15.75" thickBot="1">
      <c r="C38" s="147"/>
      <c r="D38" s="222"/>
      <c r="E38" s="103"/>
      <c r="F38" s="105">
        <f t="shared" si="0"/>
        <v>0</v>
      </c>
      <c r="G38" s="162"/>
      <c r="H38" s="148"/>
      <c r="I38" s="132" t="e">
        <f>VLOOKUP(H38,Presupuesto!$B$11:$C$565,2,0)</f>
        <v>#N/A</v>
      </c>
      <c r="J38" s="106" t="str">
        <f t="shared" ref="J38" si="2">$J$17</f>
        <v>Vinculación Universidad-Sociedad</v>
      </c>
      <c r="K38" s="124" t="s">
        <v>393</v>
      </c>
      <c r="L38" s="124"/>
    </row>
    <row r="39" spans="3:12">
      <c r="F39" s="90"/>
      <c r="G39" s="89"/>
      <c r="H39" s="90"/>
      <c r="I39" s="90"/>
    </row>
    <row r="40" spans="3:12" ht="15.75" thickBot="1"/>
    <row r="41" spans="3:12" ht="15.75" thickBot="1">
      <c r="C41" s="157" t="s">
        <v>53</v>
      </c>
      <c r="D41" s="37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9"/>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8" t="s">
        <v>1453</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7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9"/>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8" t="s">
        <v>1453</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7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9"/>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8" t="s">
        <v>1453</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2016-03-12T15:27:33Z</dcterms:modified>
</cp:coreProperties>
</file>