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480" windowWidth="11880" windowHeight="3495" tabRatio="767" firstSheet="23" activeTab="27"/>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Cultura de Inno. Insti..." sheetId="47" r:id="rId19"/>
    <sheet name="9. Asegura. de la Calid. y M" sheetId="33"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externalReferences>
    <externalReference r:id="rId29"/>
  </externalReferences>
  <definedNames>
    <definedName name="_xlnm._FilterDatabase" localSheetId="3" hidden="1">'1. TALLERES SEMINARIOS'!$I$6:$I$235</definedName>
    <definedName name="_xlnm._FilterDatabase" localSheetId="4" hidden="1">'2. CONTRATACION DE PERSONAL'!$I$5:$I$967</definedName>
    <definedName name="_xlnm._FilterDatabase" localSheetId="5" hidden="1">'3. EQUIPO DE OFICINA'!$J$13:$J$237</definedName>
    <definedName name="_xlnm._FilterDatabase" localSheetId="6" hidden="1">'4. EQUIPO TECNOLÓGICOS'!$H$9:$H$282</definedName>
    <definedName name="_xlnm._FilterDatabase" localSheetId="7" hidden="1">'5. ACTIVIDADES ESPECIALES'!$H$5:$H$300</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J307" i="10" l="1"/>
  <c r="I307" i="10"/>
  <c r="F307" i="10"/>
  <c r="J306" i="10"/>
  <c r="I306" i="10"/>
  <c r="F306" i="10"/>
  <c r="J305" i="10"/>
  <c r="I305" i="10"/>
  <c r="F305" i="10"/>
  <c r="J304" i="10"/>
  <c r="I304" i="10"/>
  <c r="F304" i="10"/>
  <c r="J303" i="10"/>
  <c r="I303" i="10"/>
  <c r="F303" i="10"/>
  <c r="J302" i="10"/>
  <c r="I302" i="10"/>
  <c r="F302" i="10"/>
  <c r="J301" i="10"/>
  <c r="I301" i="10"/>
  <c r="F301" i="10"/>
  <c r="J300" i="10"/>
  <c r="I300" i="10"/>
  <c r="F300" i="10"/>
  <c r="J299" i="10"/>
  <c r="I299" i="10"/>
  <c r="F299" i="10"/>
  <c r="J298" i="10"/>
  <c r="I298" i="10"/>
  <c r="F298" i="10"/>
  <c r="J297" i="10"/>
  <c r="I297" i="10"/>
  <c r="F297" i="10"/>
  <c r="J296" i="10"/>
  <c r="I296" i="10"/>
  <c r="F296" i="10"/>
  <c r="I295" i="10"/>
  <c r="E295" i="10"/>
  <c r="F295" i="10" s="1"/>
  <c r="I294" i="10"/>
  <c r="E294" i="10"/>
  <c r="F294" i="10" s="1"/>
  <c r="C291" i="10"/>
  <c r="I325" i="12"/>
  <c r="F325" i="12"/>
  <c r="J328" i="12"/>
  <c r="I328" i="12"/>
  <c r="F328" i="12"/>
  <c r="J327" i="12"/>
  <c r="I327" i="12"/>
  <c r="F327" i="12"/>
  <c r="J326" i="12"/>
  <c r="I326" i="12"/>
  <c r="F326" i="12"/>
  <c r="C322" i="12"/>
  <c r="Q11" i="31"/>
  <c r="Q12" i="31"/>
  <c r="Q13" i="31"/>
  <c r="Q14" i="31"/>
  <c r="Q15" i="31"/>
  <c r="Q16" i="31"/>
  <c r="Q17" i="31"/>
  <c r="Q18" i="31"/>
  <c r="Q19" i="31"/>
  <c r="Q20" i="31"/>
  <c r="Q10" i="31"/>
  <c r="I405" i="12"/>
  <c r="F405" i="12"/>
  <c r="I390" i="12"/>
  <c r="F390" i="12"/>
  <c r="D287" i="10" l="1"/>
  <c r="D318" i="12"/>
  <c r="K1029" i="8" l="1"/>
  <c r="J1029" i="8"/>
  <c r="K1028" i="8"/>
  <c r="J1028" i="8"/>
  <c r="K1027" i="8"/>
  <c r="J1027" i="8"/>
  <c r="G1027" i="8"/>
  <c r="F1028" i="8" s="1"/>
  <c r="G1028" i="8" s="1"/>
  <c r="K1026" i="8"/>
  <c r="J1026" i="8"/>
  <c r="G1026" i="8"/>
  <c r="K1025" i="8"/>
  <c r="J1025" i="8"/>
  <c r="G1025" i="8"/>
  <c r="K1024" i="8"/>
  <c r="J1024" i="8"/>
  <c r="G1024" i="8"/>
  <c r="J1023" i="8"/>
  <c r="F1023" i="8"/>
  <c r="G1023" i="8" s="1"/>
  <c r="J1022" i="8"/>
  <c r="F1022" i="8"/>
  <c r="G1022" i="8" s="1"/>
  <c r="J1021" i="8"/>
  <c r="K1020" i="8"/>
  <c r="J1020" i="8"/>
  <c r="K1019" i="8"/>
  <c r="J1019" i="8"/>
  <c r="K1018" i="8"/>
  <c r="J1018" i="8"/>
  <c r="F1018" i="8"/>
  <c r="G1018" i="8" s="1"/>
  <c r="K1017" i="8"/>
  <c r="J1017" i="8"/>
  <c r="K1016" i="8"/>
  <c r="J1016" i="8"/>
  <c r="K1015" i="8"/>
  <c r="J1015" i="8"/>
  <c r="F1015" i="8"/>
  <c r="G1015" i="8" s="1"/>
  <c r="K1014" i="8"/>
  <c r="J1014" i="8"/>
  <c r="K1013" i="8"/>
  <c r="J1013" i="8"/>
  <c r="K1012" i="8"/>
  <c r="J1012" i="8"/>
  <c r="F1012" i="8"/>
  <c r="G1012" i="8" s="1"/>
  <c r="K1011" i="8"/>
  <c r="J1011" i="8"/>
  <c r="K1010" i="8"/>
  <c r="J1010" i="8"/>
  <c r="K1009" i="8"/>
  <c r="J1009" i="8"/>
  <c r="F1009" i="8"/>
  <c r="G1009" i="8" s="1"/>
  <c r="K1008" i="8"/>
  <c r="J1008" i="8"/>
  <c r="K1007" i="8"/>
  <c r="J1007" i="8"/>
  <c r="K1006" i="8"/>
  <c r="J1006" i="8"/>
  <c r="F1006" i="8"/>
  <c r="G1006" i="8" s="1"/>
  <c r="K1005" i="8"/>
  <c r="J1005" i="8"/>
  <c r="K1004" i="8"/>
  <c r="J1004" i="8"/>
  <c r="K1003" i="8"/>
  <c r="J1003" i="8"/>
  <c r="F1003" i="8"/>
  <c r="G1003" i="8" s="1"/>
  <c r="K1002" i="8"/>
  <c r="J1002" i="8"/>
  <c r="K1001" i="8"/>
  <c r="J1001" i="8"/>
  <c r="K1000" i="8"/>
  <c r="J1000" i="8"/>
  <c r="F1000" i="8"/>
  <c r="G1000" i="8" s="1"/>
  <c r="K999" i="8"/>
  <c r="J999" i="8"/>
  <c r="K998" i="8"/>
  <c r="J998" i="8"/>
  <c r="K997" i="8"/>
  <c r="J997" i="8"/>
  <c r="F997" i="8"/>
  <c r="G997" i="8" s="1"/>
  <c r="K996" i="8"/>
  <c r="J996" i="8"/>
  <c r="K995" i="8"/>
  <c r="J995" i="8"/>
  <c r="K994" i="8"/>
  <c r="J994" i="8"/>
  <c r="F994" i="8"/>
  <c r="G994" i="8" s="1"/>
  <c r="K993" i="8"/>
  <c r="J993" i="8"/>
  <c r="K992" i="8"/>
  <c r="J992" i="8"/>
  <c r="K991" i="8"/>
  <c r="J991" i="8"/>
  <c r="F991" i="8"/>
  <c r="G991" i="8" s="1"/>
  <c r="K990" i="8"/>
  <c r="J990" i="8"/>
  <c r="K989" i="8"/>
  <c r="J989" i="8"/>
  <c r="K988" i="8"/>
  <c r="J988" i="8"/>
  <c r="F988" i="8"/>
  <c r="G988" i="8" s="1"/>
  <c r="K987" i="8"/>
  <c r="J987" i="8"/>
  <c r="K986" i="8"/>
  <c r="J986" i="8"/>
  <c r="K985" i="8"/>
  <c r="J985" i="8"/>
  <c r="F985" i="8"/>
  <c r="G985" i="8" s="1"/>
  <c r="K984" i="8"/>
  <c r="J984" i="8"/>
  <c r="K983" i="8"/>
  <c r="J983" i="8"/>
  <c r="K982" i="8"/>
  <c r="J982" i="8"/>
  <c r="F982" i="8"/>
  <c r="G982" i="8" s="1"/>
  <c r="K981" i="8"/>
  <c r="J981" i="8"/>
  <c r="K980" i="8"/>
  <c r="J980" i="8"/>
  <c r="J979" i="8"/>
  <c r="F979" i="8"/>
  <c r="G979" i="8" s="1"/>
  <c r="C976" i="8"/>
  <c r="F866" i="8"/>
  <c r="J808" i="8"/>
  <c r="F808" i="8"/>
  <c r="J807" i="8"/>
  <c r="F807" i="8"/>
  <c r="J806" i="8"/>
  <c r="J748" i="8"/>
  <c r="F748" i="8"/>
  <c r="J747" i="8"/>
  <c r="F747" i="8"/>
  <c r="J746" i="8"/>
  <c r="J688" i="8"/>
  <c r="F688" i="8"/>
  <c r="J687" i="8"/>
  <c r="F687" i="8"/>
  <c r="J686" i="8"/>
  <c r="J628" i="8"/>
  <c r="F628" i="8"/>
  <c r="J627" i="8"/>
  <c r="F627" i="8"/>
  <c r="J626" i="8"/>
  <c r="J568" i="8"/>
  <c r="F568" i="8"/>
  <c r="J567" i="8"/>
  <c r="J566" i="8"/>
  <c r="J517" i="8"/>
  <c r="F517" i="8"/>
  <c r="J516" i="8"/>
  <c r="F516" i="8"/>
  <c r="J515" i="8"/>
  <c r="J448" i="8"/>
  <c r="F448" i="8"/>
  <c r="J447" i="8"/>
  <c r="F447" i="8"/>
  <c r="J446" i="8"/>
  <c r="J437" i="12"/>
  <c r="I437" i="12"/>
  <c r="F437" i="12"/>
  <c r="J436" i="12"/>
  <c r="I436" i="12"/>
  <c r="F436" i="12"/>
  <c r="I435" i="12"/>
  <c r="I434" i="12"/>
  <c r="E434" i="12"/>
  <c r="F434" i="12" s="1"/>
  <c r="C431" i="12"/>
  <c r="J422" i="12"/>
  <c r="I422" i="12"/>
  <c r="F422" i="12"/>
  <c r="J421" i="12"/>
  <c r="I421" i="12"/>
  <c r="F421" i="12"/>
  <c r="I420" i="12"/>
  <c r="I419" i="12"/>
  <c r="E419" i="12"/>
  <c r="F419" i="12" s="1"/>
  <c r="C416" i="12"/>
  <c r="J407" i="12"/>
  <c r="I407" i="12"/>
  <c r="F407" i="12"/>
  <c r="J406" i="12"/>
  <c r="I406" i="12"/>
  <c r="F406" i="12"/>
  <c r="I404" i="12"/>
  <c r="E404" i="12"/>
  <c r="F404" i="12" s="1"/>
  <c r="C401" i="12"/>
  <c r="J392" i="12"/>
  <c r="I392" i="12"/>
  <c r="F392" i="12"/>
  <c r="J391" i="12"/>
  <c r="I391" i="12"/>
  <c r="F391" i="12"/>
  <c r="I389" i="12"/>
  <c r="E389" i="12"/>
  <c r="F389" i="12" s="1"/>
  <c r="C386" i="12"/>
  <c r="I374" i="12"/>
  <c r="F374" i="12"/>
  <c r="P11" i="31"/>
  <c r="I356" i="12"/>
  <c r="F356" i="12"/>
  <c r="I340" i="12"/>
  <c r="F340" i="12"/>
  <c r="I339" i="12"/>
  <c r="F339" i="12"/>
  <c r="D412" i="12" l="1"/>
  <c r="D382" i="12"/>
  <c r="D427" i="12"/>
  <c r="F1029" i="8"/>
  <c r="G1029" i="8" s="1"/>
  <c r="D397" i="12"/>
  <c r="F983" i="8"/>
  <c r="G983" i="8" s="1"/>
  <c r="F984" i="8"/>
  <c r="G984" i="8" s="1"/>
  <c r="F990" i="8"/>
  <c r="G990" i="8" s="1"/>
  <c r="F989" i="8"/>
  <c r="G989" i="8" s="1"/>
  <c r="F996" i="8"/>
  <c r="G996" i="8" s="1"/>
  <c r="F995" i="8"/>
  <c r="G995" i="8" s="1"/>
  <c r="F1002" i="8"/>
  <c r="G1002" i="8" s="1"/>
  <c r="F1001" i="8"/>
  <c r="G1001" i="8" s="1"/>
  <c r="F1008" i="8"/>
  <c r="G1008" i="8" s="1"/>
  <c r="F1007" i="8"/>
  <c r="G1007" i="8" s="1"/>
  <c r="F1014" i="8"/>
  <c r="G1014" i="8" s="1"/>
  <c r="F1013" i="8"/>
  <c r="G1013" i="8" s="1"/>
  <c r="F1019" i="8"/>
  <c r="G1019" i="8" s="1"/>
  <c r="F1020" i="8"/>
  <c r="G1020" i="8" s="1"/>
  <c r="F987" i="8"/>
  <c r="G987" i="8" s="1"/>
  <c r="F986" i="8"/>
  <c r="G986" i="8" s="1"/>
  <c r="F992" i="8"/>
  <c r="G992" i="8" s="1"/>
  <c r="F993" i="8"/>
  <c r="G993" i="8" s="1"/>
  <c r="F999" i="8"/>
  <c r="G999" i="8" s="1"/>
  <c r="F998" i="8"/>
  <c r="G998" i="8" s="1"/>
  <c r="F1005" i="8"/>
  <c r="G1005" i="8" s="1"/>
  <c r="F1004" i="8"/>
  <c r="G1004" i="8" s="1"/>
  <c r="F1011" i="8"/>
  <c r="G1011" i="8" s="1"/>
  <c r="F1010" i="8"/>
  <c r="G1010" i="8" s="1"/>
  <c r="F1017" i="8"/>
  <c r="G1017" i="8" s="1"/>
  <c r="F1016" i="8"/>
  <c r="G1016" i="8" s="1"/>
  <c r="F981" i="8"/>
  <c r="G981" i="8" s="1"/>
  <c r="F980" i="8"/>
  <c r="G980" i="8" s="1"/>
  <c r="F421" i="8"/>
  <c r="F420" i="8"/>
  <c r="F481" i="8"/>
  <c r="F480" i="8"/>
  <c r="Q21" i="44"/>
  <c r="P21" i="44"/>
  <c r="Q20" i="44"/>
  <c r="P20" i="44"/>
  <c r="Q9" i="44"/>
  <c r="Q10" i="44"/>
  <c r="Q12" i="44"/>
  <c r="Q13" i="44"/>
  <c r="Q14" i="44"/>
  <c r="Q15" i="44"/>
  <c r="Q16" i="44"/>
  <c r="Q17" i="44"/>
  <c r="Q18" i="44"/>
  <c r="Q19" i="44"/>
  <c r="J63" i="9"/>
  <c r="I63" i="9"/>
  <c r="F313" i="12"/>
  <c r="D305" i="12" s="1"/>
  <c r="J376" i="12"/>
  <c r="I376" i="12"/>
  <c r="F376" i="12"/>
  <c r="J375" i="12"/>
  <c r="I375" i="12"/>
  <c r="F375" i="12"/>
  <c r="I373" i="12"/>
  <c r="E373" i="12"/>
  <c r="F373" i="12" s="1"/>
  <c r="C370" i="12"/>
  <c r="J360" i="12"/>
  <c r="I360" i="12"/>
  <c r="F360" i="12"/>
  <c r="J359" i="12"/>
  <c r="I359" i="12"/>
  <c r="F359" i="12"/>
  <c r="J358" i="12"/>
  <c r="I358" i="12"/>
  <c r="F358" i="12"/>
  <c r="J357" i="12"/>
  <c r="I357" i="12"/>
  <c r="F357" i="12"/>
  <c r="C353" i="12"/>
  <c r="J343" i="12"/>
  <c r="I343" i="12"/>
  <c r="F343" i="12"/>
  <c r="J342" i="12"/>
  <c r="I342" i="12"/>
  <c r="F342" i="12"/>
  <c r="J341" i="12"/>
  <c r="I341" i="12"/>
  <c r="F341" i="12"/>
  <c r="C336" i="12"/>
  <c r="J315" i="12"/>
  <c r="I315" i="12"/>
  <c r="F315" i="12"/>
  <c r="J314" i="12"/>
  <c r="I314" i="12"/>
  <c r="F314" i="12"/>
  <c r="I313" i="12"/>
  <c r="I312" i="12"/>
  <c r="E312" i="12"/>
  <c r="F312" i="12" s="1"/>
  <c r="C309" i="12"/>
  <c r="J42" i="9"/>
  <c r="J41" i="9"/>
  <c r="I42" i="9"/>
  <c r="I295" i="12"/>
  <c r="F295" i="12"/>
  <c r="Q9" i="48"/>
  <c r="Q10" i="48"/>
  <c r="Q11" i="48"/>
  <c r="Q12" i="48"/>
  <c r="Q13" i="48"/>
  <c r="Q14" i="48"/>
  <c r="Q15" i="48"/>
  <c r="Q16" i="48"/>
  <c r="Q17" i="48"/>
  <c r="Q18" i="48"/>
  <c r="Q19" i="48"/>
  <c r="Q20" i="48"/>
  <c r="Q21" i="48"/>
  <c r="Q22" i="48"/>
  <c r="Q23" i="48"/>
  <c r="Q24" i="48"/>
  <c r="Q25" i="48"/>
  <c r="Q26" i="48"/>
  <c r="Q27" i="48"/>
  <c r="Q28" i="48"/>
  <c r="Q29" i="48"/>
  <c r="Q8" i="48"/>
  <c r="I266" i="12"/>
  <c r="F266" i="12"/>
  <c r="I265" i="12"/>
  <c r="F265" i="12"/>
  <c r="I252" i="12"/>
  <c r="F252" i="12"/>
  <c r="I251" i="12"/>
  <c r="F251" i="12"/>
  <c r="D972" i="8" l="1"/>
  <c r="D332" i="12"/>
  <c r="D366" i="12"/>
  <c r="D349" i="12"/>
  <c r="I220" i="12" l="1"/>
  <c r="F220" i="12"/>
  <c r="F219" i="12"/>
  <c r="Q43" i="30"/>
  <c r="P43" i="30"/>
  <c r="P21" i="29"/>
  <c r="P17" i="29"/>
  <c r="J165" i="12"/>
  <c r="I165" i="12"/>
  <c r="F165" i="12"/>
  <c r="Q9" i="29"/>
  <c r="Q10" i="29"/>
  <c r="Q11" i="29"/>
  <c r="Q12" i="29"/>
  <c r="Q13" i="29"/>
  <c r="Q14" i="29"/>
  <c r="Q15" i="29"/>
  <c r="Q16" i="29"/>
  <c r="Q17" i="29"/>
  <c r="Q18" i="29"/>
  <c r="Q19" i="29"/>
  <c r="Q20" i="29"/>
  <c r="Q21" i="29"/>
  <c r="Q22" i="29"/>
  <c r="Q23" i="29"/>
  <c r="Q24" i="29"/>
  <c r="Q25" i="29"/>
  <c r="Q26" i="29"/>
  <c r="Q27" i="29"/>
  <c r="Q28" i="29"/>
  <c r="Q29" i="29"/>
  <c r="Q30" i="29"/>
  <c r="Q31" i="29"/>
  <c r="Q33" i="29"/>
  <c r="Q34" i="29"/>
  <c r="Q36" i="29"/>
  <c r="Q37" i="29"/>
  <c r="Q38" i="29"/>
  <c r="Q39" i="29"/>
  <c r="Q40" i="29"/>
  <c r="Q41" i="29"/>
  <c r="Q42" i="29"/>
  <c r="Q43" i="29"/>
  <c r="Q44" i="29"/>
  <c r="Q45" i="29"/>
  <c r="Q47" i="29"/>
  <c r="Q48" i="29"/>
  <c r="Q49" i="29"/>
  <c r="Q50" i="29"/>
  <c r="Q51" i="29"/>
  <c r="Q52" i="29"/>
  <c r="Q8" i="29"/>
  <c r="I139" i="12"/>
  <c r="F139" i="12"/>
  <c r="F138" i="12"/>
  <c r="J124" i="12"/>
  <c r="I124" i="12"/>
  <c r="F124" i="12"/>
  <c r="I123" i="12"/>
  <c r="F123" i="12"/>
  <c r="I122" i="12"/>
  <c r="F122" i="12"/>
  <c r="J109" i="12"/>
  <c r="I109" i="12"/>
  <c r="F109" i="12"/>
  <c r="I108" i="12"/>
  <c r="F108" i="12"/>
  <c r="I107" i="12"/>
  <c r="F107" i="12"/>
  <c r="I49" i="12"/>
  <c r="E49" i="12"/>
  <c r="F49" i="12" s="1"/>
  <c r="Q11" i="22"/>
  <c r="Q12" i="22"/>
  <c r="Q13" i="22"/>
  <c r="Q14" i="22"/>
  <c r="Q15" i="22"/>
  <c r="Q16" i="22"/>
  <c r="Q17" i="22"/>
  <c r="Q18" i="22"/>
  <c r="Q19" i="22"/>
  <c r="Q20" i="22"/>
  <c r="Q21" i="22"/>
  <c r="Q22" i="22"/>
  <c r="Q23" i="22"/>
  <c r="Q24" i="22"/>
  <c r="Q25" i="22"/>
  <c r="Q26" i="22"/>
  <c r="Q27" i="22"/>
  <c r="Q29" i="22"/>
  <c r="Q30" i="22"/>
  <c r="Q31" i="22"/>
  <c r="Q32" i="22"/>
  <c r="Q33" i="22"/>
  <c r="Q34" i="22"/>
  <c r="Q35" i="22"/>
  <c r="Q36" i="22"/>
  <c r="Q37" i="22"/>
  <c r="Q38" i="22"/>
  <c r="Q39" i="22"/>
  <c r="Q40" i="22"/>
  <c r="Q41" i="22"/>
  <c r="Q42" i="22"/>
  <c r="Q43" i="22"/>
  <c r="Q44" i="22"/>
  <c r="Q45" i="22"/>
  <c r="Q46" i="22"/>
  <c r="Q47" i="22"/>
  <c r="Q48" i="22"/>
  <c r="Q49" i="22"/>
  <c r="Q50" i="22"/>
  <c r="Q51" i="22"/>
  <c r="Q52" i="22"/>
  <c r="Q53" i="22"/>
  <c r="Q54" i="22"/>
  <c r="Q55" i="22"/>
  <c r="Q56" i="22"/>
  <c r="Q57" i="22"/>
  <c r="Q58" i="22"/>
  <c r="Q59" i="22"/>
  <c r="Q60" i="22"/>
  <c r="Q61" i="22"/>
  <c r="Q62" i="22"/>
  <c r="Q63" i="22"/>
  <c r="Q64" i="22"/>
  <c r="Q65" i="22"/>
  <c r="Q66" i="22"/>
  <c r="Q67" i="22"/>
  <c r="Q68" i="22"/>
  <c r="Q69" i="22"/>
  <c r="Q70" i="22"/>
  <c r="Q10" i="22"/>
  <c r="Q13" i="21"/>
  <c r="P39" i="22"/>
  <c r="Q33" i="21"/>
  <c r="P32" i="21"/>
  <c r="P17" i="21"/>
  <c r="Q9" i="21"/>
  <c r="Q10" i="21"/>
  <c r="Q11" i="21"/>
  <c r="Q12" i="21"/>
  <c r="Q14" i="21"/>
  <c r="Q15" i="21"/>
  <c r="Q16" i="21"/>
  <c r="Q17" i="21"/>
  <c r="Q18" i="21"/>
  <c r="Q19" i="21"/>
  <c r="Q20" i="21"/>
  <c r="Q21" i="21"/>
  <c r="Q22" i="21"/>
  <c r="Q23" i="21"/>
  <c r="Q24" i="21"/>
  <c r="Q25" i="21"/>
  <c r="Q26" i="21"/>
  <c r="Q27" i="21"/>
  <c r="Q28" i="21"/>
  <c r="Q29" i="21"/>
  <c r="Q30" i="21"/>
  <c r="Q31" i="21"/>
  <c r="Q32" i="21"/>
  <c r="Q10" i="28"/>
  <c r="Q11" i="28"/>
  <c r="Q12" i="28"/>
  <c r="Q13" i="28"/>
  <c r="Q14" i="28"/>
  <c r="Q15" i="28"/>
  <c r="Q16" i="28"/>
  <c r="Q17" i="28"/>
  <c r="Q18" i="28"/>
  <c r="Q19" i="28"/>
  <c r="Q20" i="28"/>
  <c r="Q21" i="28"/>
  <c r="Q22" i="28"/>
  <c r="Q23" i="28"/>
  <c r="Q24" i="28"/>
  <c r="Q25" i="28"/>
  <c r="Q26" i="28"/>
  <c r="Q27" i="28"/>
  <c r="Q9" i="28"/>
  <c r="P10" i="28"/>
  <c r="P11" i="28"/>
  <c r="P12" i="28"/>
  <c r="P13" i="28"/>
  <c r="P14" i="28"/>
  <c r="P15" i="28"/>
  <c r="P16" i="28"/>
  <c r="P17" i="28"/>
  <c r="P18" i="28"/>
  <c r="P19" i="28"/>
  <c r="P20" i="28"/>
  <c r="P21" i="28"/>
  <c r="P22" i="28"/>
  <c r="P23" i="28"/>
  <c r="P24" i="28"/>
  <c r="P25" i="28"/>
  <c r="P26" i="28"/>
  <c r="P27" i="28"/>
  <c r="P13" i="48" l="1"/>
  <c r="P15" i="48"/>
  <c r="P16" i="48"/>
  <c r="P18" i="48"/>
  <c r="P14" i="48"/>
  <c r="P17" i="48"/>
  <c r="P29" i="21"/>
  <c r="P23" i="50" l="1"/>
  <c r="Q23" i="50"/>
  <c r="Q42" i="30"/>
  <c r="P42" i="30"/>
  <c r="Q41" i="30"/>
  <c r="P41" i="30"/>
  <c r="Q40" i="30"/>
  <c r="P40" i="30"/>
  <c r="Q39" i="30"/>
  <c r="P39" i="30"/>
  <c r="Q38" i="30"/>
  <c r="P38" i="30"/>
  <c r="Q37" i="30"/>
  <c r="P37" i="30"/>
  <c r="Q36" i="30"/>
  <c r="P36" i="30"/>
  <c r="Q35" i="30"/>
  <c r="P35" i="30"/>
  <c r="Q34" i="30"/>
  <c r="P34" i="30"/>
  <c r="Q33" i="30"/>
  <c r="P33" i="30"/>
  <c r="Q32" i="30"/>
  <c r="P32" i="30"/>
  <c r="Q31" i="30"/>
  <c r="P31" i="30"/>
  <c r="Q30" i="30"/>
  <c r="P30" i="30"/>
  <c r="Q29" i="30"/>
  <c r="P29" i="30"/>
  <c r="Q28" i="30"/>
  <c r="P28" i="30"/>
  <c r="Q27" i="30"/>
  <c r="P27" i="30"/>
  <c r="Q26" i="30"/>
  <c r="P26" i="30"/>
  <c r="Q25" i="30"/>
  <c r="P25" i="30"/>
  <c r="Q24" i="30"/>
  <c r="P24" i="30"/>
  <c r="Q23" i="30"/>
  <c r="P23" i="30"/>
  <c r="Q22" i="30"/>
  <c r="P22" i="30"/>
  <c r="Q21" i="30"/>
  <c r="P21" i="30"/>
  <c r="Q20" i="30"/>
  <c r="P20" i="30"/>
  <c r="Q19" i="30"/>
  <c r="P19" i="30"/>
  <c r="Q18" i="30"/>
  <c r="P18" i="30"/>
  <c r="P15" i="31"/>
  <c r="Q22" i="24"/>
  <c r="P22" i="24"/>
  <c r="P19" i="44"/>
  <c r="P18" i="44"/>
  <c r="P17" i="44"/>
  <c r="P16" i="44"/>
  <c r="P15" i="44"/>
  <c r="P14" i="44"/>
  <c r="P13" i="44"/>
  <c r="P12" i="44"/>
  <c r="P11" i="44" l="1"/>
  <c r="P31" i="21"/>
  <c r="P30" i="21"/>
  <c r="P28" i="21"/>
  <c r="P27" i="21"/>
  <c r="P26" i="21"/>
  <c r="P25" i="21"/>
  <c r="P24" i="21"/>
  <c r="P51" i="29"/>
  <c r="P14" i="47"/>
  <c r="P29" i="22" l="1"/>
  <c r="P19" i="22"/>
  <c r="P19" i="48"/>
  <c r="P12" i="21"/>
  <c r="P20" i="48"/>
  <c r="P23" i="21" l="1"/>
  <c r="Q35" i="21"/>
  <c r="P35" i="21"/>
  <c r="P22" i="21"/>
  <c r="P14" i="21"/>
  <c r="Q19" i="23" l="1"/>
  <c r="P19" i="23"/>
  <c r="P17" i="23"/>
  <c r="Q17" i="23"/>
  <c r="P45" i="29"/>
  <c r="P44" i="29"/>
  <c r="P21" i="21" l="1"/>
  <c r="P36" i="22" l="1"/>
  <c r="Q11" i="24" l="1"/>
  <c r="P11" i="24"/>
  <c r="P33" i="22" l="1"/>
  <c r="P31" i="22" l="1"/>
  <c r="P30" i="22"/>
  <c r="P28" i="22" l="1"/>
  <c r="M28" i="22"/>
  <c r="Q28" i="22" s="1"/>
  <c r="P9" i="44" l="1"/>
  <c r="Q8" i="44"/>
  <c r="Q22" i="44" s="1"/>
  <c r="P8" i="44"/>
  <c r="P29" i="29"/>
  <c r="P28" i="29"/>
  <c r="P27" i="29"/>
  <c r="P26" i="29"/>
  <c r="P25" i="29"/>
  <c r="P24" i="29"/>
  <c r="P23" i="29"/>
  <c r="P22" i="29"/>
  <c r="P26" i="22"/>
  <c r="P16" i="21"/>
  <c r="P15" i="21"/>
  <c r="P13" i="21"/>
  <c r="P11" i="21"/>
  <c r="P9" i="28" l="1"/>
  <c r="P9" i="29" l="1"/>
  <c r="Q9" i="24" l="1"/>
  <c r="K56" i="7" l="1"/>
  <c r="K57" i="7"/>
  <c r="K58" i="7"/>
  <c r="K59" i="7"/>
  <c r="K60" i="7"/>
  <c r="K61" i="7"/>
  <c r="K62" i="7"/>
  <c r="K63" i="7"/>
  <c r="K64" i="7"/>
  <c r="D27" i="38" l="1"/>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C143" i="43" l="1"/>
  <c r="C100" i="43"/>
  <c r="C57" i="43"/>
  <c r="C14" i="43"/>
  <c r="C163" i="42"/>
  <c r="C133" i="42"/>
  <c r="C103" i="42"/>
  <c r="C73" i="42"/>
  <c r="C43" i="42"/>
  <c r="C107" i="40"/>
  <c r="C76" i="40"/>
  <c r="C45" i="40"/>
  <c r="C13" i="42"/>
  <c r="C14" i="40"/>
  <c r="C291" i="12"/>
  <c r="C276" i="12"/>
  <c r="C261" i="12"/>
  <c r="C247" i="12"/>
  <c r="C229" i="12"/>
  <c r="C216" i="12"/>
  <c r="C203" i="12"/>
  <c r="C190" i="12"/>
  <c r="C176" i="12"/>
  <c r="C161" i="12"/>
  <c r="C148" i="12"/>
  <c r="C135" i="12"/>
  <c r="C119" i="12"/>
  <c r="C104" i="12"/>
  <c r="C90" i="12"/>
  <c r="C75" i="12"/>
  <c r="C60" i="12"/>
  <c r="C45" i="12"/>
  <c r="C30" i="12"/>
  <c r="C14" i="12"/>
  <c r="C266" i="10"/>
  <c r="C243" i="10"/>
  <c r="C220" i="10"/>
  <c r="C198" i="10"/>
  <c r="C175" i="10"/>
  <c r="C152" i="10"/>
  <c r="C129" i="10"/>
  <c r="C106" i="10"/>
  <c r="C83" i="10"/>
  <c r="C60" i="10"/>
  <c r="C14" i="10"/>
  <c r="C225" i="9"/>
  <c r="C206" i="9"/>
  <c r="C187" i="9"/>
  <c r="C168" i="9"/>
  <c r="C149" i="9"/>
  <c r="C130" i="9"/>
  <c r="C111" i="9"/>
  <c r="C92" i="9"/>
  <c r="C73" i="9"/>
  <c r="C53"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O73" i="50"/>
  <c r="N73" i="50"/>
  <c r="M73" i="50"/>
  <c r="L73" i="50"/>
  <c r="K73" i="50"/>
  <c r="J73" i="50"/>
  <c r="I73" i="50"/>
  <c r="H73" i="50"/>
  <c r="Q72" i="50"/>
  <c r="P72" i="50"/>
  <c r="Q21" i="50"/>
  <c r="P21" i="50"/>
  <c r="Q20" i="50"/>
  <c r="P20" i="50"/>
  <c r="Q19" i="50"/>
  <c r="P19" i="50"/>
  <c r="Q18" i="50"/>
  <c r="P18" i="50"/>
  <c r="P73" i="50" l="1"/>
  <c r="Q73"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P12" i="49"/>
  <c r="Q12" i="49"/>
  <c r="P13" i="49"/>
  <c r="Q13" i="49"/>
  <c r="P14" i="49"/>
  <c r="Q14"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38" i="49"/>
  <c r="N38" i="49"/>
  <c r="M38" i="49"/>
  <c r="L38" i="49"/>
  <c r="K38" i="49"/>
  <c r="J38" i="49"/>
  <c r="I38" i="49"/>
  <c r="H38" i="49"/>
  <c r="Q37" i="49"/>
  <c r="P37" i="49"/>
  <c r="Q36" i="49"/>
  <c r="P36" i="49"/>
  <c r="Q28" i="49"/>
  <c r="P28" i="49"/>
  <c r="Q27" i="49"/>
  <c r="P27" i="49"/>
  <c r="Q11" i="49"/>
  <c r="P11" i="49"/>
  <c r="Q10" i="49"/>
  <c r="P10" i="49"/>
  <c r="Q9" i="49"/>
  <c r="P9" i="49"/>
  <c r="P38" i="49" l="1"/>
  <c r="Q38"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P20" i="31"/>
  <c r="P19" i="31"/>
  <c r="P18" i="31"/>
  <c r="P17" i="31"/>
  <c r="P16" i="31"/>
  <c r="P14" i="31"/>
  <c r="P13" i="31"/>
  <c r="P12" i="31"/>
  <c r="P10" i="31"/>
  <c r="Q9" i="31"/>
  <c r="Q21" i="31" s="1"/>
  <c r="P9" i="31"/>
  <c r="P10" i="24"/>
  <c r="Q10" i="24"/>
  <c r="P12" i="24"/>
  <c r="Q12" i="24"/>
  <c r="P13" i="24"/>
  <c r="Q13" i="24"/>
  <c r="P14" i="24"/>
  <c r="Q14" i="24"/>
  <c r="P15" i="24"/>
  <c r="Q15" i="24"/>
  <c r="P16" i="24"/>
  <c r="Q16" i="24"/>
  <c r="P17" i="24"/>
  <c r="Q17" i="24"/>
  <c r="P18" i="24"/>
  <c r="Q18" i="24"/>
  <c r="P19" i="24"/>
  <c r="Q19" i="24"/>
  <c r="P20" i="24"/>
  <c r="Q20" i="24"/>
  <c r="P21" i="24"/>
  <c r="Q21" i="24"/>
  <c r="P23" i="24"/>
  <c r="Q23" i="24"/>
  <c r="P24" i="24"/>
  <c r="Q24" i="24"/>
  <c r="P25" i="24"/>
  <c r="Q25" i="24"/>
  <c r="P26" i="24"/>
  <c r="Q26" i="24"/>
  <c r="P27" i="24"/>
  <c r="Q27" i="24"/>
  <c r="P28" i="24"/>
  <c r="Q28" i="24"/>
  <c r="P29" i="24"/>
  <c r="Q29" i="24"/>
  <c r="P30" i="24"/>
  <c r="Q30" i="24"/>
  <c r="P31" i="24"/>
  <c r="Q31" i="24"/>
  <c r="P32" i="24"/>
  <c r="Q32" i="24"/>
  <c r="P33" i="24"/>
  <c r="Q33" i="24"/>
  <c r="P9" i="24"/>
  <c r="P29" i="48"/>
  <c r="P31" i="48"/>
  <c r="Q31" i="48"/>
  <c r="P32" i="48"/>
  <c r="Q32" i="48"/>
  <c r="P33" i="48"/>
  <c r="Q33" i="48"/>
  <c r="P34" i="48"/>
  <c r="Q34" i="48"/>
  <c r="P35" i="48"/>
  <c r="Q35" i="48"/>
  <c r="P37" i="48"/>
  <c r="Q37" i="48"/>
  <c r="P38" i="48"/>
  <c r="Q38" i="48"/>
  <c r="P39" i="48"/>
  <c r="Q39" i="48"/>
  <c r="P40" i="48"/>
  <c r="Q40" i="48"/>
  <c r="P41" i="48"/>
  <c r="Q41" i="48"/>
  <c r="P42" i="48"/>
  <c r="Q42" i="48"/>
  <c r="P43" i="48"/>
  <c r="Q43" i="48"/>
  <c r="P44" i="48"/>
  <c r="Q44" i="48"/>
  <c r="P45" i="48"/>
  <c r="Q45" i="48"/>
  <c r="P46" i="48"/>
  <c r="Q46" i="48"/>
  <c r="P47" i="48"/>
  <c r="Q47" i="48"/>
  <c r="P48" i="48"/>
  <c r="Q48" i="48"/>
  <c r="P49" i="48"/>
  <c r="Q49" i="48"/>
  <c r="P50" i="48"/>
  <c r="Q50" i="48"/>
  <c r="P51" i="48"/>
  <c r="Q51" i="48"/>
  <c r="P52" i="48"/>
  <c r="Q52" i="48"/>
  <c r="P53" i="48"/>
  <c r="Q53" i="48"/>
  <c r="P54" i="48"/>
  <c r="Q54" i="48"/>
  <c r="P55" i="48"/>
  <c r="Q55" i="48"/>
  <c r="Q36" i="48"/>
  <c r="P36" i="48"/>
  <c r="P9" i="47"/>
  <c r="Q9" i="47"/>
  <c r="P10" i="47"/>
  <c r="Q10" i="47"/>
  <c r="P11" i="47"/>
  <c r="Q11" i="47"/>
  <c r="P12" i="47"/>
  <c r="Q12"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Q9" i="23"/>
  <c r="P10" i="23"/>
  <c r="Q10" i="23"/>
  <c r="P11" i="23"/>
  <c r="Q11" i="23"/>
  <c r="P12" i="23"/>
  <c r="Q12" i="23"/>
  <c r="P13" i="23"/>
  <c r="Q13" i="23"/>
  <c r="P15" i="23"/>
  <c r="Q15" i="23"/>
  <c r="P16" i="23"/>
  <c r="Q16" i="23"/>
  <c r="P18" i="23"/>
  <c r="Q18" i="23"/>
  <c r="P21" i="23"/>
  <c r="Q21" i="23"/>
  <c r="P22" i="23"/>
  <c r="Q22" i="23"/>
  <c r="P23" i="23"/>
  <c r="Q23" i="23"/>
  <c r="P24" i="23"/>
  <c r="Q24" i="23"/>
  <c r="P25" i="23"/>
  <c r="Q25" i="23"/>
  <c r="Q8" i="23"/>
  <c r="P8" i="23"/>
  <c r="Q17" i="30"/>
  <c r="P17" i="30"/>
  <c r="Q16" i="30"/>
  <c r="P16" i="30"/>
  <c r="Q15" i="30"/>
  <c r="P15" i="30"/>
  <c r="Q14" i="30"/>
  <c r="P14" i="30"/>
  <c r="Q13" i="30"/>
  <c r="P13" i="30"/>
  <c r="Q12" i="30"/>
  <c r="P12" i="30"/>
  <c r="Q11" i="30"/>
  <c r="P11" i="30"/>
  <c r="Q10" i="30"/>
  <c r="Q47" i="30" s="1"/>
  <c r="P10" i="30"/>
  <c r="P20" i="29"/>
  <c r="P19" i="29"/>
  <c r="P18" i="29"/>
  <c r="P16" i="29"/>
  <c r="P15" i="29"/>
  <c r="P14" i="29"/>
  <c r="P13" i="29"/>
  <c r="P12" i="29"/>
  <c r="P11" i="29"/>
  <c r="P10" i="29"/>
  <c r="P8" i="29"/>
  <c r="P69" i="22"/>
  <c r="P68" i="22"/>
  <c r="P67" i="22"/>
  <c r="P66" i="22"/>
  <c r="P65" i="22"/>
  <c r="P64" i="22"/>
  <c r="P61" i="22"/>
  <c r="P60" i="22"/>
  <c r="P59" i="22"/>
  <c r="P58" i="22"/>
  <c r="P57" i="22"/>
  <c r="P56" i="22"/>
  <c r="P55" i="22"/>
  <c r="P54" i="22"/>
  <c r="P53" i="22"/>
  <c r="P52" i="22"/>
  <c r="P51" i="22"/>
  <c r="P50" i="22"/>
  <c r="P49" i="22"/>
  <c r="P48" i="22"/>
  <c r="P47" i="22"/>
  <c r="P46" i="22"/>
  <c r="P45" i="22"/>
  <c r="P43" i="22"/>
  <c r="P42" i="22"/>
  <c r="P41" i="22"/>
  <c r="P40" i="22"/>
  <c r="P38" i="22"/>
  <c r="P37" i="22"/>
  <c r="P35" i="22"/>
  <c r="P34" i="22"/>
  <c r="P27" i="22"/>
  <c r="P13" i="22"/>
  <c r="P70" i="22"/>
  <c r="P8" i="21"/>
  <c r="Q8" i="21"/>
  <c r="P9" i="21"/>
  <c r="P10" i="21"/>
  <c r="P18" i="21"/>
  <c r="P19" i="21"/>
  <c r="P20" i="21"/>
  <c r="P33" i="21"/>
  <c r="P34" i="21"/>
  <c r="Q34" i="21"/>
  <c r="Q56" i="48" l="1"/>
  <c r="Q34" i="24"/>
  <c r="Q26" i="23"/>
  <c r="Q36" i="33"/>
  <c r="O179" i="43"/>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300" i="12"/>
  <c r="J299" i="12"/>
  <c r="J298" i="12"/>
  <c r="J297" i="12"/>
  <c r="J296" i="12"/>
  <c r="J284" i="12"/>
  <c r="J283" i="12"/>
  <c r="J282" i="12"/>
  <c r="J281" i="12"/>
  <c r="J269" i="12"/>
  <c r="J268" i="12"/>
  <c r="J267" i="12"/>
  <c r="J254" i="12"/>
  <c r="J253" i="12"/>
  <c r="J240" i="12"/>
  <c r="J239" i="12"/>
  <c r="J238" i="12"/>
  <c r="J237" i="12"/>
  <c r="J236" i="12"/>
  <c r="J235" i="12"/>
  <c r="J222" i="12"/>
  <c r="J221" i="12"/>
  <c r="J209" i="12"/>
  <c r="J208" i="12"/>
  <c r="J196" i="12"/>
  <c r="J195" i="12"/>
  <c r="J183" i="12"/>
  <c r="J182" i="12"/>
  <c r="J181" i="12"/>
  <c r="J180" i="12"/>
  <c r="J169" i="12"/>
  <c r="J168" i="12"/>
  <c r="J167" i="12"/>
  <c r="J166" i="12"/>
  <c r="J154" i="12"/>
  <c r="J153" i="12"/>
  <c r="J152" i="12"/>
  <c r="J141" i="12"/>
  <c r="J140" i="12"/>
  <c r="J127" i="12"/>
  <c r="J126" i="12"/>
  <c r="J125" i="12"/>
  <c r="J112" i="12"/>
  <c r="J111" i="12"/>
  <c r="J110" i="12"/>
  <c r="J97" i="12"/>
  <c r="J96" i="12"/>
  <c r="J95" i="12"/>
  <c r="J94" i="12"/>
  <c r="J83" i="12"/>
  <c r="J82" i="12"/>
  <c r="J81" i="12"/>
  <c r="J80" i="12"/>
  <c r="J79" i="12"/>
  <c r="J68" i="12"/>
  <c r="J67" i="12"/>
  <c r="J66" i="12"/>
  <c r="J65" i="12"/>
  <c r="J64" i="12"/>
  <c r="J53" i="12"/>
  <c r="J52" i="12"/>
  <c r="J51" i="12"/>
  <c r="J50" i="12"/>
  <c r="J38" i="12"/>
  <c r="J37" i="12"/>
  <c r="J36" i="12"/>
  <c r="J35" i="12"/>
  <c r="J34" i="12"/>
  <c r="I300" i="12"/>
  <c r="F300" i="12"/>
  <c r="I299" i="12"/>
  <c r="F299" i="12"/>
  <c r="I298" i="12"/>
  <c r="F298" i="12"/>
  <c r="I297" i="12"/>
  <c r="F297" i="12"/>
  <c r="I296" i="12"/>
  <c r="F296" i="12"/>
  <c r="I294" i="12"/>
  <c r="E294" i="12"/>
  <c r="F294" i="12" s="1"/>
  <c r="I284" i="12"/>
  <c r="F284" i="12"/>
  <c r="I283" i="12"/>
  <c r="F283" i="12"/>
  <c r="I282" i="12"/>
  <c r="F282" i="12"/>
  <c r="I281" i="12"/>
  <c r="F281" i="12"/>
  <c r="I280" i="12"/>
  <c r="F280" i="12"/>
  <c r="I279" i="12"/>
  <c r="E279" i="12"/>
  <c r="F279" i="12" s="1"/>
  <c r="I269" i="12"/>
  <c r="F269" i="12"/>
  <c r="I268" i="12"/>
  <c r="F268" i="12"/>
  <c r="I267" i="12"/>
  <c r="F267" i="12"/>
  <c r="I264" i="12"/>
  <c r="E264" i="12"/>
  <c r="F264" i="12" s="1"/>
  <c r="I254" i="12"/>
  <c r="F254" i="12"/>
  <c r="I253" i="12"/>
  <c r="F253" i="12"/>
  <c r="I250" i="12"/>
  <c r="E250" i="12"/>
  <c r="F250" i="12" s="1"/>
  <c r="I240" i="12"/>
  <c r="F240" i="12"/>
  <c r="I239" i="12"/>
  <c r="F239" i="12"/>
  <c r="I238" i="12"/>
  <c r="F238" i="12"/>
  <c r="I237" i="12"/>
  <c r="F237" i="12"/>
  <c r="I236" i="12"/>
  <c r="F236" i="12"/>
  <c r="I235" i="12"/>
  <c r="F235" i="12"/>
  <c r="I234" i="12"/>
  <c r="F234" i="12"/>
  <c r="I233" i="12"/>
  <c r="F233" i="12"/>
  <c r="I232" i="12"/>
  <c r="E232" i="12"/>
  <c r="F232" i="12" s="1"/>
  <c r="I222" i="12"/>
  <c r="F222" i="12"/>
  <c r="I221" i="12"/>
  <c r="F221" i="12"/>
  <c r="I209" i="12"/>
  <c r="F209" i="12"/>
  <c r="I208" i="12"/>
  <c r="F208" i="12"/>
  <c r="I207" i="12"/>
  <c r="F207" i="12"/>
  <c r="I206" i="12"/>
  <c r="E206" i="12"/>
  <c r="F206" i="12" s="1"/>
  <c r="I196" i="12"/>
  <c r="F196" i="12"/>
  <c r="I195" i="12"/>
  <c r="F195" i="12"/>
  <c r="I194" i="12"/>
  <c r="F194" i="12"/>
  <c r="I193" i="12"/>
  <c r="E193" i="12"/>
  <c r="F193" i="12" s="1"/>
  <c r="I183" i="12"/>
  <c r="F183" i="12"/>
  <c r="I182" i="12"/>
  <c r="F182" i="12"/>
  <c r="I181" i="12"/>
  <c r="F181" i="12"/>
  <c r="I180" i="12"/>
  <c r="F180" i="12"/>
  <c r="I179" i="12"/>
  <c r="E179" i="12"/>
  <c r="F179" i="12" s="1"/>
  <c r="I169" i="12"/>
  <c r="F169" i="12"/>
  <c r="I168" i="12"/>
  <c r="F168" i="12"/>
  <c r="I167" i="12"/>
  <c r="F167" i="12"/>
  <c r="I166" i="12"/>
  <c r="F166" i="12"/>
  <c r="I164" i="12"/>
  <c r="E164" i="12"/>
  <c r="F164" i="12" s="1"/>
  <c r="I154" i="12"/>
  <c r="F154" i="12"/>
  <c r="I153" i="12"/>
  <c r="F153" i="12"/>
  <c r="I152" i="12"/>
  <c r="F152" i="12"/>
  <c r="I151" i="12"/>
  <c r="E151" i="12"/>
  <c r="F151" i="12" s="1"/>
  <c r="I141" i="12"/>
  <c r="F141" i="12"/>
  <c r="I140" i="12"/>
  <c r="F140" i="12"/>
  <c r="I127" i="12"/>
  <c r="F127" i="12"/>
  <c r="I126" i="12"/>
  <c r="F126" i="12"/>
  <c r="I125" i="12"/>
  <c r="F125" i="12"/>
  <c r="I112" i="12"/>
  <c r="F112" i="12"/>
  <c r="I111" i="12"/>
  <c r="F111" i="12"/>
  <c r="I110" i="12"/>
  <c r="F110" i="12"/>
  <c r="I97" i="12"/>
  <c r="F97" i="12"/>
  <c r="I96" i="12"/>
  <c r="F96" i="12"/>
  <c r="I95" i="12"/>
  <c r="F95" i="12"/>
  <c r="I94" i="12"/>
  <c r="F94" i="12"/>
  <c r="I93" i="12"/>
  <c r="E93" i="12"/>
  <c r="F93" i="12" s="1"/>
  <c r="I83" i="12"/>
  <c r="F83" i="12"/>
  <c r="I82" i="12"/>
  <c r="F82" i="12"/>
  <c r="I81" i="12"/>
  <c r="F81" i="12"/>
  <c r="I80" i="12"/>
  <c r="F80" i="12"/>
  <c r="I79" i="12"/>
  <c r="F79" i="12"/>
  <c r="I78" i="12"/>
  <c r="E78" i="12"/>
  <c r="F78" i="12" s="1"/>
  <c r="I68" i="12"/>
  <c r="F68" i="12"/>
  <c r="I67" i="12"/>
  <c r="F67" i="12"/>
  <c r="I66" i="12"/>
  <c r="F66" i="12"/>
  <c r="I65" i="12"/>
  <c r="F65" i="12"/>
  <c r="I64" i="12"/>
  <c r="F64" i="12"/>
  <c r="I63" i="12"/>
  <c r="F63" i="12"/>
  <c r="I53" i="12"/>
  <c r="F53" i="12"/>
  <c r="I52" i="12"/>
  <c r="F52" i="12"/>
  <c r="I51" i="12"/>
  <c r="F51" i="12"/>
  <c r="I50" i="12"/>
  <c r="F50" i="12"/>
  <c r="I48" i="12"/>
  <c r="E48" i="12"/>
  <c r="F48" i="12" s="1"/>
  <c r="I38" i="12"/>
  <c r="F38" i="12"/>
  <c r="I37" i="12"/>
  <c r="F37" i="12"/>
  <c r="I36" i="12"/>
  <c r="F36" i="12"/>
  <c r="I35" i="12"/>
  <c r="F35" i="12"/>
  <c r="I34" i="12"/>
  <c r="F34" i="12"/>
  <c r="I33" i="12"/>
  <c r="F33" i="12"/>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3" i="10"/>
  <c r="J212" i="10"/>
  <c r="J211" i="10"/>
  <c r="J210" i="10"/>
  <c r="J209" i="10"/>
  <c r="J208" i="10"/>
  <c r="J207" i="10"/>
  <c r="J206" i="10"/>
  <c r="J205" i="10"/>
  <c r="J204" i="10"/>
  <c r="J203" i="10"/>
  <c r="J202" i="10"/>
  <c r="J236" i="10"/>
  <c r="J235" i="10"/>
  <c r="J234" i="10"/>
  <c r="J233" i="10"/>
  <c r="J232" i="10"/>
  <c r="J231" i="10"/>
  <c r="J230" i="10"/>
  <c r="J229" i="10"/>
  <c r="J228" i="10"/>
  <c r="J227" i="10"/>
  <c r="J226" i="10"/>
  <c r="J225" i="10"/>
  <c r="J224" i="10"/>
  <c r="J259" i="10"/>
  <c r="J258" i="10"/>
  <c r="J257" i="10"/>
  <c r="J256" i="10"/>
  <c r="J255" i="10"/>
  <c r="J254" i="10"/>
  <c r="J253" i="10"/>
  <c r="J252" i="10"/>
  <c r="J251" i="10"/>
  <c r="J250" i="10"/>
  <c r="J249" i="10"/>
  <c r="J248" i="10"/>
  <c r="J247" i="10"/>
  <c r="J282" i="10"/>
  <c r="J281" i="10"/>
  <c r="J280" i="10"/>
  <c r="J279" i="10"/>
  <c r="J278" i="10"/>
  <c r="J277" i="10"/>
  <c r="J276" i="10"/>
  <c r="J275" i="10"/>
  <c r="J274" i="10"/>
  <c r="J273" i="10"/>
  <c r="J272" i="10"/>
  <c r="J271" i="10"/>
  <c r="J270"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F271" i="10"/>
  <c r="I270" i="10"/>
  <c r="E270" i="10"/>
  <c r="F270" i="10" s="1"/>
  <c r="I269" i="10"/>
  <c r="E269" i="10"/>
  <c r="F269" i="10" s="1"/>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F248" i="10"/>
  <c r="I247" i="10"/>
  <c r="E247" i="10"/>
  <c r="F247" i="10" s="1"/>
  <c r="I246" i="10"/>
  <c r="E246" i="10"/>
  <c r="F246" i="10" s="1"/>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F225" i="10"/>
  <c r="I224" i="10"/>
  <c r="E224" i="10"/>
  <c r="F224" i="10" s="1"/>
  <c r="I223" i="10"/>
  <c r="E223" i="10"/>
  <c r="F223" i="10" s="1"/>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7" i="9"/>
  <c r="J236" i="9"/>
  <c r="J235" i="9"/>
  <c r="J234" i="9"/>
  <c r="J233" i="9"/>
  <c r="J232" i="9"/>
  <c r="J231" i="9"/>
  <c r="J230" i="9"/>
  <c r="J229" i="9"/>
  <c r="J218" i="9"/>
  <c r="J217" i="9"/>
  <c r="J216" i="9"/>
  <c r="J215" i="9"/>
  <c r="J214" i="9"/>
  <c r="J213" i="9"/>
  <c r="J212" i="9"/>
  <c r="J211" i="9"/>
  <c r="J210" i="9"/>
  <c r="J199" i="9"/>
  <c r="J198" i="9"/>
  <c r="J197" i="9"/>
  <c r="J196" i="9"/>
  <c r="J195" i="9"/>
  <c r="J194" i="9"/>
  <c r="J193" i="9"/>
  <c r="J192" i="9"/>
  <c r="J191" i="9"/>
  <c r="J180" i="9"/>
  <c r="J179" i="9"/>
  <c r="J178" i="9"/>
  <c r="J177" i="9"/>
  <c r="J176" i="9"/>
  <c r="J175" i="9"/>
  <c r="J174" i="9"/>
  <c r="J173" i="9"/>
  <c r="J172" i="9"/>
  <c r="J161" i="9"/>
  <c r="J160" i="9"/>
  <c r="J159" i="9"/>
  <c r="J158" i="9"/>
  <c r="J157" i="9"/>
  <c r="J156" i="9"/>
  <c r="J155" i="9"/>
  <c r="J154" i="9"/>
  <c r="J123" i="9"/>
  <c r="J122" i="9"/>
  <c r="J121" i="9"/>
  <c r="J120" i="9"/>
  <c r="J119" i="9"/>
  <c r="J118" i="9"/>
  <c r="J117" i="9"/>
  <c r="J116" i="9"/>
  <c r="J115" i="9"/>
  <c r="J104" i="9"/>
  <c r="J103" i="9"/>
  <c r="J102" i="9"/>
  <c r="J101" i="9"/>
  <c r="J100" i="9"/>
  <c r="J99" i="9"/>
  <c r="J98" i="9"/>
  <c r="J97" i="9"/>
  <c r="J96" i="9"/>
  <c r="J85" i="9"/>
  <c r="J84" i="9"/>
  <c r="J83" i="9"/>
  <c r="J82" i="9"/>
  <c r="J81" i="9"/>
  <c r="J80" i="9"/>
  <c r="J79" i="9"/>
  <c r="J78" i="9"/>
  <c r="J77" i="9"/>
  <c r="J57" i="9"/>
  <c r="J46" i="9"/>
  <c r="J45" i="9"/>
  <c r="J44" i="9"/>
  <c r="J43" i="9"/>
  <c r="J40" i="9"/>
  <c r="J39" i="9"/>
  <c r="J38" i="9"/>
  <c r="J37" i="9"/>
  <c r="I237" i="9"/>
  <c r="F237" i="9"/>
  <c r="I236" i="9"/>
  <c r="F236" i="9"/>
  <c r="I235" i="9"/>
  <c r="F235" i="9"/>
  <c r="I234" i="9"/>
  <c r="F234" i="9"/>
  <c r="I233" i="9"/>
  <c r="F233" i="9"/>
  <c r="I232" i="9"/>
  <c r="F232" i="9"/>
  <c r="I231" i="9"/>
  <c r="F231" i="9"/>
  <c r="I230" i="9"/>
  <c r="F230" i="9"/>
  <c r="I229" i="9"/>
  <c r="F229" i="9"/>
  <c r="I228" i="9"/>
  <c r="F228" i="9"/>
  <c r="I218" i="9"/>
  <c r="F218" i="9"/>
  <c r="I217" i="9"/>
  <c r="F217" i="9"/>
  <c r="I216" i="9"/>
  <c r="F216" i="9"/>
  <c r="I215" i="9"/>
  <c r="F215" i="9"/>
  <c r="I214" i="9"/>
  <c r="F214" i="9"/>
  <c r="I213" i="9"/>
  <c r="F213" i="9"/>
  <c r="I212" i="9"/>
  <c r="F212" i="9"/>
  <c r="I211" i="9"/>
  <c r="F211" i="9"/>
  <c r="I210" i="9"/>
  <c r="F210" i="9"/>
  <c r="I209" i="9"/>
  <c r="F209" i="9"/>
  <c r="I199" i="9"/>
  <c r="F199" i="9"/>
  <c r="I198" i="9"/>
  <c r="F198" i="9"/>
  <c r="I197" i="9"/>
  <c r="F197" i="9"/>
  <c r="I196" i="9"/>
  <c r="F196" i="9"/>
  <c r="I195" i="9"/>
  <c r="F195" i="9"/>
  <c r="I194" i="9"/>
  <c r="F194" i="9"/>
  <c r="I193" i="9"/>
  <c r="F193" i="9"/>
  <c r="I192" i="9"/>
  <c r="F192" i="9"/>
  <c r="I191" i="9"/>
  <c r="F191" i="9"/>
  <c r="I190" i="9"/>
  <c r="F190" i="9"/>
  <c r="I180" i="9"/>
  <c r="F180" i="9"/>
  <c r="I179" i="9"/>
  <c r="F179" i="9"/>
  <c r="I178" i="9"/>
  <c r="F178" i="9"/>
  <c r="I177" i="9"/>
  <c r="F177" i="9"/>
  <c r="I176" i="9"/>
  <c r="F176" i="9"/>
  <c r="I175" i="9"/>
  <c r="F175" i="9"/>
  <c r="I174" i="9"/>
  <c r="F174" i="9"/>
  <c r="I173" i="9"/>
  <c r="F173" i="9"/>
  <c r="I172" i="9"/>
  <c r="F172" i="9"/>
  <c r="I171" i="9"/>
  <c r="F171" i="9"/>
  <c r="I161" i="9"/>
  <c r="F161" i="9"/>
  <c r="I160" i="9"/>
  <c r="F160" i="9"/>
  <c r="I159" i="9"/>
  <c r="F159" i="9"/>
  <c r="I158" i="9"/>
  <c r="F158" i="9"/>
  <c r="I157" i="9"/>
  <c r="F157" i="9"/>
  <c r="I156" i="9"/>
  <c r="F156" i="9"/>
  <c r="I155" i="9"/>
  <c r="F155" i="9"/>
  <c r="I154" i="9"/>
  <c r="F154" i="9"/>
  <c r="I153" i="9"/>
  <c r="F153" i="9"/>
  <c r="I152" i="9"/>
  <c r="F152" i="9"/>
  <c r="I142" i="9"/>
  <c r="F142" i="9"/>
  <c r="I141" i="9"/>
  <c r="F141" i="9"/>
  <c r="I140" i="9"/>
  <c r="F140" i="9"/>
  <c r="I139" i="9"/>
  <c r="F139" i="9"/>
  <c r="I138" i="9"/>
  <c r="F138" i="9"/>
  <c r="I137" i="9"/>
  <c r="F137" i="9"/>
  <c r="I136" i="9"/>
  <c r="F136" i="9"/>
  <c r="I135" i="9"/>
  <c r="F135" i="9"/>
  <c r="I134" i="9"/>
  <c r="F134" i="9"/>
  <c r="I133" i="9"/>
  <c r="F133" i="9"/>
  <c r="I123" i="9"/>
  <c r="F123" i="9"/>
  <c r="I122" i="9"/>
  <c r="F122" i="9"/>
  <c r="I121" i="9"/>
  <c r="F121" i="9"/>
  <c r="I120" i="9"/>
  <c r="F120" i="9"/>
  <c r="I119" i="9"/>
  <c r="F119" i="9"/>
  <c r="I118" i="9"/>
  <c r="F118" i="9"/>
  <c r="I117" i="9"/>
  <c r="F117" i="9"/>
  <c r="I116" i="9"/>
  <c r="F116" i="9"/>
  <c r="I115" i="9"/>
  <c r="F115" i="9"/>
  <c r="I114" i="9"/>
  <c r="F114" i="9"/>
  <c r="I104" i="9"/>
  <c r="F104" i="9"/>
  <c r="I103" i="9"/>
  <c r="F103" i="9"/>
  <c r="I102" i="9"/>
  <c r="F102" i="9"/>
  <c r="I101" i="9"/>
  <c r="F101" i="9"/>
  <c r="I100" i="9"/>
  <c r="F100" i="9"/>
  <c r="I99" i="9"/>
  <c r="F99" i="9"/>
  <c r="I98" i="9"/>
  <c r="F98" i="9"/>
  <c r="I97" i="9"/>
  <c r="F97" i="9"/>
  <c r="I96" i="9"/>
  <c r="F96" i="9"/>
  <c r="I95" i="9"/>
  <c r="F95" i="9"/>
  <c r="I85" i="9"/>
  <c r="F85" i="9"/>
  <c r="I84" i="9"/>
  <c r="F84" i="9"/>
  <c r="I83" i="9"/>
  <c r="F83" i="9"/>
  <c r="I82" i="9"/>
  <c r="F82" i="9"/>
  <c r="I81" i="9"/>
  <c r="F81" i="9"/>
  <c r="I80" i="9"/>
  <c r="F80" i="9"/>
  <c r="I79" i="9"/>
  <c r="F79" i="9"/>
  <c r="I78" i="9"/>
  <c r="F78" i="9"/>
  <c r="I77" i="9"/>
  <c r="F77" i="9"/>
  <c r="I76" i="9"/>
  <c r="F76" i="9"/>
  <c r="J66" i="9"/>
  <c r="I66" i="9"/>
  <c r="F66" i="9"/>
  <c r="J65" i="9"/>
  <c r="I65" i="9"/>
  <c r="F65" i="9"/>
  <c r="J64" i="9"/>
  <c r="I64" i="9"/>
  <c r="F64" i="9"/>
  <c r="J62" i="9"/>
  <c r="I62" i="9"/>
  <c r="F62" i="9"/>
  <c r="I61" i="9"/>
  <c r="F61" i="9"/>
  <c r="J60" i="9"/>
  <c r="I60" i="9"/>
  <c r="F60" i="9"/>
  <c r="J59" i="9"/>
  <c r="I59" i="9"/>
  <c r="F59" i="9"/>
  <c r="J58" i="9"/>
  <c r="I58" i="9"/>
  <c r="F58" i="9"/>
  <c r="I57" i="9"/>
  <c r="F57" i="9"/>
  <c r="I56" i="9"/>
  <c r="F56" i="9"/>
  <c r="I46" i="9"/>
  <c r="F46" i="9"/>
  <c r="I45" i="9"/>
  <c r="F45" i="9"/>
  <c r="I44" i="9"/>
  <c r="F44" i="9"/>
  <c r="I43" i="9"/>
  <c r="F43" i="9"/>
  <c r="I41" i="9"/>
  <c r="F41" i="9"/>
  <c r="I40" i="9"/>
  <c r="F40" i="9"/>
  <c r="I39" i="9"/>
  <c r="F39" i="9"/>
  <c r="I38" i="9"/>
  <c r="F38" i="9"/>
  <c r="I37" i="9"/>
  <c r="F37" i="9"/>
  <c r="I36" i="9"/>
  <c r="F36" i="9"/>
  <c r="D29" i="9" s="1"/>
  <c r="K967" i="8"/>
  <c r="K966" i="8"/>
  <c r="K965" i="8"/>
  <c r="K964" i="8"/>
  <c r="K963" i="8"/>
  <c r="K962"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5" i="8"/>
  <c r="K864" i="8"/>
  <c r="K863" i="8"/>
  <c r="K862" i="8"/>
  <c r="K861" i="8"/>
  <c r="K860" i="8"/>
  <c r="K859" i="8"/>
  <c r="K858" i="8"/>
  <c r="K847" i="8"/>
  <c r="K846" i="8"/>
  <c r="K845" i="8"/>
  <c r="K844" i="8"/>
  <c r="K843" i="8"/>
  <c r="K842"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5" i="8"/>
  <c r="K804" i="8"/>
  <c r="K803" i="8"/>
  <c r="K802" i="8"/>
  <c r="K801" i="8"/>
  <c r="K800" i="8"/>
  <c r="K799" i="8"/>
  <c r="K798" i="8"/>
  <c r="K787" i="8"/>
  <c r="K786" i="8"/>
  <c r="K785" i="8"/>
  <c r="K784" i="8"/>
  <c r="K783" i="8"/>
  <c r="K782"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5" i="8"/>
  <c r="K744" i="8"/>
  <c r="K743" i="8"/>
  <c r="K742" i="8"/>
  <c r="K741" i="8"/>
  <c r="K740" i="8"/>
  <c r="K739" i="8"/>
  <c r="K738" i="8"/>
  <c r="K727" i="8"/>
  <c r="K726" i="8"/>
  <c r="K725" i="8"/>
  <c r="K724" i="8"/>
  <c r="K723" i="8"/>
  <c r="K722"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5" i="8"/>
  <c r="K684" i="8"/>
  <c r="K683" i="8"/>
  <c r="K682" i="8"/>
  <c r="K681" i="8"/>
  <c r="K680" i="8"/>
  <c r="K679" i="8"/>
  <c r="K678" i="8"/>
  <c r="K667" i="8"/>
  <c r="K666" i="8"/>
  <c r="K665" i="8"/>
  <c r="K664" i="8"/>
  <c r="K663" i="8"/>
  <c r="K662"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5" i="8"/>
  <c r="K624" i="8"/>
  <c r="K623" i="8"/>
  <c r="K622" i="8"/>
  <c r="K621" i="8"/>
  <c r="K620" i="8"/>
  <c r="K619" i="8"/>
  <c r="K618" i="8"/>
  <c r="K607" i="8"/>
  <c r="K606" i="8"/>
  <c r="K605" i="8"/>
  <c r="K604" i="8"/>
  <c r="K603" i="8"/>
  <c r="K602"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5" i="8"/>
  <c r="K564" i="8"/>
  <c r="K563" i="8"/>
  <c r="K562" i="8"/>
  <c r="K561" i="8"/>
  <c r="K560" i="8"/>
  <c r="K559" i="8"/>
  <c r="K558" i="8"/>
  <c r="K547" i="8"/>
  <c r="K546" i="8"/>
  <c r="K545" i="8"/>
  <c r="K544" i="8"/>
  <c r="K543" i="8"/>
  <c r="K542" i="8"/>
  <c r="K538" i="8"/>
  <c r="K537" i="8"/>
  <c r="K536" i="8"/>
  <c r="K535" i="8"/>
  <c r="K534" i="8"/>
  <c r="K533" i="8"/>
  <c r="K532" i="8"/>
  <c r="K531" i="8"/>
  <c r="K530" i="8"/>
  <c r="K529" i="8"/>
  <c r="K528" i="8"/>
  <c r="K527" i="8"/>
  <c r="K526" i="8"/>
  <c r="K525" i="8"/>
  <c r="K524" i="8"/>
  <c r="K523" i="8"/>
  <c r="K522" i="8"/>
  <c r="K521" i="8"/>
  <c r="K520" i="8"/>
  <c r="K519" i="8"/>
  <c r="K518" i="8"/>
  <c r="K514" i="8"/>
  <c r="K513" i="8"/>
  <c r="K512" i="8"/>
  <c r="K511" i="8"/>
  <c r="K510" i="8"/>
  <c r="K509" i="8"/>
  <c r="K508" i="8"/>
  <c r="K507" i="8"/>
  <c r="K506" i="8"/>
  <c r="K505" i="8"/>
  <c r="K504" i="8"/>
  <c r="K503" i="8"/>
  <c r="K502" i="8"/>
  <c r="K501" i="8"/>
  <c r="K500" i="8"/>
  <c r="K499" i="8"/>
  <c r="K498" i="8"/>
  <c r="K487" i="8"/>
  <c r="K486" i="8"/>
  <c r="K485" i="8"/>
  <c r="K484" i="8"/>
  <c r="K483" i="8"/>
  <c r="K482"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5" i="8"/>
  <c r="K444" i="8"/>
  <c r="K443" i="8"/>
  <c r="K442" i="8"/>
  <c r="K441" i="8"/>
  <c r="K440" i="8"/>
  <c r="K439" i="8"/>
  <c r="K438" i="8"/>
  <c r="J967" i="8"/>
  <c r="J966" i="8"/>
  <c r="J965" i="8"/>
  <c r="G965" i="8"/>
  <c r="F967" i="8" s="1"/>
  <c r="G967" i="8" s="1"/>
  <c r="J964" i="8"/>
  <c r="G964" i="8"/>
  <c r="J963" i="8"/>
  <c r="G963" i="8"/>
  <c r="J962" i="8"/>
  <c r="G962" i="8"/>
  <c r="J961" i="8"/>
  <c r="J960" i="8"/>
  <c r="J959" i="8"/>
  <c r="F961" i="8"/>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F841" i="8"/>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J781" i="8"/>
  <c r="J780" i="8"/>
  <c r="J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F721" i="8"/>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F660" i="8"/>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F631" i="8" s="1"/>
  <c r="G631"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F601" i="8"/>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F571" i="8" s="1"/>
  <c r="G571"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F541" i="8"/>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J481" i="8"/>
  <c r="J480" i="8"/>
  <c r="J479" i="8"/>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G449" i="8"/>
  <c r="J445" i="8"/>
  <c r="J444" i="8"/>
  <c r="J443" i="8"/>
  <c r="F443" i="8"/>
  <c r="G443" i="8" s="1"/>
  <c r="J442" i="8"/>
  <c r="J441" i="8"/>
  <c r="J440" i="8"/>
  <c r="F440" i="8"/>
  <c r="G440" i="8" s="1"/>
  <c r="J439" i="8"/>
  <c r="J438" i="8"/>
  <c r="J437" i="8"/>
  <c r="F437" i="8"/>
  <c r="G437" i="8" s="1"/>
  <c r="J427" i="8"/>
  <c r="J426" i="8"/>
  <c r="J425" i="8"/>
  <c r="F427" i="8"/>
  <c r="J424" i="8"/>
  <c r="G424" i="8"/>
  <c r="J423" i="8"/>
  <c r="G423" i="8"/>
  <c r="J422" i="8"/>
  <c r="G422" i="8"/>
  <c r="J421" i="8"/>
  <c r="J420" i="8"/>
  <c r="J419" i="8"/>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F126" i="8"/>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F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J207" i="7"/>
  <c r="G207" i="7"/>
  <c r="J197" i="7"/>
  <c r="F197" i="7"/>
  <c r="G197" i="7" s="1"/>
  <c r="J196" i="7"/>
  <c r="J195" i="7"/>
  <c r="E195" i="7"/>
  <c r="J194" i="7"/>
  <c r="E194" i="7"/>
  <c r="J193" i="7"/>
  <c r="E193" i="7"/>
  <c r="J192" i="7"/>
  <c r="G192" i="7"/>
  <c r="J191" i="7"/>
  <c r="G191" i="7"/>
  <c r="J190" i="7"/>
  <c r="E190" i="7"/>
  <c r="G190" i="7" s="1"/>
  <c r="J189" i="7"/>
  <c r="E189" i="7"/>
  <c r="J188" i="7"/>
  <c r="G188" i="7"/>
  <c r="J178" i="7"/>
  <c r="F178" i="7"/>
  <c r="G178" i="7" s="1"/>
  <c r="J177" i="7"/>
  <c r="G177" i="7"/>
  <c r="J176" i="7"/>
  <c r="E176" i="7"/>
  <c r="J175" i="7"/>
  <c r="E175" i="7"/>
  <c r="J174" i="7"/>
  <c r="E174" i="7"/>
  <c r="J173" i="7"/>
  <c r="G173" i="7"/>
  <c r="J172" i="7"/>
  <c r="G172" i="7"/>
  <c r="J171" i="7"/>
  <c r="E171" i="7"/>
  <c r="G171" i="7" s="1"/>
  <c r="J170" i="7"/>
  <c r="E170" i="7"/>
  <c r="J169" i="7"/>
  <c r="G169" i="7"/>
  <c r="J159" i="7"/>
  <c r="F159" i="7"/>
  <c r="G159" i="7" s="1"/>
  <c r="J158" i="7"/>
  <c r="G158" i="7"/>
  <c r="J157" i="7"/>
  <c r="E157" i="7"/>
  <c r="J156" i="7"/>
  <c r="E156" i="7"/>
  <c r="J155" i="7"/>
  <c r="E155" i="7"/>
  <c r="J154" i="7"/>
  <c r="G154" i="7"/>
  <c r="J153" i="7"/>
  <c r="G153" i="7"/>
  <c r="J152" i="7"/>
  <c r="E152" i="7"/>
  <c r="G152" i="7" s="1"/>
  <c r="J151" i="7"/>
  <c r="E151" i="7"/>
  <c r="J150" i="7"/>
  <c r="G150" i="7"/>
  <c r="J140" i="7"/>
  <c r="F140" i="7"/>
  <c r="G140" i="7" s="1"/>
  <c r="J139" i="7"/>
  <c r="G139" i="7"/>
  <c r="J138" i="7"/>
  <c r="E138" i="7"/>
  <c r="J137" i="7"/>
  <c r="E137" i="7"/>
  <c r="J136" i="7"/>
  <c r="E136" i="7"/>
  <c r="J135" i="7"/>
  <c r="G135" i="7"/>
  <c r="J134" i="7"/>
  <c r="G134" i="7"/>
  <c r="J133" i="7"/>
  <c r="E133" i="7"/>
  <c r="G133" i="7" s="1"/>
  <c r="J132" i="7"/>
  <c r="E132" i="7"/>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G689" i="8" l="1"/>
  <c r="F691" i="8" s="1"/>
  <c r="G691" i="8" s="1"/>
  <c r="G749" i="8"/>
  <c r="F751" i="8" s="1"/>
  <c r="G751" i="8" s="1"/>
  <c r="D49" i="9"/>
  <c r="D126" i="9"/>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69" i="9"/>
  <c r="D88" i="9"/>
  <c r="D145" i="9"/>
  <c r="D202" i="9"/>
  <c r="D221" i="9"/>
  <c r="F180" i="8"/>
  <c r="G180" i="8" s="1"/>
  <c r="D96" i="43"/>
  <c r="D40" i="42"/>
  <c r="D160" i="42"/>
  <c r="D70" i="42"/>
  <c r="D41" i="40"/>
  <c r="D26" i="12"/>
  <c r="D56" i="12"/>
  <c r="D86" i="12"/>
  <c r="D172" i="12"/>
  <c r="D199" i="12"/>
  <c r="D225" i="12"/>
  <c r="D287" i="12"/>
  <c r="D131" i="12"/>
  <c r="D243" i="12"/>
  <c r="D272" i="12"/>
  <c r="D183" i="9"/>
  <c r="D107" i="9"/>
  <c r="D164" i="9"/>
  <c r="F306" i="8"/>
  <c r="G306" i="8" s="1"/>
  <c r="F186" i="8"/>
  <c r="G186" i="8" s="1"/>
  <c r="F300" i="8"/>
  <c r="G300" i="8" s="1"/>
  <c r="F426" i="8"/>
  <c r="F121" i="8"/>
  <c r="G121" i="8" s="1"/>
  <c r="F127" i="8"/>
  <c r="F241" i="8"/>
  <c r="G241" i="8" s="1"/>
  <c r="F247" i="8"/>
  <c r="G247" i="8" s="1"/>
  <c r="F361" i="8"/>
  <c r="G361" i="8" s="1"/>
  <c r="F367" i="8"/>
  <c r="G367" i="8" s="1"/>
  <c r="F487" i="8"/>
  <c r="G487" i="8" s="1"/>
  <c r="F547" i="8"/>
  <c r="G547" i="8" s="1"/>
  <c r="F606" i="8"/>
  <c r="G606" i="8" s="1"/>
  <c r="F661" i="8"/>
  <c r="F667" i="8"/>
  <c r="G667" i="8" s="1"/>
  <c r="F720" i="8"/>
  <c r="F726" i="8"/>
  <c r="G726" i="8" s="1"/>
  <c r="F840" i="8"/>
  <c r="G840" i="8" s="1"/>
  <c r="F846" i="8"/>
  <c r="G846" i="8" s="1"/>
  <c r="F901" i="8"/>
  <c r="G901" i="8" s="1"/>
  <c r="F907" i="8"/>
  <c r="G907" i="8" s="1"/>
  <c r="F960" i="8"/>
  <c r="F966" i="8"/>
  <c r="G966" i="8" s="1"/>
  <c r="F741" i="8"/>
  <c r="G741" i="8" s="1"/>
  <c r="F777" i="8"/>
  <c r="G777" i="8" s="1"/>
  <c r="D105" i="7"/>
  <c r="D33" i="10"/>
  <c r="D56" i="10"/>
  <c r="D148" i="10"/>
  <c r="D239" i="10"/>
  <c r="D262"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212" i="12"/>
  <c r="D186" i="12"/>
  <c r="D41" i="12"/>
  <c r="D71" i="12"/>
  <c r="D100" i="12"/>
  <c r="D144" i="12"/>
  <c r="D115" i="12"/>
  <c r="D157" i="12"/>
  <c r="D257" i="12"/>
  <c r="D216" i="10"/>
  <c r="D171" i="10"/>
  <c r="D125" i="10"/>
  <c r="D79" i="10"/>
  <c r="F760" i="8"/>
  <c r="G760" i="8" s="1"/>
  <c r="F772" i="8"/>
  <c r="G772" i="8" s="1"/>
  <c r="F802" i="8"/>
  <c r="G802" i="8" s="1"/>
  <c r="F814" i="8"/>
  <c r="G814" i="8" s="1"/>
  <c r="F813" i="8"/>
  <c r="G813" i="8" s="1"/>
  <c r="F739" i="8"/>
  <c r="G739" i="8" s="1"/>
  <c r="F781" i="8"/>
  <c r="F780" i="8"/>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F498" i="8"/>
  <c r="G498" i="8" s="1"/>
  <c r="F501" i="8"/>
  <c r="G501" i="8" s="1"/>
  <c r="F504" i="8"/>
  <c r="G504" i="8" s="1"/>
  <c r="F507" i="8"/>
  <c r="G507" i="8" s="1"/>
  <c r="F510" i="8"/>
  <c r="G510" i="8" s="1"/>
  <c r="F513" i="8"/>
  <c r="G513" i="8" s="1"/>
  <c r="F519" i="8"/>
  <c r="G519" i="8" s="1"/>
  <c r="F522" i="8"/>
  <c r="G522" i="8" s="1"/>
  <c r="F525" i="8"/>
  <c r="G525" i="8" s="1"/>
  <c r="F528" i="8"/>
  <c r="G528" i="8" s="1"/>
  <c r="F531" i="8"/>
  <c r="G531" i="8" s="1"/>
  <c r="F534" i="8"/>
  <c r="G534" i="8" s="1"/>
  <c r="F537" i="8"/>
  <c r="G537" i="8" s="1"/>
  <c r="F558" i="8"/>
  <c r="G558" i="8" s="1"/>
  <c r="F561" i="8"/>
  <c r="G561" i="8" s="1"/>
  <c r="F564" i="8"/>
  <c r="G564"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G451" i="8"/>
  <c r="G450" i="8"/>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F90" i="8"/>
  <c r="G90" i="8" s="1"/>
  <c r="F93" i="8"/>
  <c r="G93" i="8" s="1"/>
  <c r="F96" i="8"/>
  <c r="G96" i="8" s="1"/>
  <c r="F99" i="8"/>
  <c r="G99" i="8" s="1"/>
  <c r="F102" i="8"/>
  <c r="G102" i="8" s="1"/>
  <c r="F105" i="8"/>
  <c r="G105" i="8" s="1"/>
  <c r="F108" i="8"/>
  <c r="G108" i="8" s="1"/>
  <c r="F111" i="8"/>
  <c r="G111" i="8" s="1"/>
  <c r="F114" i="8"/>
  <c r="G114" i="8" s="1"/>
  <c r="F117" i="8"/>
  <c r="G117" i="8" s="1"/>
  <c r="D181" i="7"/>
  <c r="D124" i="7"/>
  <c r="D67" i="7"/>
  <c r="H36" i="46"/>
  <c r="I36" i="46"/>
  <c r="J36" i="46"/>
  <c r="K36" i="46"/>
  <c r="L36" i="46"/>
  <c r="M36" i="46"/>
  <c r="N36" i="46"/>
  <c r="O36" i="46"/>
  <c r="P36" i="46"/>
  <c r="Q36" i="46"/>
  <c r="I21" i="27" s="1"/>
  <c r="H34" i="45"/>
  <c r="I34" i="45"/>
  <c r="J34" i="45"/>
  <c r="K34" i="45"/>
  <c r="L34" i="45"/>
  <c r="M34" i="45"/>
  <c r="N34" i="45"/>
  <c r="O34" i="45"/>
  <c r="P34" i="45"/>
  <c r="Q34" i="45"/>
  <c r="I10" i="27" s="1"/>
  <c r="H37" i="21"/>
  <c r="I37" i="21"/>
  <c r="J37" i="21"/>
  <c r="K37" i="21"/>
  <c r="L37" i="21"/>
  <c r="M37" i="21"/>
  <c r="N37" i="21"/>
  <c r="O37" i="21"/>
  <c r="Q37" i="21"/>
  <c r="I5" i="27" s="1"/>
  <c r="P37" i="21"/>
  <c r="I71" i="22"/>
  <c r="J71" i="22"/>
  <c r="K71" i="22"/>
  <c r="L71" i="22"/>
  <c r="M71" i="22"/>
  <c r="N71" i="22"/>
  <c r="O71" i="22"/>
  <c r="P71" i="22"/>
  <c r="H71" i="22"/>
  <c r="Q71" i="22" l="1"/>
  <c r="I6" i="27" s="1"/>
  <c r="F750" i="8"/>
  <c r="G750" i="8" s="1"/>
  <c r="D730" i="8" s="1"/>
  <c r="D70" i="8"/>
  <c r="D490" i="8"/>
  <c r="D25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I13" i="27"/>
  <c r="P56" i="48"/>
  <c r="O56" i="48"/>
  <c r="N56" i="48"/>
  <c r="M56" i="48"/>
  <c r="L56" i="48"/>
  <c r="K56" i="48"/>
  <c r="J56" i="48"/>
  <c r="I56" i="48"/>
  <c r="H56"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E204" i="38"/>
  <c r="D205" i="38"/>
  <c r="E205" i="38"/>
  <c r="D206" i="38"/>
  <c r="E206" i="38"/>
  <c r="D193" i="38"/>
  <c r="E193" i="38"/>
  <c r="D194" i="38"/>
  <c r="E194" i="38"/>
  <c r="D195" i="38"/>
  <c r="E195"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6" i="38"/>
  <c r="E16" i="38"/>
  <c r="D17" i="38"/>
  <c r="E17" i="38"/>
  <c r="D18" i="38"/>
  <c r="E18" i="38"/>
  <c r="D19" i="38"/>
  <c r="E19" i="38"/>
  <c r="D20" i="38"/>
  <c r="E20" i="38"/>
  <c r="D21" i="38"/>
  <c r="E21" i="38"/>
  <c r="D22" i="38"/>
  <c r="E22" i="38"/>
  <c r="D23" i="38"/>
  <c r="E23" i="38"/>
  <c r="D24" i="38"/>
  <c r="E24" i="38"/>
  <c r="D25" i="38"/>
  <c r="E25" i="38"/>
  <c r="D26" i="38"/>
  <c r="E26" i="38"/>
  <c r="E27"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P22" i="44"/>
  <c r="I19" i="27"/>
  <c r="P26" i="23"/>
  <c r="I9" i="27"/>
  <c r="P36" i="33"/>
  <c r="I12" i="27"/>
  <c r="P21" i="31"/>
  <c r="I20" i="27"/>
  <c r="P34" i="24"/>
  <c r="I18" i="27"/>
  <c r="P47" i="30"/>
  <c r="I8" i="27"/>
  <c r="P53" i="29"/>
  <c r="Q53" i="29"/>
  <c r="I7" i="27" s="1"/>
  <c r="P28" i="28"/>
  <c r="K242" i="8" l="1"/>
  <c r="K238" i="8"/>
  <c r="K234" i="8"/>
  <c r="K230" i="8"/>
  <c r="K226" i="8"/>
  <c r="K222" i="8"/>
  <c r="K218" i="8"/>
  <c r="K214" i="8"/>
  <c r="K210" i="8"/>
  <c r="K206" i="8"/>
  <c r="K202" i="8"/>
  <c r="K198" i="8"/>
  <c r="K241" i="8"/>
  <c r="K237" i="8"/>
  <c r="K233" i="8"/>
  <c r="K229" i="8"/>
  <c r="K225" i="8"/>
  <c r="K221" i="8"/>
  <c r="K217" i="8"/>
  <c r="K213" i="8"/>
  <c r="K209" i="8"/>
  <c r="K205" i="8"/>
  <c r="K201" i="8"/>
  <c r="K244" i="8"/>
  <c r="K240" i="8"/>
  <c r="K236" i="8"/>
  <c r="K232" i="8"/>
  <c r="K228" i="8"/>
  <c r="K224" i="8"/>
  <c r="K220" i="8"/>
  <c r="K216" i="8"/>
  <c r="K212" i="8"/>
  <c r="K208" i="8"/>
  <c r="K204" i="8"/>
  <c r="K200"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3" i="8"/>
  <c r="K299" i="8"/>
  <c r="K295" i="8"/>
  <c r="K291" i="8"/>
  <c r="K287" i="8"/>
  <c r="K283" i="8"/>
  <c r="K279" i="8"/>
  <c r="K275" i="8"/>
  <c r="K271" i="8"/>
  <c r="K267" i="8"/>
  <c r="K263" i="8"/>
  <c r="K259" i="8"/>
  <c r="K302" i="8"/>
  <c r="K298" i="8"/>
  <c r="K294" i="8"/>
  <c r="K290" i="8"/>
  <c r="K286" i="8"/>
  <c r="K282" i="8"/>
  <c r="K278" i="8"/>
  <c r="K274" i="8"/>
  <c r="K270" i="8"/>
  <c r="K266" i="8"/>
  <c r="K262" i="8"/>
  <c r="K258" i="8"/>
  <c r="K289" i="8"/>
  <c r="K273" i="8"/>
  <c r="K277" i="8"/>
  <c r="K261" i="8"/>
  <c r="K301" i="8"/>
  <c r="K285" i="8"/>
  <c r="K269" i="8"/>
  <c r="K297" i="8"/>
  <c r="K281" i="8"/>
  <c r="K265" i="8"/>
  <c r="K293" i="8"/>
  <c r="O34" i="24"/>
  <c r="N34" i="24"/>
  <c r="M34" i="24"/>
  <c r="L34" i="24"/>
  <c r="K34" i="24"/>
  <c r="J34" i="24"/>
  <c r="I34" i="24"/>
  <c r="H34" i="24"/>
  <c r="K366" i="8" l="1"/>
  <c r="K362" i="8"/>
  <c r="K358" i="8"/>
  <c r="K354" i="8"/>
  <c r="K350" i="8"/>
  <c r="K346" i="8"/>
  <c r="K342" i="8"/>
  <c r="K338" i="8"/>
  <c r="K334" i="8"/>
  <c r="K330"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4" i="8"/>
  <c r="K320" i="8"/>
  <c r="K363" i="8"/>
  <c r="K347" i="8"/>
  <c r="K331"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B357" i="38"/>
  <c r="E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AP349" i="38"/>
  <c r="AO349" i="38"/>
  <c r="AN349" i="38"/>
  <c r="AL349" i="38"/>
  <c r="AK349" i="38"/>
  <c r="AJ349" i="38"/>
  <c r="AH349" i="38"/>
  <c r="AG349" i="38"/>
  <c r="AF349" i="38"/>
  <c r="AB349" i="38"/>
  <c r="E349" i="38"/>
  <c r="D349" i="38"/>
  <c r="AO348" i="38"/>
  <c r="AN348" i="38"/>
  <c r="AL348" i="38"/>
  <c r="AK348" i="38"/>
  <c r="AJ348" i="38"/>
  <c r="AH348" i="38"/>
  <c r="AG348" i="38"/>
  <c r="AF348" i="38"/>
  <c r="AB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B317" i="38"/>
  <c r="E317" i="38"/>
  <c r="AP316" i="38"/>
  <c r="AO316" i="38"/>
  <c r="AN316" i="38"/>
  <c r="AL316" i="38"/>
  <c r="AK316" i="38"/>
  <c r="AJ316" i="38"/>
  <c r="AH316" i="38"/>
  <c r="AG316" i="38"/>
  <c r="AF316" i="38"/>
  <c r="AD316" i="38"/>
  <c r="AC316" i="38"/>
  <c r="AB316" i="38"/>
  <c r="E316" i="38"/>
  <c r="D316" i="38"/>
  <c r="AP315" i="38"/>
  <c r="AO315" i="38"/>
  <c r="AN315" i="38"/>
  <c r="AL315" i="38"/>
  <c r="AK315" i="38"/>
  <c r="AH315" i="38"/>
  <c r="AG315" i="38"/>
  <c r="AF315" i="38"/>
  <c r="AD315" i="38"/>
  <c r="AB315" i="38"/>
  <c r="E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E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H193" i="38"/>
  <c r="AG193" i="38"/>
  <c r="AF193" i="38"/>
  <c r="AD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AP196" i="38"/>
  <c r="AO196" i="38"/>
  <c r="AN196" i="38"/>
  <c r="AL196" i="38"/>
  <c r="AK196" i="38"/>
  <c r="AJ196" i="38"/>
  <c r="AH196" i="38"/>
  <c r="AG196" i="38"/>
  <c r="AF196" i="38"/>
  <c r="AD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16" i="8" l="1"/>
  <c r="K412" i="8"/>
  <c r="K408" i="8"/>
  <c r="K404" i="8"/>
  <c r="K400" i="8"/>
  <c r="K396" i="8"/>
  <c r="K392" i="8"/>
  <c r="K388" i="8"/>
  <c r="K384" i="8"/>
  <c r="K380" i="8"/>
  <c r="K405" i="8"/>
  <c r="K389" i="8"/>
  <c r="K415" i="8"/>
  <c r="K411" i="8"/>
  <c r="K407" i="8"/>
  <c r="K403" i="8"/>
  <c r="K399" i="8"/>
  <c r="K395" i="8"/>
  <c r="K391" i="8"/>
  <c r="K387" i="8"/>
  <c r="K383" i="8"/>
  <c r="K379" i="8"/>
  <c r="K413" i="8"/>
  <c r="K409" i="8"/>
  <c r="K397" i="8"/>
  <c r="K393" i="8"/>
  <c r="K381"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H383" i="38"/>
  <c r="AQ385" i="38"/>
  <c r="AQ372" i="38"/>
  <c r="AD383" i="38"/>
  <c r="AO383" i="38"/>
  <c r="AM372" i="38"/>
  <c r="AI388" i="38"/>
  <c r="D383" i="38"/>
  <c r="AI385" i="38"/>
  <c r="AK383" i="38"/>
  <c r="AP383" i="38"/>
  <c r="F387" i="38"/>
  <c r="H387" i="38" s="1"/>
  <c r="F385" i="38"/>
  <c r="H385" i="38" s="1"/>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AM358" i="38"/>
  <c r="AQ359" i="38"/>
  <c r="F361" i="38"/>
  <c r="J361" i="38" s="1"/>
  <c r="AE378" i="38"/>
  <c r="F347" i="38"/>
  <c r="J347" i="38" s="1"/>
  <c r="AI347" i="38"/>
  <c r="AM349" i="38"/>
  <c r="AM351" i="38"/>
  <c r="AI354" i="38"/>
  <c r="AM355" i="38"/>
  <c r="AQ356" i="38"/>
  <c r="AM376" i="38"/>
  <c r="AI349" i="38"/>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AI317" i="38"/>
  <c r="AQ319" i="38"/>
  <c r="F316" i="38"/>
  <c r="J316" i="38" s="1"/>
  <c r="AI316" i="38"/>
  <c r="AQ318" i="38"/>
  <c r="F320" i="38"/>
  <c r="H320" i="38" s="1"/>
  <c r="AM321" i="38"/>
  <c r="F314" i="38"/>
  <c r="J314" i="38" s="1"/>
  <c r="AM319" i="38"/>
  <c r="AQ317" i="38"/>
  <c r="AE321" i="38"/>
  <c r="AQ322" i="38"/>
  <c r="AM323" i="38"/>
  <c r="AE314" i="38"/>
  <c r="AI315" i="38"/>
  <c r="AM316" i="38"/>
  <c r="AE318" i="38"/>
  <c r="AE319" i="38"/>
  <c r="F325" i="38"/>
  <c r="H325" i="38" s="1"/>
  <c r="F323" i="38"/>
  <c r="H323" i="38" s="1"/>
  <c r="AQ314" i="38"/>
  <c r="AM318" i="38"/>
  <c r="AI324" i="38"/>
  <c r="AI321" i="38"/>
  <c r="AI314" i="38"/>
  <c r="AM314"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Q226" i="38"/>
  <c r="AE242" i="38"/>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AI192" i="38"/>
  <c r="F202" i="38"/>
  <c r="J202" i="38" s="1"/>
  <c r="AM203" i="38"/>
  <c r="AQ201" i="38"/>
  <c r="AQ204" i="38"/>
  <c r="F193" i="38"/>
  <c r="J193" i="38" s="1"/>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AE205" i="38"/>
  <c r="AQ205" i="38"/>
  <c r="AQ194" i="38"/>
  <c r="AE195" i="38"/>
  <c r="F194" i="38"/>
  <c r="J194" i="38" s="1"/>
  <c r="AI193" i="38"/>
  <c r="AQ195"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H198" i="38"/>
  <c r="AH191" i="38" s="1"/>
  <c r="AG198" i="38"/>
  <c r="AG191" i="38" s="1"/>
  <c r="AF198" i="38"/>
  <c r="AF191" i="38" s="1"/>
  <c r="AD198" i="38"/>
  <c r="AD191" i="38" s="1"/>
  <c r="AC198" i="38"/>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AR386" i="38"/>
  <c r="AR372" i="38"/>
  <c r="H368" i="38"/>
  <c r="H316" i="38"/>
  <c r="H378" i="38"/>
  <c r="H362" i="38"/>
  <c r="AR387" i="38"/>
  <c r="H351" i="38"/>
  <c r="AR356" i="38"/>
  <c r="AR365" i="38"/>
  <c r="H374" i="38"/>
  <c r="J371" i="38"/>
  <c r="H364" i="38"/>
  <c r="AR378" i="38"/>
  <c r="H358" i="38"/>
  <c r="AR368" i="38"/>
  <c r="AR379" i="38"/>
  <c r="AR371" i="38"/>
  <c r="AR369" i="38"/>
  <c r="AR362" i="38"/>
  <c r="AR355" i="38"/>
  <c r="AR377" i="38"/>
  <c r="AR364" i="38"/>
  <c r="H279" i="38"/>
  <c r="AR367" i="38"/>
  <c r="AR353" i="38"/>
  <c r="AR360" i="38"/>
  <c r="H311" i="38"/>
  <c r="H288" i="38"/>
  <c r="H353" i="38"/>
  <c r="H352"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AR220" i="38"/>
  <c r="AR210" i="38"/>
  <c r="H209" i="38"/>
  <c r="H193" i="38"/>
  <c r="J205" i="38"/>
  <c r="AR209" i="38"/>
  <c r="J208" i="38"/>
  <c r="H201" i="38"/>
  <c r="H212" i="38"/>
  <c r="AR212" i="38"/>
  <c r="AR211" i="38"/>
  <c r="H194" i="38"/>
  <c r="AR208" i="38"/>
  <c r="AR202" i="38"/>
  <c r="H203" i="38"/>
  <c r="AR203" i="38"/>
  <c r="AR192" i="38"/>
  <c r="AR205" i="38"/>
  <c r="J195" i="38"/>
  <c r="J192"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R38" i="38"/>
  <c r="AN328" i="38"/>
  <c r="AR39" i="38"/>
  <c r="J31" i="38"/>
  <c r="J34" i="38"/>
  <c r="AR34"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G345" i="38"/>
  <c r="AJ389" i="38"/>
  <c r="H23" i="38"/>
  <c r="AR19" i="38"/>
  <c r="AR20" i="38"/>
  <c r="AB199" i="38"/>
  <c r="AB190" i="38" s="1"/>
  <c r="AN22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Q207" i="38"/>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M214" i="38"/>
  <c r="AE214" i="38"/>
  <c r="AM207" i="38"/>
  <c r="AI207" i="38"/>
  <c r="F213" i="38"/>
  <c r="AG164" i="38"/>
  <c r="AP149" i="38"/>
  <c r="AL149" i="38"/>
  <c r="AH149" i="38"/>
  <c r="AD149" i="38"/>
  <c r="AN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D267" i="38"/>
  <c r="AQ235" i="38"/>
  <c r="D527" i="38"/>
  <c r="D389" i="38"/>
  <c r="AE235" i="38"/>
  <c r="AL13" i="38"/>
  <c r="F467" i="38"/>
  <c r="D133" i="38"/>
  <c r="F489" i="38"/>
  <c r="AI383" i="38"/>
  <c r="G327" i="38"/>
  <c r="AF526" i="38"/>
  <c r="AJ499" i="38"/>
  <c r="AB499" i="38"/>
  <c r="F485" i="38"/>
  <c r="AQ459" i="38"/>
  <c r="AM459" i="38"/>
  <c r="AI459" i="38"/>
  <c r="AE459" i="38"/>
  <c r="G222" i="38"/>
  <c r="D118" i="38"/>
  <c r="D96" i="38"/>
  <c r="I327" i="38"/>
  <c r="AI235" i="38"/>
  <c r="F207" i="38"/>
  <c r="AH13" i="38"/>
  <c r="E267" i="38"/>
  <c r="AM235" i="38"/>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AI190" i="38"/>
  <c r="E526" i="38"/>
  <c r="AR485" i="38"/>
  <c r="J330" i="38"/>
  <c r="J268" i="38"/>
  <c r="H150" i="38"/>
  <c r="F83" i="38"/>
  <c r="H83" i="38" s="1"/>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F389" i="38"/>
  <c r="J389" i="38" s="1"/>
  <c r="AQ243" i="38"/>
  <c r="AK222" i="38"/>
  <c r="AQ190" i="38"/>
  <c r="AI389" i="38"/>
  <c r="AI398" i="38"/>
  <c r="AG499" i="38"/>
  <c r="AI499" i="38" s="1"/>
  <c r="H44" i="38"/>
  <c r="AH106" i="38"/>
  <c r="AR488" i="38"/>
  <c r="AQ267" i="38"/>
  <c r="AG222" i="38"/>
  <c r="AR467" i="38"/>
  <c r="AE389" i="38"/>
  <c r="AR132" i="38"/>
  <c r="AE89" i="38"/>
  <c r="AQ527" i="38"/>
  <c r="AR346" i="38"/>
  <c r="AI83" i="38"/>
  <c r="AR390" i="38"/>
  <c r="AK106" i="38"/>
  <c r="AR150" i="38"/>
  <c r="AE83" i="38"/>
  <c r="AI133"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R330" i="38"/>
  <c r="AI243" i="38"/>
  <c r="AR165" i="38"/>
  <c r="AD106" i="38"/>
  <c r="F118" i="38"/>
  <c r="J118" i="38" s="1"/>
  <c r="J383" i="38"/>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107"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Q222" i="38"/>
  <c r="H383" i="38"/>
  <c r="AR118" i="38"/>
  <c r="AI327" i="38"/>
  <c r="AR267" i="38"/>
  <c r="AR527" i="38"/>
  <c r="AR500" i="38"/>
  <c r="J133" i="38"/>
  <c r="AR89" i="38"/>
  <c r="AQ106" i="38"/>
  <c r="AR133" i="38"/>
  <c r="AR83" i="38"/>
  <c r="H389" i="38"/>
  <c r="AR389" i="38"/>
  <c r="AQ397" i="38"/>
  <c r="H118" i="38"/>
  <c r="AR96" i="38"/>
  <c r="AR526" i="38"/>
  <c r="AR499" i="38"/>
  <c r="AI12" i="38"/>
  <c r="J328" i="38"/>
  <c r="H328" i="38"/>
  <c r="H499" i="38"/>
  <c r="J499" i="38"/>
  <c r="H527" i="38"/>
  <c r="J527" i="38"/>
  <c r="J267" i="38"/>
  <c r="H267"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2" i="44"/>
  <c r="N22" i="44"/>
  <c r="M22" i="44"/>
  <c r="L22" i="44"/>
  <c r="K22" i="44"/>
  <c r="J22" i="44"/>
  <c r="I22" i="44"/>
  <c r="H22" i="44"/>
  <c r="H26" i="23"/>
  <c r="I26" i="23"/>
  <c r="J26" i="23"/>
  <c r="K26" i="23"/>
  <c r="L26" i="23"/>
  <c r="M26" i="23"/>
  <c r="N26" i="23"/>
  <c r="O26" i="23"/>
  <c r="O36" i="33"/>
  <c r="N36" i="33"/>
  <c r="M36" i="33"/>
  <c r="L36" i="33"/>
  <c r="K36" i="33"/>
  <c r="J36" i="33"/>
  <c r="I36" i="33"/>
  <c r="H36" i="33"/>
  <c r="O47" i="30"/>
  <c r="N47" i="30"/>
  <c r="M47" i="30"/>
  <c r="L47" i="30"/>
  <c r="K47" i="30"/>
  <c r="J47" i="30"/>
  <c r="I47" i="30"/>
  <c r="H47" i="30"/>
  <c r="O53" i="29"/>
  <c r="N53" i="29"/>
  <c r="M53" i="29"/>
  <c r="L53" i="29"/>
  <c r="K53" i="29"/>
  <c r="J53" i="29"/>
  <c r="I53" i="29"/>
  <c r="H53" i="29"/>
  <c r="O28" i="28"/>
  <c r="N28" i="28"/>
  <c r="M28" i="28"/>
  <c r="L28" i="28"/>
  <c r="K28" i="28"/>
  <c r="J28" i="28"/>
  <c r="I28" i="28"/>
  <c r="H28" i="28"/>
  <c r="D79" i="27" l="1"/>
  <c r="G17" i="8"/>
  <c r="E15" i="38" s="1"/>
  <c r="G59" i="8"/>
  <c r="G56" i="8"/>
  <c r="G65" i="8"/>
  <c r="G62" i="8"/>
  <c r="D56" i="27" l="1"/>
  <c r="D15" i="38"/>
  <c r="F15" i="38" s="1"/>
  <c r="AB15" i="38"/>
  <c r="D55" i="27"/>
  <c r="D54" i="27"/>
  <c r="AD64" i="38"/>
  <c r="AD47" i="38" s="1"/>
  <c r="D53" i="27"/>
  <c r="AD15" i="38"/>
  <c r="F60" i="8"/>
  <c r="F61" i="8"/>
  <c r="D14" i="38"/>
  <c r="AB14" i="38"/>
  <c r="K26" i="7"/>
  <c r="H15" i="38" l="1"/>
  <c r="J15" i="38"/>
  <c r="AE15" i="38"/>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J26" i="9"/>
  <c r="J18" i="9"/>
  <c r="Y201" i="38" s="1"/>
  <c r="Y322" i="38" l="1"/>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Q28" i="28"/>
  <c r="I4" i="27" s="1"/>
  <c r="I14" i="27" s="1"/>
  <c r="G26" i="7"/>
  <c r="AC201" i="38" l="1"/>
  <c r="AE201" i="38" s="1"/>
  <c r="AJ201" i="38"/>
  <c r="Y526" i="38"/>
  <c r="Y327" i="38"/>
  <c r="Y397" i="38"/>
  <c r="Y222" i="38"/>
  <c r="Y499" i="38"/>
  <c r="Z12" i="38"/>
  <c r="Z526" i="38"/>
  <c r="Z327" i="38"/>
  <c r="Z397" i="38"/>
  <c r="Z222" i="38"/>
  <c r="Z190" i="38"/>
  <c r="Z106" i="38" s="1"/>
  <c r="H397" i="38"/>
  <c r="J397" i="38"/>
  <c r="H398" i="38"/>
  <c r="J398" i="38"/>
  <c r="AR397" i="38"/>
  <c r="J25" i="7"/>
  <c r="G25" i="7"/>
  <c r="AM201" i="38" l="1"/>
  <c r="AR201" i="38" s="1"/>
  <c r="AJ199" i="38"/>
  <c r="Z566" i="38"/>
  <c r="I30" i="10"/>
  <c r="I29" i="10"/>
  <c r="I28" i="10"/>
  <c r="I27" i="10"/>
  <c r="I26" i="10"/>
  <c r="I25" i="10"/>
  <c r="I24" i="10"/>
  <c r="I23" i="10"/>
  <c r="I22" i="10"/>
  <c r="I21" i="10"/>
  <c r="I20" i="10"/>
  <c r="I19" i="10"/>
  <c r="I18" i="10"/>
  <c r="I23" i="12"/>
  <c r="I22" i="12"/>
  <c r="I21" i="12"/>
  <c r="I20" i="12"/>
  <c r="I19" i="12"/>
  <c r="I18"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AJ158" i="38" s="1"/>
  <c r="E18" i="7"/>
  <c r="G18" i="7" s="1"/>
  <c r="J18" i="7"/>
  <c r="G19" i="7"/>
  <c r="J19" i="7"/>
  <c r="G20" i="7"/>
  <c r="J20" i="7"/>
  <c r="G21" i="7"/>
  <c r="J21" i="7"/>
  <c r="E22" i="7"/>
  <c r="G22" i="7" s="1"/>
  <c r="J22" i="7"/>
  <c r="E23" i="7"/>
  <c r="G23" i="7" s="1"/>
  <c r="J23" i="7"/>
  <c r="E24" i="7"/>
  <c r="G24" i="7" s="1"/>
  <c r="J24" i="7"/>
  <c r="J26" i="7"/>
  <c r="AC193" i="38" l="1"/>
  <c r="AE193" i="38" s="1"/>
  <c r="AJ193" i="38"/>
  <c r="D171" i="38"/>
  <c r="AJ171" i="38"/>
  <c r="AM199" i="38"/>
  <c r="AM158" i="38"/>
  <c r="AJ149" i="38"/>
  <c r="D315" i="38"/>
  <c r="F315" i="38" s="1"/>
  <c r="AJ315" i="38"/>
  <c r="D248" i="38"/>
  <c r="D243" i="38" s="1"/>
  <c r="AJ248" i="38"/>
  <c r="D225" i="38"/>
  <c r="AJ225" i="38"/>
  <c r="D10" i="7"/>
  <c r="AC248" i="38"/>
  <c r="AE248" i="38" s="1"/>
  <c r="AC171" i="38"/>
  <c r="AE171" i="38" s="1"/>
  <c r="AB158" i="38"/>
  <c r="AE158" i="38" s="1"/>
  <c r="D158" i="38"/>
  <c r="AC315" i="38"/>
  <c r="AF565" i="38"/>
  <c r="AI565" i="38" s="1"/>
  <c r="AF225" i="38"/>
  <c r="E561" i="38"/>
  <c r="E560" i="38" s="1"/>
  <c r="AB69" i="38"/>
  <c r="AB561" i="38"/>
  <c r="D561" i="38"/>
  <c r="D560" i="38" s="1"/>
  <c r="AC565" i="38"/>
  <c r="C103" i="27"/>
  <c r="F58" i="8"/>
  <c r="G58" i="8" s="1"/>
  <c r="C57" i="27"/>
  <c r="D5" i="7"/>
  <c r="C4" i="27" s="1"/>
  <c r="AR158" i="38" l="1"/>
  <c r="F248" i="38"/>
  <c r="J248" i="38" s="1"/>
  <c r="AM248" i="38"/>
  <c r="AR248" i="38" s="1"/>
  <c r="AJ243" i="38"/>
  <c r="AM243" i="38" s="1"/>
  <c r="AM149" i="38"/>
  <c r="AM171" i="38"/>
  <c r="AR171" i="38" s="1"/>
  <c r="AJ164" i="38"/>
  <c r="AM164" i="38" s="1"/>
  <c r="F171" i="38"/>
  <c r="D164" i="38"/>
  <c r="F164" i="38" s="1"/>
  <c r="AM225" i="38"/>
  <c r="AJ223" i="38"/>
  <c r="AM315" i="38"/>
  <c r="AJ312" i="38"/>
  <c r="AM312" i="38" s="1"/>
  <c r="AM193" i="38"/>
  <c r="AR193" i="38" s="1"/>
  <c r="AJ191" i="38"/>
  <c r="F225" i="38"/>
  <c r="D223" i="38"/>
  <c r="F223" i="38" s="1"/>
  <c r="J315" i="38"/>
  <c r="H315" i="38"/>
  <c r="F243" i="38"/>
  <c r="AF560" i="38"/>
  <c r="AC164" i="38"/>
  <c r="AE164" i="38" s="1"/>
  <c r="AC243" i="38"/>
  <c r="AE243" i="38" s="1"/>
  <c r="F158" i="38"/>
  <c r="D149" i="38"/>
  <c r="AI225" i="38"/>
  <c r="AR225" i="38" s="1"/>
  <c r="AF223" i="38"/>
  <c r="AE315" i="38"/>
  <c r="AR315" i="38" s="1"/>
  <c r="F69" i="38"/>
  <c r="E47" i="38"/>
  <c r="F47" i="38" s="1"/>
  <c r="H47" i="38" s="1"/>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23" i="12"/>
  <c r="F22" i="12"/>
  <c r="F21" i="12"/>
  <c r="F20" i="12"/>
  <c r="F19" i="12"/>
  <c r="F18" i="12"/>
  <c r="F17" i="12"/>
  <c r="AC196" i="38" s="1"/>
  <c r="F30" i="10"/>
  <c r="F29" i="10"/>
  <c r="F28" i="10"/>
  <c r="D100" i="27" s="1"/>
  <c r="F27" i="10"/>
  <c r="F26" i="10"/>
  <c r="D98" i="27" s="1"/>
  <c r="F25" i="10"/>
  <c r="AC385" i="38" s="1"/>
  <c r="F24" i="10"/>
  <c r="F23" i="10"/>
  <c r="D95" i="27" s="1"/>
  <c r="F22" i="10"/>
  <c r="F21" i="10"/>
  <c r="D93" i="27" s="1"/>
  <c r="F20" i="10"/>
  <c r="F19" i="10"/>
  <c r="AC349" i="38" s="1"/>
  <c r="F18" i="10"/>
  <c r="F17" i="10"/>
  <c r="E366" i="38" s="1"/>
  <c r="F26" i="9"/>
  <c r="F25" i="9"/>
  <c r="F24" i="9"/>
  <c r="F23" i="9"/>
  <c r="D350" i="38" s="1"/>
  <c r="F350" i="38" s="1"/>
  <c r="F22" i="9"/>
  <c r="D74" i="27" s="1"/>
  <c r="F21" i="9"/>
  <c r="D73" i="27" s="1"/>
  <c r="F20" i="9"/>
  <c r="F19" i="9"/>
  <c r="F18" i="9"/>
  <c r="F17" i="9"/>
  <c r="D348" i="38" s="1"/>
  <c r="F66" i="8"/>
  <c r="G66" i="8" s="1"/>
  <c r="G64" i="8"/>
  <c r="G63" i="8"/>
  <c r="G61" i="8"/>
  <c r="AJ64" i="38" s="1"/>
  <c r="T10" i="4"/>
  <c r="T31" i="4" s="1"/>
  <c r="AC322" i="38" l="1"/>
  <c r="D322" i="38"/>
  <c r="F322" i="38" s="1"/>
  <c r="D366" i="38"/>
  <c r="AR164" i="38"/>
  <c r="AR243" i="38"/>
  <c r="H248" i="38"/>
  <c r="AB28" i="38"/>
  <c r="D28" i="38"/>
  <c r="H223" i="38"/>
  <c r="J223" i="38"/>
  <c r="J164" i="38"/>
  <c r="H164" i="38"/>
  <c r="J225" i="38"/>
  <c r="H225" i="38"/>
  <c r="J171" i="38"/>
  <c r="H171" i="38"/>
  <c r="AM191" i="38"/>
  <c r="AJ190" i="38"/>
  <c r="AM190" i="38" s="1"/>
  <c r="AM223" i="38"/>
  <c r="AJ222" i="38"/>
  <c r="AM222" i="38" s="1"/>
  <c r="AC383" i="38"/>
  <c r="AE383" i="38" s="1"/>
  <c r="AE385" i="38"/>
  <c r="AC317" i="38"/>
  <c r="AC312" i="38" s="1"/>
  <c r="AC222" i="38" s="1"/>
  <c r="D317" i="38"/>
  <c r="J350" i="38"/>
  <c r="H350" i="38"/>
  <c r="D204" i="38"/>
  <c r="AC204" i="38"/>
  <c r="AE196" i="38"/>
  <c r="AR196" i="38" s="1"/>
  <c r="AC191" i="38"/>
  <c r="D10" i="12"/>
  <c r="D196" i="38"/>
  <c r="D94" i="27"/>
  <c r="D357" i="38"/>
  <c r="F357" i="38" s="1"/>
  <c r="AC357" i="38"/>
  <c r="I22" i="27"/>
  <c r="I25" i="27" s="1"/>
  <c r="I27" i="27" s="1"/>
  <c r="Y162" i="38"/>
  <c r="Y149" i="38" s="1"/>
  <c r="Y106" i="38" s="1"/>
  <c r="J243" i="38"/>
  <c r="H243" i="38"/>
  <c r="AD317" i="38"/>
  <c r="D99" i="27"/>
  <c r="AP348" i="38"/>
  <c r="AQ348" i="38" s="1"/>
  <c r="E348" i="38"/>
  <c r="F348" i="38" s="1"/>
  <c r="F366" i="38"/>
  <c r="AB366" i="38"/>
  <c r="P29" i="34"/>
  <c r="F149" i="38"/>
  <c r="H158" i="38"/>
  <c r="J158" i="38"/>
  <c r="AD357" i="38"/>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5" i="12"/>
  <c r="C8" i="27" s="1"/>
  <c r="D10" i="9"/>
  <c r="G60" i="8"/>
  <c r="F67" i="8"/>
  <c r="G67" i="8" s="1"/>
  <c r="E29" i="38" s="1"/>
  <c r="D10" i="10"/>
  <c r="D5" i="10" s="1"/>
  <c r="C7" i="27" s="1"/>
  <c r="J322" i="38" l="1"/>
  <c r="H322" i="38"/>
  <c r="AD312" i="38"/>
  <c r="AD222" i="38" s="1"/>
  <c r="AE357" i="38"/>
  <c r="AR357" i="38" s="1"/>
  <c r="AB29" i="38"/>
  <c r="AB13" i="38" s="1"/>
  <c r="D29" i="38"/>
  <c r="AJ106" i="38"/>
  <c r="AM106" i="38" s="1"/>
  <c r="D345" i="38"/>
  <c r="D327" i="38" s="1"/>
  <c r="F317" i="38"/>
  <c r="D312" i="38"/>
  <c r="AE317" i="38"/>
  <c r="AR317" i="38" s="1"/>
  <c r="D191" i="38"/>
  <c r="F191" i="38" s="1"/>
  <c r="F196" i="38"/>
  <c r="AE191" i="38"/>
  <c r="AR191" i="38" s="1"/>
  <c r="F204" i="38"/>
  <c r="D199" i="38"/>
  <c r="AE204" i="38"/>
  <c r="AR204" i="38" s="1"/>
  <c r="AC199" i="38"/>
  <c r="AE199" i="38" s="1"/>
  <c r="AR199" i="38" s="1"/>
  <c r="J357" i="38"/>
  <c r="H357" i="38"/>
  <c r="AB64" i="38"/>
  <c r="AE64" i="38" s="1"/>
  <c r="AR64" i="38" s="1"/>
  <c r="Y64" i="38"/>
  <c r="Y47" i="38" s="1"/>
  <c r="AP345" i="38"/>
  <c r="AP327" i="38" s="1"/>
  <c r="E345" i="38"/>
  <c r="E327" i="38" s="1"/>
  <c r="J348" i="38"/>
  <c r="H348" i="38"/>
  <c r="J366" i="38"/>
  <c r="H366" i="38"/>
  <c r="H149" i="38"/>
  <c r="J149"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J27" i="38"/>
  <c r="H27" i="38"/>
  <c r="F327" i="38" l="1"/>
  <c r="J327" i="38" s="1"/>
  <c r="F29" i="38"/>
  <c r="D13" i="38"/>
  <c r="D12" i="38" s="1"/>
  <c r="J317" i="38"/>
  <c r="H317" i="38"/>
  <c r="F312" i="38"/>
  <c r="D222" i="38"/>
  <c r="F222" i="38" s="1"/>
  <c r="J204" i="38"/>
  <c r="H204" i="38"/>
  <c r="J191" i="38"/>
  <c r="H191" i="38"/>
  <c r="AC190" i="38"/>
  <c r="D190" i="38"/>
  <c r="F199" i="38"/>
  <c r="J196" i="38"/>
  <c r="H196" i="38"/>
  <c r="AB47" i="38"/>
  <c r="AE47" i="38" s="1"/>
  <c r="AR47" i="38" s="1"/>
  <c r="F345" i="38"/>
  <c r="J345" i="38" s="1"/>
  <c r="H327" i="38"/>
  <c r="AE327" i="38"/>
  <c r="AB222" i="38"/>
  <c r="AE222" i="38" s="1"/>
  <c r="AR222" i="38" s="1"/>
  <c r="AE312" i="38"/>
  <c r="AR312" i="38" s="1"/>
  <c r="AO327" i="38"/>
  <c r="AO566" i="38" s="1"/>
  <c r="AQ345" i="38"/>
  <c r="AM345" i="38"/>
  <c r="AJ327" i="38"/>
  <c r="AM327" i="38" s="1"/>
  <c r="AE345" i="38"/>
  <c r="AR350" i="38"/>
  <c r="AB106" i="38"/>
  <c r="AM12" i="38"/>
  <c r="AP12" i="38"/>
  <c r="AP566" i="38" s="1"/>
  <c r="AQ13" i="38"/>
  <c r="J29" i="38" l="1"/>
  <c r="H29" i="38"/>
  <c r="H312" i="38"/>
  <c r="J312" i="38"/>
  <c r="J222" i="38"/>
  <c r="H222" i="38"/>
  <c r="F190" i="38"/>
  <c r="D106" i="38"/>
  <c r="H199" i="38"/>
  <c r="J199" i="38"/>
  <c r="AE190" i="38"/>
  <c r="AR190" i="38" s="1"/>
  <c r="AC106" i="38"/>
  <c r="AE106" i="38" s="1"/>
  <c r="AR106" i="38" s="1"/>
  <c r="AB12" i="38"/>
  <c r="AB566" i="38" s="1"/>
  <c r="H345" i="38"/>
  <c r="AJ566" i="38"/>
  <c r="AR345" i="38"/>
  <c r="AQ327" i="38"/>
  <c r="AR327" i="38" s="1"/>
  <c r="AQ12" i="38"/>
  <c r="D5" i="9"/>
  <c r="C6" i="27" s="1"/>
  <c r="C80" i="27"/>
  <c r="J190" i="38" l="1"/>
  <c r="H190" i="38"/>
  <c r="F106" i="38"/>
  <c r="D566" i="38"/>
  <c r="F8" i="27" s="1"/>
  <c r="D40" i="27"/>
  <c r="D57" i="27" s="1"/>
  <c r="F19" i="8"/>
  <c r="G19" i="8" s="1"/>
  <c r="F18" i="8"/>
  <c r="G18" i="8" s="1"/>
  <c r="Y28" i="38" s="1"/>
  <c r="J106" i="38" l="1"/>
  <c r="H106" i="38"/>
  <c r="AD29" i="38"/>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R542" i="38"/>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R541" i="38" l="1"/>
  <c r="M541" i="38"/>
  <c r="AA541" i="38"/>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10.xml><?xml version="1.0" encoding="utf-8"?>
<comments xmlns="http://schemas.openxmlformats.org/spreadsheetml/2006/main">
  <authors>
    <author>Javier Alexis Martinez Moncada</author>
  </authors>
  <commentList>
    <comment ref="E23" authorId="0">
      <text>
        <r>
          <rPr>
            <b/>
            <sz val="9"/>
            <color indexed="81"/>
            <rFont val="Tahoma"/>
            <family val="2"/>
          </rPr>
          <t>El indicador debe de concordar con al forma de medirlo en los trimestres</t>
        </r>
        <r>
          <rPr>
            <sz val="9"/>
            <color indexed="81"/>
            <rFont val="Tahoma"/>
            <family val="2"/>
          </rPr>
          <t xml:space="preserve">
</t>
        </r>
      </text>
    </comment>
    <comment ref="E49" authorId="0">
      <text>
        <r>
          <rPr>
            <b/>
            <sz val="9"/>
            <color indexed="81"/>
            <rFont val="Tahoma"/>
            <family val="2"/>
          </rPr>
          <t>El indicador debe de concordar con al forma de medirlo en los trimestres</t>
        </r>
        <r>
          <rPr>
            <sz val="9"/>
            <color indexed="81"/>
            <rFont val="Tahoma"/>
            <family val="2"/>
          </rPr>
          <t xml:space="preserve">
</t>
        </r>
      </text>
    </comment>
  </commentList>
</comments>
</file>

<file path=xl/comments2.xml><?xml version="1.0" encoding="utf-8"?>
<comments xmlns="http://schemas.openxmlformats.org/spreadsheetml/2006/main">
  <authors>
    <author>Javier Alexis Martinez Moncada</author>
    <author>DELL</author>
  </authors>
  <commentList>
    <comment ref="E8" authorId="0">
      <text>
        <r>
          <rPr>
            <b/>
            <sz val="9"/>
            <color indexed="81"/>
            <rFont val="Tahoma"/>
            <charset val="1"/>
          </rPr>
          <t>el Indicador de resultados tiene que concordar con la forma de medir en los trimestres</t>
        </r>
      </text>
    </comment>
    <comment ref="E9" authorId="0">
      <text>
        <r>
          <rPr>
            <b/>
            <sz val="9"/>
            <color indexed="81"/>
            <rFont val="Tahoma"/>
            <family val="2"/>
          </rPr>
          <t>el Indicador de resultados tiene que concordar con la forma de medir en los trimestres</t>
        </r>
        <r>
          <rPr>
            <sz val="9"/>
            <color indexed="81"/>
            <rFont val="Tahoma"/>
            <charset val="1"/>
          </rPr>
          <t xml:space="preserve">
</t>
        </r>
      </text>
    </comment>
    <comment ref="E10" authorId="0">
      <text>
        <r>
          <rPr>
            <b/>
            <sz val="9"/>
            <color indexed="81"/>
            <rFont val="Tahoma"/>
            <family val="2"/>
          </rPr>
          <t>el Indicador de resultados tiene que concordar con la forma de medir en los trimestres</t>
        </r>
        <r>
          <rPr>
            <sz val="9"/>
            <color indexed="81"/>
            <rFont val="Tahoma"/>
            <family val="2"/>
          </rPr>
          <t xml:space="preserve">
</t>
        </r>
      </text>
    </comment>
    <comment ref="E12" authorId="0">
      <text>
        <r>
          <rPr>
            <b/>
            <sz val="9"/>
            <color indexed="81"/>
            <rFont val="Tahoma"/>
            <charset val="1"/>
          </rPr>
          <t>el Indicador de resultados tiene que concordar con la forma de medir en los trimestres</t>
        </r>
        <r>
          <rPr>
            <sz val="9"/>
            <color indexed="81"/>
            <rFont val="Tahoma"/>
            <charset val="1"/>
          </rPr>
          <t xml:space="preserve">
</t>
        </r>
      </text>
    </comment>
    <comment ref="E15" authorId="0">
      <text>
        <r>
          <rPr>
            <b/>
            <sz val="9"/>
            <color indexed="81"/>
            <rFont val="Tahoma"/>
            <charset val="1"/>
          </rPr>
          <t>el Indicador de resultados tiene que concordar con la forma de medir en los trimestres</t>
        </r>
      </text>
    </comment>
    <comment ref="E24" authorId="0">
      <text>
        <r>
          <rPr>
            <b/>
            <sz val="9"/>
            <color indexed="81"/>
            <rFont val="Tahoma"/>
            <charset val="1"/>
          </rPr>
          <t>Mejorar el inidcador, porque lo que tiene es parte del resultado</t>
        </r>
      </text>
    </comment>
    <comment ref="E31" authorId="0">
      <text>
        <r>
          <rPr>
            <b/>
            <sz val="9"/>
            <color indexed="81"/>
            <rFont val="Tahoma"/>
            <charset val="1"/>
          </rPr>
          <t>el Indicador de resultados tiene que concordar con la forma de medir en los trimestres</t>
        </r>
        <r>
          <rPr>
            <sz val="9"/>
            <color indexed="81"/>
            <rFont val="Tahoma"/>
            <charset val="1"/>
          </rPr>
          <t xml:space="preserve">
</t>
        </r>
      </text>
    </comment>
    <comment ref="I33" authorId="1">
      <text>
        <r>
          <rPr>
            <b/>
            <sz val="9"/>
            <color indexed="81"/>
            <rFont val="Tahoma"/>
            <family val="2"/>
          </rPr>
          <t xml:space="preserve">DELL: pago a un administrador, servicios de imprenta y artes graficas ( afiches y promocion al Instituto, fotocopias), 2 computadoras, 1  impresora, 2 sillas, 2 escritorios, 1 archivo, utiles de oficina, tinta para impresora, </t>
        </r>
      </text>
    </comment>
    <comment ref="K33" authorId="1">
      <text>
        <r>
          <rPr>
            <b/>
            <sz val="9"/>
            <color indexed="81"/>
            <rFont val="Tahoma"/>
            <family val="2"/>
          </rPr>
          <t>DELL:</t>
        </r>
        <r>
          <rPr>
            <sz val="9"/>
            <color indexed="81"/>
            <rFont val="Tahoma"/>
            <family val="2"/>
          </rPr>
          <t xml:space="preserve">
ver suministros en Hoja de necesidades. </t>
        </r>
      </text>
    </comment>
    <comment ref="M33" authorId="1">
      <text>
        <r>
          <rPr>
            <b/>
            <sz val="9"/>
            <color indexed="81"/>
            <rFont val="Tahoma"/>
            <family val="2"/>
          </rPr>
          <t>DELL:</t>
        </r>
        <r>
          <rPr>
            <sz val="9"/>
            <color indexed="81"/>
            <rFont val="Tahoma"/>
            <family val="2"/>
          </rPr>
          <t xml:space="preserve">
ver hoja de necesidades</t>
        </r>
      </text>
    </comment>
  </commentList>
</comments>
</file>

<file path=xl/comments3.xml><?xml version="1.0" encoding="utf-8"?>
<comments xmlns="http://schemas.openxmlformats.org/spreadsheetml/2006/main">
  <authors>
    <author>Javier Alexis Martinez Moncada</author>
  </authors>
  <commentList>
    <comment ref="E11" authorId="0">
      <text>
        <r>
          <rPr>
            <b/>
            <sz val="9"/>
            <color indexed="81"/>
            <rFont val="Tahoma"/>
            <family val="2"/>
          </rPr>
          <t>el Indicador de resultados tiene que concordar con la forma de medir en los trimestres</t>
        </r>
        <r>
          <rPr>
            <sz val="9"/>
            <color indexed="81"/>
            <rFont val="Tahoma"/>
            <family val="2"/>
          </rPr>
          <t xml:space="preserve">
</t>
        </r>
      </text>
    </comment>
    <comment ref="E12" authorId="0">
      <text>
        <r>
          <rPr>
            <b/>
            <sz val="9"/>
            <color indexed="81"/>
            <rFont val="Tahoma"/>
            <family val="2"/>
          </rPr>
          <t>el Indicador de resultados tiene que concordar con la forma de medir en los trimestres</t>
        </r>
        <r>
          <rPr>
            <sz val="9"/>
            <color indexed="81"/>
            <rFont val="Tahoma"/>
            <family val="2"/>
          </rPr>
          <t xml:space="preserve">
</t>
        </r>
      </text>
    </comment>
  </commentList>
</comments>
</file>

<file path=xl/comments4.xml><?xml version="1.0" encoding="utf-8"?>
<comments xmlns="http://schemas.openxmlformats.org/spreadsheetml/2006/main">
  <authors>
    <author>Javier Alexis Martinez Moncada</author>
  </authors>
  <commentList>
    <comment ref="E8" authorId="0">
      <text>
        <r>
          <rPr>
            <b/>
            <sz val="9"/>
            <color indexed="81"/>
            <rFont val="Tahoma"/>
            <family val="2"/>
          </rPr>
          <t>el Indicador de resultados tiene que concordar con la forma de medir en los trimestres</t>
        </r>
        <r>
          <rPr>
            <sz val="9"/>
            <color indexed="81"/>
            <rFont val="Tahoma"/>
            <family val="2"/>
          </rPr>
          <t xml:space="preserve">
</t>
        </r>
      </text>
    </comment>
    <comment ref="L9" authorId="0">
      <text>
        <r>
          <rPr>
            <b/>
            <sz val="9"/>
            <color indexed="81"/>
            <rFont val="Tahoma"/>
            <family val="2"/>
          </rPr>
          <t>La suma de los indicadores no debe de ser mayor a 100%, si es porcentaje</t>
        </r>
      </text>
    </comment>
    <comment ref="J20" authorId="0">
      <text>
        <r>
          <rPr>
            <b/>
            <sz val="9"/>
            <color indexed="81"/>
            <rFont val="Tahoma"/>
            <family val="2"/>
          </rPr>
          <t>La suma de los indicadores no debe de ser mayor a 100%, si es porcentaje</t>
        </r>
        <r>
          <rPr>
            <sz val="9"/>
            <color indexed="81"/>
            <rFont val="Tahoma"/>
            <family val="2"/>
          </rPr>
          <t xml:space="preserve">
</t>
        </r>
      </text>
    </comment>
    <comment ref="L21" authorId="0">
      <text>
        <r>
          <rPr>
            <b/>
            <sz val="9"/>
            <color indexed="81"/>
            <rFont val="Tahoma"/>
            <family val="2"/>
          </rPr>
          <t>La suma de los indicadores no debe de ser mayor a 100%, si es porcentaje</t>
        </r>
        <r>
          <rPr>
            <sz val="9"/>
            <color indexed="81"/>
            <rFont val="Tahoma"/>
            <family val="2"/>
          </rPr>
          <t xml:space="preserve">
</t>
        </r>
      </text>
    </comment>
  </commentList>
</comments>
</file>

<file path=xl/comments5.xml><?xml version="1.0" encoding="utf-8"?>
<comments xmlns="http://schemas.openxmlformats.org/spreadsheetml/2006/main">
  <authors>
    <author>Javier Alexis Martinez Moncada</author>
  </authors>
  <commentList>
    <comment ref="E10" authorId="0">
      <text>
        <r>
          <rPr>
            <b/>
            <sz val="11"/>
            <color indexed="81"/>
            <rFont val="Tahoma"/>
            <family val="2"/>
          </rPr>
          <t>Revisar</t>
        </r>
      </text>
    </comment>
  </commentList>
</comments>
</file>

<file path=xl/comments6.xml><?xml version="1.0" encoding="utf-8"?>
<comments xmlns="http://schemas.openxmlformats.org/spreadsheetml/2006/main">
  <authors>
    <author>Javier Alexis Martinez Moncada</author>
  </authors>
  <commentList>
    <comment ref="E29" authorId="0">
      <text>
        <r>
          <rPr>
            <b/>
            <sz val="9"/>
            <color indexed="81"/>
            <rFont val="Tahoma"/>
            <family val="2"/>
          </rPr>
          <t xml:space="preserve">El indicador de resultado debe concordar con la forma de medir en los trimestres </t>
        </r>
      </text>
    </comment>
    <comment ref="G29" authorId="0">
      <text>
        <r>
          <rPr>
            <b/>
            <sz val="9"/>
            <color indexed="81"/>
            <rFont val="Tahoma"/>
            <family val="2"/>
          </rPr>
          <t>Las letras de color rojo podrian ser indicador pero en los trimestres se medirian el numero de las reuniones</t>
        </r>
      </text>
    </comment>
  </commentList>
</comments>
</file>

<file path=xl/comments7.xml><?xml version="1.0" encoding="utf-8"?>
<comments xmlns="http://schemas.openxmlformats.org/spreadsheetml/2006/main">
  <authors>
    <author>Javier Alexis Martinez Moncada</author>
  </authors>
  <commentList>
    <comment ref="E10" authorId="0">
      <text>
        <r>
          <rPr>
            <sz val="9"/>
            <color indexed="81"/>
            <rFont val="Tahoma"/>
            <family val="2"/>
          </rPr>
          <t xml:space="preserve">El indicador de resultados debe de concordar con la forma de medirlo en el trimestre 
</t>
        </r>
      </text>
    </comment>
  </commentList>
</comments>
</file>

<file path=xl/comments8.xml><?xml version="1.0" encoding="utf-8"?>
<comments xmlns="http://schemas.openxmlformats.org/spreadsheetml/2006/main">
  <authors>
    <author>Javier Alexis Martinez Moncada</author>
  </authors>
  <commentList>
    <comment ref="E10" authorId="0">
      <text>
        <r>
          <rPr>
            <b/>
            <sz val="9"/>
            <color indexed="81"/>
            <rFont val="Tahoma"/>
            <family val="2"/>
          </rPr>
          <t xml:space="preserve">El indicador debe de concordar con al forma de medirlo en los trimestres </t>
        </r>
      </text>
    </comment>
  </commentList>
</comments>
</file>

<file path=xl/comments9.xml><?xml version="1.0" encoding="utf-8"?>
<comments xmlns="http://schemas.openxmlformats.org/spreadsheetml/2006/main">
  <authors>
    <author>Javier Alexis Martinez Moncada</author>
  </authors>
  <commentList>
    <comment ref="E9" authorId="0">
      <text>
        <r>
          <rPr>
            <b/>
            <sz val="9"/>
            <color indexed="81"/>
            <rFont val="Tahoma"/>
            <family val="2"/>
          </rPr>
          <t>El indicador debe de concordar con al forma de medirlo en los trimestres</t>
        </r>
        <r>
          <rPr>
            <sz val="9"/>
            <color indexed="81"/>
            <rFont val="Tahoma"/>
            <family val="2"/>
          </rPr>
          <t xml:space="preserve">
</t>
        </r>
      </text>
    </comment>
  </commentList>
</comments>
</file>

<file path=xl/sharedStrings.xml><?xml version="1.0" encoding="utf-8"?>
<sst xmlns="http://schemas.openxmlformats.org/spreadsheetml/2006/main" count="15711" uniqueCount="2887">
  <si>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</si>
  <si>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</si>
  <si>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</si>
  <si>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</si>
  <si>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</si>
  <si>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</si>
  <si>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</si>
  <si>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</si>
  <si>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</si>
  <si>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</si>
  <si>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</si>
  <si>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</si>
  <si>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</si>
  <si>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</si>
  <si>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</si>
  <si>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</si>
  <si>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</si>
  <si>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</si>
  <si>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</si>
  <si>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</si>
  <si>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</si>
  <si>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</si>
  <si>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</si>
  <si>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</si>
  <si>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</si>
  <si>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</si>
  <si>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</si>
  <si>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</si>
  <si>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</si>
  <si>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</si>
  <si>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</si>
  <si>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</si>
  <si>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</si>
  <si>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</si>
  <si>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</si>
  <si>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</si>
  <si>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</si>
  <si>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</si>
  <si>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</si>
  <si>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</si>
  <si>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</si>
  <si>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</si>
  <si>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</si>
  <si>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</si>
  <si>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</si>
  <si>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</si>
  <si>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</si>
  <si>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</si>
  <si>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</si>
  <si>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</si>
  <si>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</si>
  <si>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</si>
  <si>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</si>
  <si>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</si>
  <si>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</si>
  <si>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</si>
  <si>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</si>
  <si>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</si>
  <si>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</si>
  <si>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</si>
  <si>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</si>
  <si>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</si>
  <si>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</si>
  <si>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</si>
  <si>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</si>
  <si>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</si>
  <si>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</si>
  <si>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</si>
  <si>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</si>
  <si>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</si>
  <si>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</si>
  <si>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</si>
  <si>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</si>
  <si>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</si>
  <si>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</si>
  <si>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</si>
  <si>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</si>
  <si>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</si>
  <si>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</si>
  <si>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</si>
  <si>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</si>
  <si>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</si>
  <si>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</si>
  <si>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</si>
  <si>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</si>
  <si>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</si>
  <si>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</si>
  <si>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</si>
  <si>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</si>
  <si>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</si>
  <si>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</si>
  <si>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</si>
  <si>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</si>
  <si>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</si>
  <si>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</si>
  <si>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</si>
  <si>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</si>
  <si>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</si>
  <si>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</si>
  <si>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</si>
  <si>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</si>
  <si>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</si>
  <si>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</si>
  <si>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</si>
  <si>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</si>
  <si>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</si>
  <si>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</si>
  <si>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</si>
  <si>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</si>
  <si>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</si>
  <si>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</si>
  <si>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</si>
  <si>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</si>
  <si>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</si>
  <si>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</si>
  <si>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</si>
  <si>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</si>
  <si>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</si>
  <si>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</si>
  <si>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</si>
  <si>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</si>
  <si>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</si>
  <si>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</si>
  <si>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</si>
  <si>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</si>
  <si>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</si>
  <si>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</si>
  <si>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</si>
  <si>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</si>
  <si>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</si>
  <si>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</si>
  <si>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</si>
  <si>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</si>
  <si>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</si>
  <si>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</si>
  <si>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</si>
  <si>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</si>
  <si>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</si>
  <si>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</si>
  <si>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</si>
  <si>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</si>
  <si>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</si>
  <si>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</si>
  <si>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</si>
  <si>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</si>
  <si>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</si>
  <si>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</si>
  <si>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</si>
  <si>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</si>
  <si>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</si>
  <si>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</si>
  <si>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</si>
  <si>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</si>
  <si>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</si>
  <si>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</si>
  <si>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</si>
  <si>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</si>
  <si>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</si>
  <si>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</si>
  <si>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</si>
  <si>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</si>
  <si>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</si>
  <si>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</si>
  <si>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</si>
  <si>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</si>
  <si>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</si>
  <si>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</si>
  <si>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</si>
  <si>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</si>
  <si>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</si>
  <si>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</si>
  <si>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</si>
  <si>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</si>
  <si>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</si>
  <si>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</si>
  <si>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</si>
  <si>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</si>
  <si>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</si>
  <si>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</si>
  <si>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</si>
  <si>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</si>
  <si>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</si>
  <si>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</si>
  <si>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</si>
  <si>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</si>
  <si>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</si>
  <si>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</si>
  <si>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</si>
  <si>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</si>
  <si>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</si>
  <si>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</si>
  <si>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</si>
  <si>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</si>
  <si>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</si>
  <si>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</si>
  <si>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</si>
  <si>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</si>
  <si>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</si>
  <si>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</si>
  <si>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</si>
  <si>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</si>
  <si>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</si>
  <si>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</si>
  <si>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</si>
  <si>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</si>
  <si>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</si>
  <si>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</si>
  <si>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</si>
  <si>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</si>
  <si>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</si>
  <si>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</si>
  <si>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</si>
  <si>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</si>
  <si>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</si>
  <si>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</si>
  <si>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</si>
  <si>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</si>
  <si>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</si>
  <si>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</si>
  <si>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</si>
  <si>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</si>
  <si>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</si>
  <si>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</si>
  <si>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</si>
  <si>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</si>
  <si>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</si>
  <si>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</si>
  <si>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</si>
  <si>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</si>
  <si>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</si>
  <si>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</si>
  <si>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</si>
  <si>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</si>
  <si>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</si>
  <si>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</si>
  <si>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</si>
  <si>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</si>
  <si>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</si>
  <si>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</si>
  <si>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</si>
  <si>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</si>
  <si>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</si>
  <si>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</si>
  <si>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</si>
  <si>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</si>
  <si>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</si>
  <si>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</si>
  <si>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</si>
  <si>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</si>
  <si>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</si>
  <si>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</si>
  <si>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</si>
  <si>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</si>
  <si>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</si>
  <si>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</si>
  <si>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</si>
  <si>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</si>
  <si>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</si>
  <si>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</si>
  <si>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</si>
  <si>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</si>
  <si>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</si>
  <si>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</si>
  <si>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</si>
  <si>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</si>
  <si>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</si>
  <si>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</si>
  <si>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</si>
  <si>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</si>
  <si>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</si>
  <si>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</si>
  <si>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</si>
  <si>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</si>
  <si>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</si>
  <si>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</si>
  <si>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</si>
  <si>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</si>
  <si>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</si>
  <si>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</si>
  <si>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</si>
  <si>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</si>
  <si>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</si>
  <si>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</si>
  <si>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</si>
  <si>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</si>
  <si>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</si>
  <si>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</si>
  <si>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</si>
  <si>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</si>
  <si>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</si>
  <si>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</si>
  <si>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</si>
  <si>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</si>
  <si>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</si>
  <si>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</si>
  <si>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</si>
  <si>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</si>
  <si>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</si>
  <si>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</si>
  <si>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</si>
  <si>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</si>
  <si>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</si>
  <si>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</si>
  <si>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</si>
  <si>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</si>
  <si>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</si>
  <si>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</si>
  <si>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</si>
  <si>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</si>
  <si>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</si>
  <si>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</si>
  <si>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</si>
  <si>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</si>
  <si>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</si>
  <si>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</si>
  <si>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</si>
  <si>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</si>
  <si>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</si>
  <si>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</si>
  <si>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</si>
  <si>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</si>
  <si>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</si>
  <si>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</si>
  <si>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</si>
  <si>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</si>
  <si>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</si>
  <si>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</si>
  <si>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</si>
  <si>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</si>
  <si>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</si>
  <si>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</si>
  <si>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</si>
  <si>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</si>
  <si>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</si>
  <si>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</si>
  <si>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</si>
  <si>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</si>
  <si>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</si>
  <si>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</si>
  <si>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</si>
  <si>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</si>
  <si>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</si>
  <si>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</si>
  <si>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</si>
  <si>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</si>
  <si>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</si>
  <si>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</si>
  <si>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</si>
  <si>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</si>
  <si>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</si>
  <si>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</si>
  <si>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</si>
  <si>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</si>
  <si>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</si>
  <si>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</si>
  <si>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</si>
  <si>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</si>
  <si>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</si>
  <si>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</si>
  <si>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</si>
  <si>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</si>
  <si>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</si>
  <si>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</si>
  <si>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</si>
  <si>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</si>
  <si>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</si>
  <si>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</si>
  <si>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</si>
  <si>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</si>
  <si>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</si>
  <si>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</si>
  <si>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</si>
  <si>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</si>
  <si>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</si>
  <si>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</si>
  <si>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</si>
  <si>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</si>
  <si>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</si>
  <si>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</si>
  <si>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</si>
  <si>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</si>
  <si>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</si>
  <si>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</si>
  <si>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</si>
  <si>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</si>
  <si>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</si>
  <si>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</si>
  <si>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</si>
  <si>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</si>
  <si>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</si>
  <si>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</si>
  <si>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</si>
  <si>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</si>
  <si>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</si>
  <si>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</si>
  <si>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</si>
  <si>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</si>
  <si>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</si>
  <si>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</si>
  <si>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</si>
  <si>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</si>
  <si>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</si>
  <si>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</si>
  <si>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</si>
  <si>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</si>
  <si>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</si>
  <si>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</si>
  <si>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</si>
  <si>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</si>
  <si>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</si>
  <si>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</si>
  <si>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</si>
  <si>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</si>
  <si>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</si>
  <si>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</si>
  <si>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</si>
  <si>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</si>
  <si>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</si>
  <si>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</si>
  <si>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</si>
  <si>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</si>
  <si>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</si>
  <si>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</si>
  <si>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</si>
  <si>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</si>
  <si>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</si>
  <si>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</si>
  <si>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</si>
  <si>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</si>
  <si>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</si>
  <si>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</si>
  <si>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</si>
  <si>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</si>
  <si>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</si>
  <si>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</si>
  <si>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</si>
  <si>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</si>
  <si>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</si>
  <si>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</si>
  <si>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</si>
  <si>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</si>
  <si>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</si>
  <si>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</si>
  <si>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</si>
  <si>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</si>
  <si>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</si>
  <si>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</si>
  <si>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</si>
  <si>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</si>
  <si>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</si>
  <si>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</si>
  <si>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</si>
  <si>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</si>
  <si>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</si>
  <si>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</si>
  <si>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</si>
  <si>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</si>
  <si>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</si>
  <si>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</si>
  <si>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</si>
  <si>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</si>
  <si>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</si>
  <si>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</si>
  <si>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</si>
  <si>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</si>
  <si>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</si>
  <si>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</si>
  <si>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</si>
  <si>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</si>
  <si>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</si>
  <si>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</si>
  <si>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</si>
  <si>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</si>
  <si>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</si>
  <si>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</si>
  <si>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</si>
  <si>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</si>
  <si>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</si>
  <si>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</si>
  <si>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</si>
  <si>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</si>
  <si>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</si>
  <si>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</si>
  <si>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</si>
  <si>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</si>
  <si>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</si>
  <si>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</si>
  <si>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</si>
  <si>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</si>
  <si>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</si>
  <si>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</si>
  <si>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</si>
  <si>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</si>
  <si>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</si>
  <si>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</si>
  <si>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</si>
  <si>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</si>
  <si>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</si>
  <si>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</si>
  <si>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</si>
  <si>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</si>
  <si>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</si>
  <si>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</si>
  <si>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</si>
  <si>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</si>
  <si>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</si>
  <si>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</si>
  <si>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</si>
  <si>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</si>
  <si>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</si>
  <si>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</si>
  <si>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</si>
  <si>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</si>
  <si>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</si>
  <si>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</si>
  <si>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</si>
  <si>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</si>
  <si>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</si>
  <si>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</si>
  <si>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</si>
  <si>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</si>
  <si>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</si>
  <si>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</si>
  <si>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</si>
  <si>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</si>
  <si>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</si>
  <si>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</si>
  <si>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</si>
  <si>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</si>
  <si>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</si>
  <si>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</si>
  <si>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</si>
  <si>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</si>
  <si>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</si>
  <si>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</si>
  <si>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</si>
  <si>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</si>
  <si>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</si>
  <si>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</si>
  <si>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</si>
  <si>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</si>
  <si>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</si>
  <si>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</si>
  <si>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</si>
  <si>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</si>
  <si>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</si>
  <si>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</si>
  <si>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</si>
  <si>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</si>
  <si>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</si>
  <si>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</si>
  <si>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</si>
  <si>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</si>
  <si>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</si>
  <si>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</si>
  <si>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</si>
  <si>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</si>
  <si>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</si>
  <si>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</si>
  <si>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</si>
  <si>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</si>
  <si>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</si>
  <si>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</si>
  <si>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</si>
  <si>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</si>
  <si>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</si>
  <si>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</si>
  <si>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</si>
  <si>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</si>
  <si>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</si>
  <si>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</si>
  <si>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</si>
  <si>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</si>
  <si>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</si>
  <si>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</si>
  <si>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</si>
  <si>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</si>
  <si>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</si>
  <si>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</si>
  <si>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</si>
  <si>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</si>
  <si>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</si>
  <si>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</si>
  <si>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</si>
  <si>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</si>
  <si>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</si>
  <si>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</si>
  <si>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</si>
  <si>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</si>
  <si>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</si>
  <si>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</si>
  <si>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</si>
  <si>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</si>
  <si>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</si>
  <si>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</si>
  <si>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</si>
  <si>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</si>
  <si>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</si>
  <si>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</si>
  <si>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</si>
  <si>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</si>
  <si>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</si>
  <si>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</si>
  <si>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</si>
  <si>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</si>
  <si>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</si>
  <si>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</si>
  <si>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</si>
  <si>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</si>
  <si>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</si>
  <si>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</si>
  <si>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</si>
  <si>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</si>
  <si>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</si>
  <si>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</si>
  <si>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</si>
  <si>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</si>
  <si>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</si>
  <si>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</si>
  <si>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</si>
  <si>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</si>
  <si>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</si>
  <si>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</si>
  <si>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</si>
  <si>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</si>
  <si>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</si>
  <si>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</si>
  <si>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</si>
  <si>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</si>
  <si>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</si>
  <si>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</si>
  <si>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</si>
  <si>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</si>
  <si>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</si>
  <si>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</si>
  <si>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</si>
  <si>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</si>
  <si>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</si>
  <si>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</si>
  <si>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</si>
  <si>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</si>
  <si>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</si>
  <si>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</si>
  <si>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</si>
  <si>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</si>
  <si>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</si>
  <si>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</si>
  <si>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</si>
  <si>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</si>
  <si>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</si>
  <si>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</si>
  <si>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</si>
  <si>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</si>
  <si>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</si>
  <si>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</si>
  <si>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</si>
  <si>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</si>
  <si>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</si>
  <si>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</si>
  <si>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</si>
  <si>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</si>
  <si>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</si>
  <si>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</si>
  <si>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</si>
  <si>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</si>
  <si>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</si>
  <si>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</si>
  <si>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</si>
  <si>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</si>
  <si>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</si>
  <si>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</si>
  <si>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</si>
  <si>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</si>
  <si>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</si>
  <si>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</si>
  <si>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</si>
  <si>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</si>
  <si>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</si>
  <si>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</si>
  <si>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</si>
  <si>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</si>
  <si>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</si>
  <si>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</si>
  <si>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</si>
  <si>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</si>
  <si>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</si>
  <si>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</si>
  <si>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</si>
  <si>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</si>
  <si>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</si>
  <si>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</si>
  <si>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</si>
  <si>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</si>
  <si>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</si>
  <si>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</si>
  <si>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</si>
  <si>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</si>
  <si>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</si>
  <si>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</si>
  <si>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</si>
  <si>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</si>
  <si>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</si>
  <si>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</si>
  <si>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</si>
  <si>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</si>
  <si>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</si>
  <si>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</si>
  <si>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</si>
  <si>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</si>
  <si>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</si>
  <si>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</si>
  <si>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</si>
  <si>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</si>
  <si>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</si>
  <si>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</si>
  <si>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</si>
  <si>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</si>
  <si>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</si>
  <si>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</si>
  <si>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</si>
  <si>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</si>
  <si>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</si>
  <si>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</si>
  <si>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</si>
  <si>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</si>
  <si>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</si>
  <si>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</si>
  <si>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</si>
  <si>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</si>
  <si>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</si>
  <si>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</si>
  <si>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</si>
  <si>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</si>
  <si>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</si>
  <si>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</si>
  <si>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</si>
  <si>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</si>
  <si>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</si>
  <si>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</si>
  <si>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</si>
  <si>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</si>
  <si>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</si>
  <si>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</si>
  <si>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</si>
  <si>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</si>
  <si>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</si>
  <si>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</si>
  <si>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</si>
  <si>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</si>
  <si>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</si>
  <si>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</si>
  <si>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</si>
  <si>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</si>
  <si>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</si>
  <si>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</si>
  <si>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</si>
  <si>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</si>
  <si>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</si>
  <si>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</si>
  <si>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</si>
  <si>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</si>
  <si>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</si>
  <si>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</si>
  <si>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</si>
  <si>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</si>
  <si>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</si>
  <si>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</si>
  <si>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</si>
  <si>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</si>
  <si>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</si>
  <si>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</si>
  <si>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</si>
  <si>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</si>
  <si>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</si>
  <si>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</si>
  <si>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</si>
  <si>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</si>
  <si>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</si>
  <si>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</si>
  <si>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</si>
  <si>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</si>
  <si>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</si>
  <si>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</si>
  <si>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</si>
  <si>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</si>
  <si>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</si>
  <si>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</si>
  <si>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</si>
  <si>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</si>
  <si>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</si>
  <si>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</si>
  <si>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</si>
  <si>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</si>
  <si>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</si>
  <si>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</si>
  <si>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</si>
  <si>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</si>
  <si>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</si>
  <si>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</si>
  <si>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</si>
  <si>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</si>
  <si>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</si>
  <si>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</si>
  <si>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</si>
  <si>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</si>
  <si>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</si>
  <si>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</si>
  <si>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</si>
  <si>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</si>
  <si>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</si>
  <si>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</si>
  <si>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</si>
  <si>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</si>
  <si>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</si>
  <si>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</si>
  <si>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</si>
  <si>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</si>
  <si>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</si>
  <si>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</si>
  <si>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</si>
  <si>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</si>
  <si>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</si>
  <si>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</si>
  <si>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</si>
  <si>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</si>
  <si>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</si>
  <si>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</si>
  <si>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</si>
  <si>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</si>
  <si>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</si>
  <si>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</si>
  <si>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</si>
  <si>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</si>
  <si>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</si>
  <si>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</si>
  <si>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</si>
  <si>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</si>
  <si>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</si>
  <si>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</si>
  <si>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</si>
  <si>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</si>
  <si>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</si>
  <si>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</si>
  <si>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</si>
  <si>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</si>
  <si>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</si>
  <si>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</si>
  <si>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</si>
  <si>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</si>
  <si>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</si>
  <si>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</si>
  <si>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</si>
  <si>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</si>
  <si>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</si>
  <si>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</si>
  <si>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</si>
  <si>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</si>
  <si>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</si>
  <si>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</si>
  <si>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</si>
  <si>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</si>
  <si>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</si>
  <si>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</si>
  <si>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</si>
  <si>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</si>
  <si>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</si>
  <si>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</si>
  <si>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</si>
  <si>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</si>
  <si>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</si>
  <si>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</si>
  <si>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</si>
  <si>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</si>
  <si>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</si>
  <si>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</si>
  <si>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</si>
  <si>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</si>
  <si>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</si>
  <si>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</si>
  <si>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</si>
  <si>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</si>
  <si>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</si>
  <si>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</si>
  <si>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</si>
  <si>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</si>
  <si>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</si>
  <si>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</si>
  <si>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</si>
  <si>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</si>
  <si>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</si>
  <si>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</si>
  <si>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</si>
  <si>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</si>
  <si>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</si>
  <si>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</si>
  <si>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</si>
  <si>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</si>
  <si>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</si>
  <si>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</si>
  <si>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</si>
  <si>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</si>
  <si>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</si>
  <si>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</si>
  <si>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</si>
  <si>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</si>
  <si>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</si>
  <si>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</si>
  <si>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</si>
  <si>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</si>
  <si>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</si>
  <si>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</si>
  <si>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</si>
  <si>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</si>
  <si>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</si>
  <si>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</si>
  <si>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</si>
  <si>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</si>
  <si>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</si>
  <si>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</si>
  <si>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</si>
  <si>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</si>
  <si>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</si>
  <si>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</si>
  <si>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</si>
  <si>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</si>
  <si>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</si>
  <si>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</si>
  <si>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</si>
  <si>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</si>
  <si>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</si>
  <si>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</si>
  <si>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</si>
  <si>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</si>
  <si>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</si>
  <si>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</si>
  <si>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</si>
  <si>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</si>
  <si>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</si>
  <si>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</si>
  <si>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</si>
  <si>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</si>
  <si>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</si>
  <si>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</si>
  <si>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</si>
  <si>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</si>
  <si>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</si>
  <si>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</si>
  <si>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</si>
  <si>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</si>
  <si>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</si>
  <si>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</si>
  <si>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</si>
  <si>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</si>
  <si>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</si>
  <si>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</si>
  <si>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</si>
  <si>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</si>
  <si>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</si>
  <si>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</si>
  <si>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</si>
  <si>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</si>
  <si>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</si>
  <si>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</si>
  <si>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</si>
  <si>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</si>
  <si>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</si>
  <si>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</si>
  <si>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</si>
  <si>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</si>
  <si>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</si>
  <si>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</si>
  <si>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</si>
  <si>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</si>
  <si>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</si>
  <si>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</si>
  <si>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</si>
  <si>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</si>
  <si>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</si>
  <si>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</si>
  <si>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</si>
  <si>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</si>
  <si>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</si>
  <si>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</si>
  <si>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</si>
  <si>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</si>
  <si>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</si>
  <si>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</si>
  <si>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</si>
  <si>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</si>
  <si>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</si>
  <si>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</si>
  <si>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</si>
  <si>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</si>
  <si>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</si>
  <si>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</si>
  <si>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</si>
  <si>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</si>
  <si>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</si>
  <si>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</si>
  <si>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</si>
  <si>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</si>
  <si>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</si>
  <si>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</si>
  <si>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</si>
  <si>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</si>
  <si>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</si>
  <si>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</si>
  <si>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</si>
  <si>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</si>
  <si>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</si>
  <si>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</si>
  <si>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</si>
  <si>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</si>
  <si>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</si>
  <si>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</si>
  <si>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</si>
  <si>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</si>
  <si>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</si>
  <si>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</si>
  <si>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</si>
  <si>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</si>
  <si>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</si>
  <si>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</si>
  <si>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</si>
  <si>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</si>
  <si>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</si>
  <si>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</si>
  <si>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</si>
  <si>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</si>
  <si>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</si>
  <si>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</si>
  <si>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</si>
  <si>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</si>
  <si>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</si>
  <si>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</si>
  <si>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</si>
  <si>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</si>
  <si>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</si>
  <si>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</si>
  <si>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</si>
  <si>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</si>
  <si>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</si>
  <si>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</si>
  <si>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</si>
  <si>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</si>
  <si>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</si>
  <si>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</si>
  <si>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</si>
  <si>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</si>
  <si>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</si>
  <si>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</si>
  <si>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</si>
  <si>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</si>
  <si>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</si>
  <si>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</si>
  <si>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</si>
  <si>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</si>
  <si>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</si>
  <si>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</si>
  <si>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</si>
  <si>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</si>
  <si>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</si>
  <si>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</si>
  <si>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</si>
  <si>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</si>
  <si>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</si>
  <si>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</si>
  <si>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</si>
  <si>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</si>
  <si>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</si>
  <si>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</si>
  <si>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</si>
  <si>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</si>
  <si>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</si>
  <si>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</si>
  <si>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</si>
  <si>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</si>
  <si>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</si>
  <si>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</si>
  <si>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</si>
  <si>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</si>
  <si>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</si>
  <si>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</si>
  <si>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</si>
  <si>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</si>
  <si>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</si>
  <si>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</si>
  <si>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</si>
  <si>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</si>
  <si>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</si>
  <si>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</si>
  <si>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</si>
  <si>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</si>
  <si>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</si>
  <si>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</si>
  <si>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</si>
  <si>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</si>
  <si>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</si>
  <si>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</si>
  <si>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</si>
  <si>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</si>
  <si>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</si>
  <si>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</si>
  <si>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</si>
  <si>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</si>
  <si>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</si>
  <si>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</si>
  <si>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</si>
  <si>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</si>
  <si>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</si>
  <si>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</si>
  <si>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</si>
  <si>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</si>
  <si>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</si>
  <si>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</si>
  <si>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</si>
  <si>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</si>
  <si>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</si>
  <si>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</si>
  <si>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</si>
  <si>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</si>
  <si>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</si>
  <si>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</si>
  <si>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</si>
  <si>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</si>
  <si>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</si>
  <si>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</si>
  <si>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</si>
  <si>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</si>
  <si>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</si>
  <si>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</si>
  <si>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</si>
  <si>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</si>
  <si>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</si>
  <si>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</si>
  <si>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</si>
  <si>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</si>
  <si>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</si>
  <si>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</si>
  <si>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</si>
  <si>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</si>
  <si>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</si>
  <si>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</si>
  <si>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</si>
  <si>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</si>
  <si>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</si>
  <si>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</si>
  <si>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</si>
  <si>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</si>
  <si>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</si>
  <si>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</si>
  <si>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</si>
  <si>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</si>
  <si>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</si>
  <si>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</si>
  <si>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</si>
  <si>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</si>
  <si>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</si>
  <si>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</si>
  <si>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</si>
  <si>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</si>
  <si>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</si>
  <si>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</si>
  <si>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</si>
  <si>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</si>
  <si>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</si>
  <si>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</si>
  <si>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</si>
  <si>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</si>
  <si>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</si>
  <si>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</si>
  <si>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</si>
  <si>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</si>
  <si>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</si>
  <si>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</si>
  <si>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</si>
  <si>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</si>
  <si>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</si>
  <si>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</si>
  <si>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</si>
  <si>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</si>
  <si>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</si>
  <si>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</si>
  <si>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</si>
  <si>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</si>
  <si>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</si>
  <si>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</si>
  <si>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</si>
  <si>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</si>
  <si>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</si>
  <si>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</si>
  <si>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</si>
  <si>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</si>
  <si>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</si>
  <si>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</si>
  <si>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</si>
  <si>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</si>
  <si>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</si>
  <si>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</si>
  <si>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</si>
  <si>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</si>
  <si>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</si>
  <si>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</si>
  <si>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</si>
  <si>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</si>
  <si>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</si>
  <si>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</si>
  <si>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</si>
  <si>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</si>
  <si>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</si>
  <si>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</si>
  <si>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</si>
  <si>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</si>
  <si>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</si>
  <si>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</si>
  <si>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</si>
  <si>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</si>
  <si>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</si>
  <si>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</si>
  <si>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</si>
  <si>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</si>
  <si>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</si>
  <si>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</si>
  <si>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</si>
  <si>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</si>
  <si>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</si>
  <si>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</si>
  <si>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</si>
  <si>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</si>
  <si>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</si>
  <si>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</si>
  <si>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</si>
  <si>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</si>
  <si>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</si>
  <si>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</si>
  <si>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</si>
  <si>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</si>
  <si>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</si>
  <si>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</si>
  <si>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</si>
  <si>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</si>
  <si>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</si>
  <si>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</si>
  <si>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</si>
  <si>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</si>
  <si>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</si>
  <si>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</si>
  <si>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</si>
  <si>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</si>
  <si>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</si>
  <si>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</si>
  <si>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</si>
  <si>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</si>
  <si>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</si>
  <si>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</si>
  <si>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</si>
  <si>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</si>
  <si>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</si>
  <si>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</si>
  <si>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</si>
  <si>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</si>
  <si>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</si>
  <si>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</si>
  <si>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</si>
  <si>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</si>
  <si>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</si>
  <si>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</si>
  <si>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</si>
  <si>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</si>
  <si>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</si>
  <si>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</si>
  <si>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</si>
  <si>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</si>
  <si>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</si>
  <si>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</si>
  <si>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</si>
  <si>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</si>
  <si>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</si>
  <si>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</si>
  <si>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</si>
  <si>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</si>
  <si>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</si>
  <si>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</si>
  <si>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</si>
  <si>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</si>
  <si>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</si>
  <si>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</si>
  <si>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</si>
  <si>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</si>
  <si>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</si>
  <si>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</si>
  <si>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</si>
  <si>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</si>
  <si>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</si>
  <si>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</si>
  <si>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</si>
  <si>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</si>
  <si>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</si>
  <si>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</si>
  <si>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</si>
  <si>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</si>
  <si>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</si>
  <si>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</si>
  <si>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</si>
  <si>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</si>
  <si>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</si>
  <si>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</si>
  <si>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</si>
  <si>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</si>
  <si>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</si>
  <si>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</si>
  <si>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</si>
  <si>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</si>
  <si>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</si>
  <si>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</si>
  <si>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</si>
  <si>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</si>
  <si>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</si>
  <si>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</si>
  <si>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</si>
  <si>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</si>
  <si>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</si>
  <si>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</si>
  <si>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</si>
  <si>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</si>
  <si>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</si>
  <si>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</si>
  <si>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</si>
  <si>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</si>
  <si>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</si>
  <si>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</si>
  <si>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</si>
  <si>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</si>
  <si>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</si>
  <si>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</si>
  <si>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</si>
  <si>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</si>
  <si>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</si>
  <si>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</si>
  <si>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</si>
  <si>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</si>
  <si>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</si>
  <si>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</si>
  <si>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</si>
  <si>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</si>
  <si>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</si>
  <si>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</si>
  <si>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</si>
  <si>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</si>
  <si>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</si>
  <si>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</si>
  <si>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</si>
  <si>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</si>
  <si>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</si>
  <si>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</si>
  <si>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</si>
  <si>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</si>
  <si>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</si>
  <si>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</si>
  <si>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</si>
  <si>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</si>
  <si>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</si>
  <si>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</si>
  <si>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</si>
  <si>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</si>
  <si>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</si>
  <si>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</si>
  <si>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</si>
  <si>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</si>
  <si>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</si>
  <si>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</si>
  <si>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</si>
  <si>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</si>
  <si>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</si>
  <si>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</si>
  <si>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</si>
  <si>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</si>
  <si>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</si>
  <si>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</si>
  <si>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</si>
  <si>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</si>
  <si>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</si>
  <si>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</si>
  <si>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TOTAL ESTUDIANTES Y GRADUADOS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</si>
  <si>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</si>
  <si>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</si>
  <si>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</si>
  <si>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</si>
  <si>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</si>
  <si>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</si>
  <si>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</si>
  <si>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</si>
  <si>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</si>
  <si>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</si>
  <si>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</si>
  <si>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</si>
  <si>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</si>
  <si>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</si>
  <si>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</si>
  <si>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</si>
  <si>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</si>
  <si>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</si>
  <si>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</si>
  <si>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</si>
  <si>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</si>
  <si>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</si>
  <si>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</si>
  <si>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</si>
  <si>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</si>
  <si>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</si>
  <si>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</si>
  <si>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</si>
  <si>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</si>
  <si>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</si>
  <si>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</si>
  <si>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</si>
  <si>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</si>
  <si>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</si>
  <si>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</si>
  <si>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</si>
  <si>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</si>
  <si>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</si>
  <si>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</si>
  <si>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</si>
  <si>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</si>
  <si>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</si>
  <si>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</si>
  <si>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</si>
  <si>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</si>
  <si>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</si>
  <si>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</si>
  <si>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</si>
  <si>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</si>
  <si>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</si>
  <si>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</si>
  <si>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</si>
  <si>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</si>
  <si>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</si>
  <si>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</si>
  <si>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</si>
  <si>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</si>
  <si>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</si>
  <si>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</si>
  <si>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</si>
  <si>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</si>
  <si>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</si>
  <si>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Fortalecer de manera permanente y sostenida la Vinculación de la UNAH con el Estado, sus graduados, las fuerzas sociales, productivas y demás que integran la sociedad hondureña.</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</si>
  <si>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</si>
  <si>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</si>
  <si>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</si>
  <si>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</si>
  <si>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</si>
  <si>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</si>
  <si>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</si>
  <si>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</si>
  <si>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</si>
  <si>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</si>
  <si>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</si>
  <si>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Tabla de Viaticos Internacionales</t>
  </si>
  <si>
    <t>Categorías</t>
  </si>
  <si>
    <t>Zona 1</t>
  </si>
  <si>
    <t>Zona 2</t>
  </si>
  <si>
    <t>Periodo Corto</t>
  </si>
  <si>
    <t>Periodo Largo</t>
  </si>
  <si>
    <t>V</t>
  </si>
  <si>
    <t>Conversión del Dólar a Lempiras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</si>
  <si>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</si>
  <si>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</si>
  <si>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</si>
  <si>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</si>
  <si>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</si>
  <si>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</si>
  <si>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</si>
  <si>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</si>
  <si>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</si>
  <si>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</si>
  <si>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</si>
  <si>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</si>
  <si>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</si>
  <si>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</si>
  <si>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</si>
  <si>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</si>
  <si>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</si>
  <si>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</si>
  <si>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Promover las TICs en apoyo a la docencia no presencial para el fortalecimiento del Sistema de Educación a Distancia</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</si>
  <si>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</si>
  <si>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</si>
  <si>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</si>
  <si>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</si>
  <si>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</si>
  <si>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</si>
  <si>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</si>
  <si>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</si>
  <si>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RESULTADOS INSTITUCIONALES</t>
  </si>
  <si>
    <t>RESULTADOS DE LA UNIDAD</t>
  </si>
  <si>
    <t>1.  Aplicación de Sistema de Seguimiento a graduados.  Base de Datos de Egresados, Actualizadas y Monitoreada.</t>
  </si>
  <si>
    <t>2.  Graduados universitarios y Personal Administrativo participan en programa de relevo docente.</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</si>
  <si>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</si>
  <si>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</si>
  <si>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</si>
  <si>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</si>
  <si>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</si>
  <si>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</si>
  <si>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</si>
  <si>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</si>
  <si>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</si>
  <si>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</si>
  <si>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</si>
  <si>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</si>
  <si>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</si>
  <si>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</si>
  <si>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</si>
  <si>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</si>
  <si>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</si>
  <si>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</si>
  <si>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</si>
  <si>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</si>
  <si>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</si>
  <si>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</si>
  <si>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</si>
  <si>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</si>
  <si>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</si>
  <si>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</si>
  <si>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</si>
  <si>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</si>
  <si>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</si>
  <si>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</si>
  <si>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</si>
  <si>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</si>
  <si>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</si>
  <si>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</si>
  <si>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</si>
  <si>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</si>
  <si>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</si>
  <si>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</si>
  <si>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</si>
  <si>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</si>
  <si>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</si>
  <si>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2018</t>
  </si>
  <si>
    <t>Del 1 de Enero al 31 de Diciembre 2018</t>
  </si>
  <si>
    <t>a.1) Las facultades y los centros regionales  desarrollan proyectos de investigación enmarcados en los temas prioritarios de la UNAH y de la facultad o centro regional a la cual están adscritas.</t>
  </si>
  <si>
    <t>a.2) Las facultades y los centros regionales  compiten por fondos concursables para investigación a nivel interno o externo.</t>
  </si>
  <si>
    <t>a.4) Las facultades y los centros regionales promueven la asignación de investigación como carga académica en la UNAH, con el desarrollo de proyectos de investigación.</t>
  </si>
  <si>
    <t>a.3) Las facultades y los centros regionales  postulan candidatos para concursar por reconocimientos que premien: 
• Investigación Científica UNAH 2014, (4 categorías).
• Excelencia en la Investigación, (2 categorías)
• Ideas sobre tecnología e innovación, (2 categorías).
• Ensayo sobre investigación, transferencia tecnológica e innovación
• Excelencia en Gestión de la investigación.</t>
  </si>
  <si>
    <t>b.1) Las facultades y los centros regionales  publican artículos con estándares internacionales en revistas científicas de la UNAH.</t>
  </si>
  <si>
    <t>b.2) Las facultades y los centros regionales crean y fortalecen sus revistas científicas siguiendo los estándares internacionales de calidad.</t>
  </si>
  <si>
    <t>b.3) Las facultades y los centros regionales participan en los encuentros académicos organizados por la Dirección de Investigación Científica (congresos,  encuentros, foros y otros eventos de investigación científica).</t>
  </si>
  <si>
    <t>b.4)Las facultades y los centros regionales participan en los encuentros académicos organizados por la Dirección de Investigación Científica (congresos,  encuentros, foros y otros eventos de investigación científica).</t>
  </si>
  <si>
    <t>b.5) Las facultades y los centros regionales organizan encuentros (foros, conversatorios, simposios talleres etc.), para divulgar los resultados de las investigaciones realizadas.</t>
  </si>
  <si>
    <t>b.6) Las facultades y los centros regionales impulsan la representación institucional con ponencias en eventos científicos internacionales con recursos internos y externos.</t>
  </si>
  <si>
    <t>c.1) Las facultades y los centros regionales identifican los proyectos de investigación, cuyos resultados sean susceptibles de protección, uso y explotación de la propiedad intelectual.</t>
  </si>
  <si>
    <t>d.1) Las facultades y los centros regionales  participan en el programa de capacitación ofertado por la Dirección de Investigación Científica.</t>
  </si>
  <si>
    <t>e.1) Las faculttades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</si>
  <si>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 xml:space="preserve">e.2) Firmados convenios de cooperación con instituciones nacionales e internacionales.
</t>
  </si>
  <si>
    <t>e.3) Fortalecidos los vínculos de la UNAH con el gobierno, sectores productivos, sectores sociales y otras universidades, en torno a la investigación científica, para contribuir de forma integral al conocimiento y solución de los principales problemas del país.</t>
  </si>
  <si>
    <t>B</t>
  </si>
  <si>
    <t>a.  Las unidades académicas participan en redes académicas a través de la movilidad y el uso de las TICS por campo del conocimiento para la generación y promoción de la gestión del conocimiento.</t>
  </si>
  <si>
    <t>b.  Resultados permanentes y sostenidos de contribución al Desarrollo Humano Sostenible regional, generados por las 8 Redes Educativas Regionales de la UNAH.</t>
  </si>
  <si>
    <t>c.  Gestión exitosa del Sistema de Difusión Científica y Cultural de la UNAH, con participación sostenida y permanente en redes asociativas nacionales e internacionales.</t>
  </si>
  <si>
    <t xml:space="preserve">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</si>
  <si>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Promover un sistema de aseguramiento de la calidad en la UNAH, con participación de todas las Unidades Académicas, Administrativas, Financieras y Logísticas.</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</si>
  <si>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</si>
  <si>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"Macro proyecto de Desarrollo Físico implementado, incluyendo Centros Regionales, CRAED, ITS.
2) Infraestructura física de CRAED pilotos en proceso de construcción."</t>
  </si>
  <si>
    <t>Plataforma tecnológica eficiente, accesible en todos los predios de las sedes, modalidades y unidades académicas de la UNAH.</t>
  </si>
  <si>
    <t>"Aulas equipadas con proyectores y equipos de ayuda multimedia, 2) Fortalecida la red de bibliotecas universitarias, librerías universitarias y la editorial, tanto virtuales como físicas."</t>
  </si>
  <si>
    <t>Docentes regularizados y contratados de acuerdo a la meta propuesta.</t>
  </si>
  <si>
    <t xml:space="preserve">Normativa aprobada y en ejecución.  </t>
  </si>
  <si>
    <t>Consolidado un sistema de desarrollo del talento humano con relevo de docentes y personal administrativo de excelencia y liderazgo.</t>
  </si>
  <si>
    <t>a.1. Incremento de las movilidades internacionales realizadas</t>
  </si>
  <si>
    <t>a.2. Proyectos y/o programas de cooperación e investigación gestionados por la unidad</t>
  </si>
  <si>
    <t>b. Relaciones internacionales con otras instituciones fortalecidas</t>
  </si>
  <si>
    <t>c. Actividades en internacionalización registradas y monitoreadas</t>
  </si>
  <si>
    <t>a. Conducir en coordinación con la Rectoría de la UNAH, el cumplimiento de la atribución que la Constitución de la República le otorga a la UNAH de organizar, dirigir y desarrollar la educación superior y profesional de Honduras</t>
  </si>
  <si>
    <t>b. Conducir e impulsar el cumplimiento de los trece objetivos estratégicos del Sistema de Educación Superior formulados en el Plan Estratégico de Desarrollo 2014-2023, en forma proactiva y con gestión de apoyo financiero nacional e internacional.</t>
  </si>
  <si>
    <t xml:space="preserve">c. Consolidar el funcionamiento del Consejo Nacional de Educación, ejerciendo la Rectoría de la UNAH la Vice-Presidencia del mismo y la Dirección de Educación Superior, la Secretaría, así como la conducción de proyectos de integración de la Educación Nacional a través de la Comisión Bipartita. </t>
  </si>
  <si>
    <t>a.1. La Dirección de Educación Superior es reconocida en su rol de conductor de la política educativa de nivel superior, bien organizada y con los recursos humanos y materiales que requiere para su eficaz y eficiente funcionamiento.</t>
  </si>
  <si>
    <t>a.2.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</si>
  <si>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a.3. Servicios ofrecidos con plena satisfacción de los usuarios</t>
  </si>
  <si>
    <t>b.1.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</si>
  <si>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b.2. Sistema de Educación Superior integrado a redes socioeducativas nacionales e internacionales.</t>
  </si>
  <si>
    <t xml:space="preserve">b.4. Proyectos de país desarrollados por los Centros de Educación Superior.  Financiamiento disponible.  </t>
  </si>
  <si>
    <t>b.5. El sistema de educación superior integrado a redes académicas. Alianzas estratégicas formalizadas a través de convenios.</t>
  </si>
  <si>
    <t>b.6. Plataformas tecnológicas desarrolladas y en funcionamiento.</t>
  </si>
  <si>
    <t>Comunidad Universitaria con mayor conocimiento en el uso de las TIC en las Facultades y Centros Regionales</t>
  </si>
  <si>
    <t>Portal Web activo y actualizado difundiendo información en el ámbito Universitario.</t>
  </si>
  <si>
    <t>Comunidad Universitaria haciendo uso de nuevos recursos de aprendizaje de acuerdo a la tendencia del nuevo modelo educativo.</t>
  </si>
  <si>
    <t>Unidades académicas, administrativas y de servicio aplicando las buenas prácticas para el uso adecuado, ético y solidario de las TICs</t>
  </si>
  <si>
    <t>Servicios y procesos de la biblioteca estandarizados</t>
  </si>
  <si>
    <t>Fortalecida la interoperabilidad y comunicación con diferentes instituciones  a nivel nacional e internacional con las que la UNAH mantiene relaciones.</t>
  </si>
  <si>
    <t>Sistema de Educación a Distancia fortalecido a través de la oferta virtual ampliada en las diferentes carreras de la UNAH.</t>
  </si>
  <si>
    <t>Dinamizado y enriquecido los procesos de enseñanza-aprendizaje en las Unidades académicas haciendo uso de las TICs.</t>
  </si>
  <si>
    <t>Red de datos segura y confiable operando a nivel nacional y con servicio QoS</t>
  </si>
  <si>
    <t>Sistemas de información y aplicaciones informáticas funcionando</t>
  </si>
  <si>
    <t>Unidades académicas, administrativas y de servicio con equipo informático pertinente para las funciones académicas y administrativas respectivamente en buen funcionamiento y actualizado</t>
  </si>
  <si>
    <t>Facilitado el acceso a servicios académicos y administrativos disponibles electrónicamente para los usuarios.</t>
  </si>
  <si>
    <t>Información disponible en línea</t>
  </si>
  <si>
    <t>Información oportuna y pertinente generada para la toma de decisiones a nivel gerencial.</t>
  </si>
  <si>
    <t>Recursos TI normados y regulados</t>
  </si>
  <si>
    <t>Contar con un Sistema de Unidades de Recursos de Información certificado</t>
  </si>
  <si>
    <t xml:space="preserve">Intercambiar información con otras instituciones de manera rápida y eficiente. </t>
  </si>
  <si>
    <t>Fortalecer la docencia presencial a travès de las TICs.</t>
  </si>
  <si>
    <t xml:space="preserve">a. Brindar atención a los estudiantes universitarios de forma integral en su dimensión psico-pedagógica y social, que involucre aspectos interpersonales-afectivos, mediación de conflictos, orientación, asesoría, rendimiento académico, inducción vocacional y laboral. </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</si>
  <si>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</si>
  <si>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d.2. Se apoya el fortalecimiento y ampliación de servicios de la Cooperativa Estudiantil “Lucem Aspicio” u otras. Apoyar el fortalecimiento y la ampliación de los servicios   de la Cooperativa Estudiantil “Lucem Aspicio” u otras.</t>
  </si>
  <si>
    <t>d.3. Elaborar una línea base para el establecimiento de las residencias estudiantiles y Centros de Cuidados Infantiles.</t>
  </si>
  <si>
    <t>d.4. Se cuenta con una Escuela de Líderes Universitarios estudiantiles.</t>
  </si>
  <si>
    <t>d.5. Contar  con una estrategia integral de atención a la diversidad del estudiantado universitario.</t>
  </si>
  <si>
    <t>d.6. Priorizados y fortalecidos los proyectos de voluntariado.</t>
  </si>
  <si>
    <t>c.1. Realizado festivales y encuentros culturales con la participación de estudiantes de CU y CR.</t>
  </si>
  <si>
    <t>c.2. Desarrollado el Festival Interuniversitario de Cultura y Arte (FICCUA) para consolidar procesos de integración cultural en la región Centroamericana.</t>
  </si>
  <si>
    <t>c.3. Desarrollados programas socio-culturales para el fomento de una cultura y valores de paz, integración y cohesión estudiantil, familiar y social.</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</si>
  <si>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</si>
  <si>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a.1. Estudiantes orientados profesionalmente a través del Centro de Orientación Vocacional Universitario (COVU).</t>
  </si>
  <si>
    <t>a.2. Estudiantes en riesgo académico reciben asesoría y tutoría como formas de atención.</t>
  </si>
  <si>
    <t>a.3. Implementar la Bolsa Universitaria de Trabajo en alianza con la Secretaría del Trabajo y Seguridad Social para identificar espacios laborales que favorezcan la empleabilidad de los egresados de la UNAH.</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</si>
  <si>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</si>
  <si>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b.1. Implementado de forma gradual y progresiva la estrategia de Atención Primaria en Salud estudiantil (APS) bajo el modelo de Universidades con Estilos de Vida Saludables que marquen la pauta para la construcción de la Política de Salud Universitaria.</t>
  </si>
  <si>
    <t>b.3. Expandidos los servicios de laboratorio para su auto-sostenibilidad en coordinación con la Escuela de Microbiología, ofreciendo servicios de calidad y a bajo costo a la población en general</t>
  </si>
  <si>
    <t>a. Mejoramiento de la Calidad y la Pertinencia.</t>
  </si>
  <si>
    <t>b. Fortalecimiento de  la Planificación, Monitoria y Evaluación de la Gestión Académica.</t>
  </si>
  <si>
    <t>c. Mejoramiento de la Calidad, la Pertinencia y la Equidad.</t>
  </si>
  <si>
    <t>a.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</si>
  <si>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b.1. Consolidado en todos los niveles de gestión académica, el Sub-sistema de Planificación, Monitoria y Evaluación de la Gestión Académica.</t>
  </si>
  <si>
    <t>b.2. Mejora continua de indicadores (de calidad y pertinencia) institucionales, nacionales e internacionales, sobre la producción, difusión, gestión e innovación científica y técnica.</t>
  </si>
  <si>
    <t>c.1. Comisiones mixtas de Seguridad e Higiene</t>
  </si>
  <si>
    <t>c.2. Sistema en Gestión Ambiental (ISO 14001)</t>
  </si>
  <si>
    <t>c.3. Adhesión al programa de Universidades Promotoras de la Salud (OPS)</t>
  </si>
  <si>
    <t>c.4. Sistema de Gestión de Seguridad e Higiene Ocupacional (OSHAS 18001)</t>
  </si>
  <si>
    <t>c.5. Oficina de Responsabilidad Social Universitaria en funcionamiento</t>
  </si>
  <si>
    <t>Martes, 07 de Marzo del 2017 Fuente el BCH</t>
  </si>
  <si>
    <t>A. Vínculos académicos y alianzas estratégicas</t>
  </si>
  <si>
    <t>B. Socialización y creación de conocimiento en vinculación</t>
  </si>
  <si>
    <t>3. Focalizar la inserción de los graduados universitarios en los mercados de trabajo, su seguimiento y actualización educativa, con estudios de postgrado, que sean pertinentes a los programas acádemicas y de actualización continua.</t>
  </si>
  <si>
    <t>Focalizar la inserción de los graduados universitarios en los mercados de trabajo, su seguimiento y actualización educativa, con estudios de postgrado, que sean pertinentes a los programas acádemicas y de actualización continua.</t>
  </si>
  <si>
    <t>a.1. Comités de vinculación creados y funcionando con calidad y pertinencia en las unidades académicas, ejecutando proyectos de vinculación relacionados con las áreas prioritarias.</t>
  </si>
  <si>
    <t>a.2. Unidades académicas aplicando las políticas de vinculación en sus procesos de vinculación con la sociedad según sus contextos.</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</si>
  <si>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</si>
  <si>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a.4. Convenios suscritos entre la UNAH e instancias de la sociedad civil, el Estado, los gobiernos locales, el sector productivo.</t>
  </si>
  <si>
    <t>b.1. La Dirección de Vinculación organiza anualmente encuentros locales, regionales, nacionales e internacionales que contribuye al debate académico del quehacer de vinculación.</t>
  </si>
  <si>
    <t>b.2. Creado un Sistema de información de procesos de vinculación con indicadores de resultados.</t>
  </si>
  <si>
    <t>c.1. Los Comités de Vinculación (CV) en las Unidades Académicas de las Facultades y Centros Regionales, funcionan y cumplen con la planificación académica en vinculación y asignan recursos para su ejecución.</t>
  </si>
  <si>
    <t>c.2. La carrera gestiona recursos internos y externos en coordinación con la Dirección de Vinculación UNAH-Sociedad y la Vicerrectoría de Relaciones Internacionales.</t>
  </si>
  <si>
    <t>a.1. Ejecución del Sistema Integral de Atención Primaria en Salud Familiar-Comunitario en 30 municipios del país conjuntamente con la Secretaría de Salud, las municipalidades, la SEPLAN, la Secretaría de Educación y la AMOHN.</t>
  </si>
  <si>
    <t>a.2. La Dirección de Vinculación promueve el intercambio de experiencias y buenas prácticas en el quehacer de vinculación entre las unidades académicas y Centros Regionales.</t>
  </si>
  <si>
    <t>a.3. Formular y ejecutar en Ciudad Universitaria y en cada centro regional universitario, un PLAN UNIVERSITARIO ANUAL DE APOYO A LA GESTIÓN DE RIESGOS, bajo la coordinación de la Maestría en Gestión del Riesgo.</t>
  </si>
  <si>
    <t>b.1. Integrar programas y planes para la implementación de los servicios de educación no formal a nivel de diplomados, cursos libres, talleres, seminarios, conferencias, con las unidades académicas y en alianza con otros actores de la sociedad.</t>
  </si>
  <si>
    <t>b.2. Promover encuentros académicos de análisis y reflexión permanente sobre temas relevantes de la realidad nacional, y del sistema educativo nacional incluyendo la educación superior como bien público y gratuito</t>
  </si>
  <si>
    <t>b.3.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</si>
  <si>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b.4.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</si>
  <si>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c.1. La Dirección de Vinculación cuenta con estructura y mecanismos de divulgación de los procesos de vinculación para el apoyo a la difusión del quehacer de vinculación a nivel nacional.</t>
  </si>
  <si>
    <t>c.2. Las carreras realiza actividades para divulgar los proyectos de vinculación.</t>
  </si>
  <si>
    <t>c.3. La DVUS Edita y publica documentos académicos de las diferentes temáticas abordadas en los distintos procesos académicos de vinculación con la sociedad.</t>
  </si>
  <si>
    <t>c.4. Las unidades académicas sistematizan sus procesos de vinculación ejecutados, de acuerdo a los lineamientos propuestos por la DVUS.</t>
  </si>
  <si>
    <t>d.1. Se cuenta con actores cooperantes identificados y estructurados en mesas temáticas para la ejecución y respaldo de los proyectos de desarrollo local de los municipios.</t>
  </si>
  <si>
    <t>d.2. Se identifican las cadenas de valor de producción que inciden en el desarrollo economico local en los municipios seleccionados.</t>
  </si>
  <si>
    <t>d.3. Diseñado un programa orientado al fortalecimiento institucional y el emprendedurismo y desarrollo de capacidades locales en donde funciona el Sistema APS, con la participación plena de las unidades académicas de las áreas sociales y económicas.</t>
  </si>
  <si>
    <t>d.4. Se mejoran los niveles nutricionales locales y se estimula la generación de empleo e ingresos mediante la creación de microempresas familiares comunitarias en los municipios seleccionados.</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</si>
  <si>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</si>
  <si>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a.1. Creación de la bolsa de empleo de graduados.</t>
  </si>
  <si>
    <t>b.1. Creación de un programa de actualización de conocimientos para los graduados y no graduados en todas las áreas.</t>
  </si>
  <si>
    <t>c.1. Realización de estudios de graduados en las temáticas siguientes: Empleabilidad, pertinencia de la calidad educativa, percepción de los empleadores, satisfacción de los empleadores, satisfacción de la comunidad con el graduado de la UNAH, etnre otros.</t>
  </si>
  <si>
    <t>d.1. Brindar acompañamiento a las asociaciones acuerpando su trabajo y a la vez realizando simultáneamente parte del mismo.</t>
  </si>
  <si>
    <t>e.1. Creación y actualización permanente de la base de dato de nuestros graduados, a través de un acercamiento virtual, mediante el llenado de un formulario.</t>
  </si>
  <si>
    <t>f.1. Crear una cartera de servicios que la universidad proporcione a sus graduados.</t>
  </si>
  <si>
    <t>g.1. Fomentar espacios de discusión, análisis, debates e intercambios académicos entre graduados, estudiantes y profesores universitarios para el enriquecimiento de la ciencia, la tecnología y la innovación en los distintos campos del conocimiento.</t>
  </si>
  <si>
    <t>A. Inserción laboral</t>
  </si>
  <si>
    <t>B. Actualización profesional y formación continua</t>
  </si>
  <si>
    <t>C. Estudios de seguimiento de graduados</t>
  </si>
  <si>
    <t>D. Asociación de Graduados</t>
  </si>
  <si>
    <t>E. Plataforma Virtual</t>
  </si>
  <si>
    <t>F. Servicios y Beneficios</t>
  </si>
  <si>
    <t>G. Eventos y Encuentros</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</si>
  <si>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</si>
  <si>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</si>
  <si>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</si>
  <si>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al menos instancias de gestión y/o ejecución de la investigación que promueven y gestionan recursos internos/ externos y  desarrollan proyectos de investigación que contribuyen a la solución de problemas y a la generación de conocimiento pertinente.</t>
  </si>
  <si>
    <t>1. Fortalecer y consolidar las responsabilidades de la UNAH en el papel de organizar, dirigir y desarrollar la educación superior del país.</t>
  </si>
  <si>
    <t>c.1. Proyectos conducentes a la integración curricular desde los niveles pre-básica hasta el nivel superior.</t>
  </si>
  <si>
    <t>c.2. Incidir para el desarrollo del modelo de la Educación Técnica en los Niveles de Educación Media y Superior y su instauración en el Sistema Educativo Nacional.</t>
  </si>
  <si>
    <t>c.3. Promover procesos de formación docente para los niveles pre-básico, básico, medio y superior de la educación nacional.Promover procesos de formación docente para los niveles pre-básico, básico, medio y superior de la educación nacional.</t>
  </si>
  <si>
    <t>b.3.Documento de Plan Plan Estratégico de Desarrollo del Sistema validado y aprobado. Objetivos propuestos cumplidos.  Sistema de Educación Superior en camino a su desarrollo.</t>
  </si>
  <si>
    <t>a.4. Plan Estratégico DES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</si>
  <si>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Creación e implentación del Instituto de Investigacion de Ciencias Médicas de la Facultad de Ciencias Médicas</t>
  </si>
  <si>
    <t xml:space="preserve">Presentar propuesta y aprobada a la DICyP y presentada al Consejo Universtario. Y finalmente aprobada por la Junta de Dirección Universitaria. Implementacion del Instituto de Investigacion en el Edificio Ciencias de la Salud. Revision y ejecucion de los 3 programas planificados. </t>
  </si>
  <si>
    <t>Fortalecer la investigacion basica aplicada a nivel de grado y Posgrado en la Facultad de Ciencias Médicas</t>
  </si>
  <si>
    <t>Dictamenes de aprobacion y fotografias de Implementacion.</t>
  </si>
  <si>
    <t>Decanato, Direccion del Instituto de Investigacion.</t>
  </si>
  <si>
    <t>Estudiantes de grado y posgrados y docentes investigadores de la UNAH o de otras univesidades nacionales e internacionales</t>
  </si>
  <si>
    <t xml:space="preserve">Creación del Laboratorio de Ciencias Básicas aplicadas dentro del Instituto de Investigacion Cientifica aprobado por la Decanatura. </t>
  </si>
  <si>
    <t>Apertura de 3 proyectos de Investigación en las areas de enfermedades cronicas no transmisibles y Salud Mental, con la participacion de docentes investigadores, estudiantes y residentes de la FCM,  los cuales serán finalizados en el 2019.</t>
  </si>
  <si>
    <t>presentacion de la propuesta de Creacion del Laboratorio ante la Decanatura para ser aprobado. Desarrollo del analisis de los 3 proyectos de Investigacion. Recoleccion de informacion y analisis de datos. Presentacion de resultados preliminares.</t>
  </si>
  <si>
    <t>presentacion de avances de proyectos</t>
  </si>
  <si>
    <t>docentes investigadores, estudiantes y residentes FCM</t>
  </si>
  <si>
    <t xml:space="preserve">Instituto de Investigacion Cientifica. </t>
  </si>
  <si>
    <t xml:space="preserve">Licitación del Equipamiento del Laboratorio  Ciencias Básicas aplicadas dentro del Instituto de Investigacion Cientifica aprobado por la Decanatura. </t>
  </si>
  <si>
    <t>Presentación de las especificaciones tecnicas del equipo necesario para el funcionamiento del Laboratorio de Ciencias Basicas aplicadas en las areas de Ciencias Biomedica en la elaboracion de muestras quimicas, geneticas, epidemiologia molecular, ect.</t>
  </si>
  <si>
    <t>Elaboración del listado de equipo necesario en el laboratorio con sus respectivas especificacion. Aprobacion de la Decanatura, gestion de fondos por la Administracion General y aprobacion final por la SEAF y RECTORIA.</t>
  </si>
  <si>
    <t>Desarrollar investigacion cientifica para fortalecer las  basicas dentro de las Carreras de grado y Posgrados de la Facultad de Ciencias Médicas</t>
  </si>
  <si>
    <t>Partipacion de docentes investigadores en las areas basicas de grado y Posgrado de la FCM.</t>
  </si>
  <si>
    <t>Desarrollo del analisis de los 3 proyectos de Investigacion. Recoleccion de informacion y analisis de datos. Presentacion de resultados preliminares.</t>
  </si>
  <si>
    <t>Fortalecer la Investigación cientifica en las areas de enfermedades cronicas no transmisibles y Salud Mental.</t>
  </si>
  <si>
    <t>Presentacion de avances de los 3 proyectos</t>
  </si>
  <si>
    <t>Estudiantes de grado y posgrados y docentes investigadores de la FCM.</t>
  </si>
  <si>
    <t xml:space="preserve">Reuniones periodicas de asesoría con profesionales de la DICyP.  Elaboracion de los ducmentos: Plan de Estudios y Diagnostico. Presentacion de los documentos a la DICyP. Aprobacion de los Documentos por parte de la DICyP.  </t>
  </si>
  <si>
    <t>Docentes de grado, residentes y Jefatura del Depto. de patología y los 2 coordinadores.</t>
  </si>
  <si>
    <t xml:space="preserve">Jefatura y Coordinacion del Posgrado de Anatomía Patologica. </t>
  </si>
  <si>
    <t>Mejorar las practicas educativas a nivel de Posgrado en los residentes.</t>
  </si>
  <si>
    <t xml:space="preserve">Implementar en los modulos nuevas tecnicas de enseñanza - aprendizajes propuestas por el Posgrado de Patologia y la DICyP. Hacer uso adecuado de las TIC con el fin de mejorar las practicas educativas en los hospitales. Capacitación constante de los docentes. Aplicar las nuevas lineas de Investigacion en los trabajos de Investigacion de los residentes. </t>
  </si>
  <si>
    <t>Depto. de Patologia y Decanatura.</t>
  </si>
  <si>
    <t xml:space="preserve"> Finalización del proyecto de investigación "Uso de sistema Bethesda en BAAF de tiroides" para publicación en revista cientifica.</t>
  </si>
  <si>
    <t>Verificar el aprendizaje del metodo cientifico en los residentes del Posgrado de Anatomia Patologica</t>
  </si>
  <si>
    <t xml:space="preserve">Presentacion del proyecto de investigacion para ser publicado. </t>
  </si>
  <si>
    <t>Docentes y residentes de posgrado del depto. de Patologia</t>
  </si>
  <si>
    <t>revision, tabulacion, analisis, discusion y conclusiones de los datos recolectados. Presentacion del documento redactado para su respectiva aprobacion.</t>
  </si>
  <si>
    <t xml:space="preserve">1 docente y 10 estudiantes asistiendo dos centros deSalud rurales. </t>
  </si>
  <si>
    <t>1. impartir charlas a los usuarios que se les tomara la muestra. 2. Toma y lectura de las muestras.</t>
  </si>
  <si>
    <t xml:space="preserve">Capacitar a la población sobre la importancia de la citologia cervical y llevar a la práctica los conocimientos de los estudiantes.  </t>
  </si>
  <si>
    <t>Documentación impresa y digital.</t>
  </si>
  <si>
    <t xml:space="preserve">estudiantes y sociedad </t>
  </si>
  <si>
    <t>Departamento de Patología</t>
  </si>
  <si>
    <t xml:space="preserve">Capacitación a los docentes de Patologia en el area de metodologia de la Enseñanza y evaluacion de los aprendizajes brindada por el Instituto de Profesionalización </t>
  </si>
  <si>
    <t>Capacitación a 11 docentes del Departamento de Patologia que imparten asignatura de grado y posgrado.</t>
  </si>
  <si>
    <t>Fortalecer a los docentes de Patologia en el area de metodologia de la Enseñanza y evaluacion de los aprendizajes para eficientar el proceso de enseñanza - aprendizaje.</t>
  </si>
  <si>
    <t>listado de asistencia y/o fotografias</t>
  </si>
  <si>
    <t>docentes de Patologia</t>
  </si>
  <si>
    <t>Departamento de Patologia</t>
  </si>
  <si>
    <t>Desarrollo de conferencia  en el Tema: "Importancia de la Anatomia Patologica en la formacion del Medico" dirigida a estudiantes de grado brindado por un residente o experto en el area.</t>
  </si>
  <si>
    <t xml:space="preserve">150 estudiantes de las asignaturas del Departamento de Patologia, </t>
  </si>
  <si>
    <t>Recoleccion de informacion. Promocion de la actividad. Gestion de refrigerio. Ejecucion de la conferencia</t>
  </si>
  <si>
    <t>150 boquitas</t>
  </si>
  <si>
    <t>fotografia y listado de asistencia</t>
  </si>
  <si>
    <t>estudiantes de las asignaturas de Patologia</t>
  </si>
  <si>
    <t>Fortalecer conocimientos en el tema "Importancia de la Anatomia Patologica en la formacion del Medico" a los estudiantes de Patologia.</t>
  </si>
  <si>
    <t>3 computadoras portatiles y 1 data show</t>
  </si>
  <si>
    <t xml:space="preserve">Implementar en los modulos nuevas tecnicas de enseñanza - aprendizajes propuestas por el Posgrado y la DICyP. Hacer uso adecuado de las TIC con el fin de mejorar las practicas educativas en los hospitales. Capacitación constante de los docentes. Aplicar las nuevas lineas de Investigacion en los trabajos de Investigacion de los residentes. </t>
  </si>
  <si>
    <t>Programacion de acitividades realizadas en base al nuevo rediseño</t>
  </si>
  <si>
    <t>Jefatura y Coordinacion del Posgrado de Medicina Interna.</t>
  </si>
  <si>
    <t>Implementación del Rediseño del Plan de Estudio del Posgrado de Anesteciologia</t>
  </si>
  <si>
    <t>Jefatura y Coordinacion del Posgrado de Neurologia.</t>
  </si>
  <si>
    <t>Jefatura y Coordinacion del Posgrado de Anesteciologia..</t>
  </si>
  <si>
    <t>Jefatura y Coordinacion del Posgrado de Dermatologia.</t>
  </si>
  <si>
    <t>Presentacion del documento diseñado</t>
  </si>
  <si>
    <t>Jefatura de medicina Interna</t>
  </si>
  <si>
    <t>Aprobacion del Diseño del Posgrado de Neumologia del Departamento de Medicina Interna en la DICyP.</t>
  </si>
  <si>
    <t>Capacitar a personal medico y de apoyo en el tema de la prevencion de Diabetes Melitus y sus complicaciones</t>
  </si>
  <si>
    <t>Fotografias y proyecto de Vinculacion firmado</t>
  </si>
  <si>
    <t>Jefaturas de Medicina Interna y Salud Publica, docentes y pacientes</t>
  </si>
  <si>
    <t xml:space="preserve">Jefatura del Depto. Medicina Interna. </t>
  </si>
  <si>
    <t>Desarrollo de Proyecto de vinculación "Comunidades y Familias Sanas" por el Depto. de Medicina Interna con el apoyo del Depto. de Salud Publica, en las Clinicas Perifericas de Tegucigalpa</t>
  </si>
  <si>
    <t xml:space="preserve">Desarrollo de un Proyecto de vinculación por el Depto. de Medicina Interna con el apoyo del Depto. de Salud Publica, involucrados dos docentes de grado seis estudiante de Salud publica, 6 residencites del posgrado de Medicina Interna y otros posgrados, beneficiando alrededor de 500 pacientes. </t>
  </si>
  <si>
    <t>Difision de la oferta de servicios en las Clinicas Perifericas de Tegucigalpa. Envio de cartas de solicitud de permiso y  colaboracion. Capacitacion al personal medico en la prevencion de las complicaciones cronicas de la diabetes Melitus</t>
  </si>
  <si>
    <t>Capacitación a los docentes de Medicina Interna  en el area de metodologia de Investigacion con la UIC.</t>
  </si>
  <si>
    <t>Fortalecer a los docentes de Medicina Interna en el area de metodologia de la Investigacion para realizar publicaciones cientificas y revisiones de Tesis en el Departamento.</t>
  </si>
  <si>
    <t>docentes de Medicina Interna</t>
  </si>
  <si>
    <t>Departamento de Medicina Interna</t>
  </si>
  <si>
    <t>Capacitación a 30 docentes del Departamento de Medicina Interna  de grado y posgrado.</t>
  </si>
  <si>
    <t>solicitud de 30 boquitas</t>
  </si>
  <si>
    <t>Desarrollo de conferencia  en el Tema: "Actualizacion en el tratamiento de Diabetes para el medico general" dirigida a estudiantes de grado brindado por un residente o experto en el area.</t>
  </si>
  <si>
    <t xml:space="preserve">100 estudiantes de las asignaturas del Departamento de Medicina Interna, </t>
  </si>
  <si>
    <t>Fortalecer conocimientos en el tema "Actualizacion en el tratamiento de Diabetes para el medico general" a los estudiantes de Patologia.</t>
  </si>
  <si>
    <t>estudiantes de las asignaturas de Medicina Interna</t>
  </si>
  <si>
    <t>100 boquitas</t>
  </si>
  <si>
    <t>Gestion de compra de 2computadoras de escritorio y 1 computadora laptop, para el eficiente funcionamiento academico y admistrativo del Departamento de Medicina de la FCM</t>
  </si>
  <si>
    <t xml:space="preserve">compra de 2computadoras de escritorio y 1 computadora laptop, </t>
  </si>
  <si>
    <t>compra de 2 computadoras de escritorio y 1 computadora laptop para el area administrativa y academica del Departamento de Medicina de la FCM</t>
  </si>
  <si>
    <t xml:space="preserve">Solicitud de equipo. Adquision de Cotizaciones. Compra del equipo. </t>
  </si>
  <si>
    <t>Mejorar el funcionamiento de las actividades academicas - administrativas.</t>
  </si>
  <si>
    <t>solicitudes de compra y fotografias</t>
  </si>
  <si>
    <t>docentes y personal administrativo</t>
  </si>
  <si>
    <t>Publicacion de una investigacion cientifica realizada por docentes y residentes del Departamento de Patologia</t>
  </si>
  <si>
    <t>Publicacion de una investigacion cientifica realizada por docentes y residentes del Departamento de Medicina Interna</t>
  </si>
  <si>
    <t>Aprobación de la Propuesta de Rediseño de la Carrera Tecnica en Radiotecnologia por parte de Direccion de Docencia VRA, DAFT, Consejo Universitario, Junta de Direccion Universitario, Educacion Superior, Secretaría General y DIPP</t>
  </si>
  <si>
    <t xml:space="preserve">1. Presentacion de las propuestas ante las instancias correspondientes. Correccion de dictamenes de evaluacion y aprobacion final de la Propuesta de Rediseño. </t>
  </si>
  <si>
    <t xml:space="preserve">Actualizacion de Pensum academico de la Carrera  adaptados a las normas academicas de la UNAH. </t>
  </si>
  <si>
    <t>Propuesta de Rediseño aprobado por las instancias correspondientes</t>
  </si>
  <si>
    <t xml:space="preserve">Docente y estudiantes </t>
  </si>
  <si>
    <t>Carrera de Radiotecnologia</t>
  </si>
  <si>
    <t>Estudiantes de grado, posgrado y público interesado</t>
  </si>
  <si>
    <t>Planificación y organización de las actividades que se pretenden desarrollar. Promoción de la actividad en espacios y medios de comunicacion. Ejecución de la actividad.</t>
  </si>
  <si>
    <t>Fotografias</t>
  </si>
  <si>
    <t>Estudiantes e grado y posgrado, y publico interesado</t>
  </si>
  <si>
    <t xml:space="preserve">Depto. de Ciencias Biomedicas y Decanatura. </t>
  </si>
  <si>
    <t>Socializacion de las importancia del cuidado de  las Mamas en la mujer hondureña.</t>
  </si>
  <si>
    <t>Jornada de Salud contra el Cancer de las Mamas, desarrollada por el Depto. de Ciencias Biomedicas</t>
  </si>
  <si>
    <t>Capacitacion al personal docente de Biomedicas sobre "Diseño Curricular" impartido por la Direccion de Docencia.</t>
  </si>
  <si>
    <t>Capacitacion al personal docente de Biomedicas sobre "Investigacion Cientifica" impartido por la DICyP.</t>
  </si>
  <si>
    <t>Una capacitacion a 20 profesionales (docentes y radiotecnologos) y dos capacitadores</t>
  </si>
  <si>
    <t>dos capacitaciones a 30 profesionales (docentes y radiotecnologos) y dos capacitadores</t>
  </si>
  <si>
    <t>Capacitacion al personal docente de Biomedicas sobre "Relaciones interpersonales" impartido por la SEDP.</t>
  </si>
  <si>
    <t>Capacitacion al personal docente de Biomedicas sobre "Tecnicas pedagogicas para imparir la docencia" impartido por una docente pedagoga experta y Direccion de Docencia.</t>
  </si>
  <si>
    <t>dos capacitaciones a 40 profesionales (docentes y radiotecnologos) y dos capacitadores</t>
  </si>
  <si>
    <t>dos capacitaciones a 64 profesionales (docentes y radiotecnologos) y dos capacitadores</t>
  </si>
  <si>
    <t xml:space="preserve">Gestion ante Direccion de Docencia. Promocion de la Capacitacion y Ejecucion. </t>
  </si>
  <si>
    <t xml:space="preserve">Gestion ante DICyP. Promocion de la Capacitacion y Ejecucion. </t>
  </si>
  <si>
    <t xml:space="preserve">Gestion ante SEDP. Promocion de la Capacitacion y Ejecucion. </t>
  </si>
  <si>
    <t xml:space="preserve">Fortalecer los conocimientos en el area de Rediseño Curricular y Creacion de licenciatura dentro del Depto. </t>
  </si>
  <si>
    <t xml:space="preserve">Fortalecer los conocimientos en el area de Investigacion Cientifica para publicacion de articulos y elaboracion de teisis estudiantiles. </t>
  </si>
  <si>
    <t xml:space="preserve">Fortalecer las capacitaciones interpersonal dentro del Depto. </t>
  </si>
  <si>
    <t>Fortalecer al personal docente de Biomedicas sobre "Tecnicas pedagogicas para imparir la docencia con eficiencia y eficacia.</t>
  </si>
  <si>
    <t>listado de asistencia y/o fotografias, certificados</t>
  </si>
  <si>
    <t>docentes del Depto.  Ciencias Biomedicas</t>
  </si>
  <si>
    <t>Depto.  Ciencias Biomedicas</t>
  </si>
  <si>
    <t>Capacitacion "Primeros auxilios" brindado por los bomberos, a los estudiantes de Radiotecnologia.</t>
  </si>
  <si>
    <t>Capacitacion "Calidad de atencion a pacientes" brindada por una docente experta del Depto. Biomedica, impartida a los estudiantes de Radiotecnologia.</t>
  </si>
  <si>
    <t>Taller en "Elaboración de informes finales para graduación de la Carrera Tecnica en Radiotecnologia"</t>
  </si>
  <si>
    <t xml:space="preserve">Una capacitacion de 40 estudiantes por egresar de la Carrera de Radiotecnologia  con el apoyo de 2 docentes.   </t>
  </si>
  <si>
    <t xml:space="preserve">Una capacitacion de 100 estudiantes por egresar de la Carrera de Radiotecnologia  con el apoyo de bomberos y el comité de practica de la Carrera.   </t>
  </si>
  <si>
    <t>Una capacitacion a 50 estudiantes, 50 egresados y 50 profesionales empleados  beneficiados</t>
  </si>
  <si>
    <t xml:space="preserve">Preparacion de bosquejo. Promocion de la Capacitacion y Ejecucion. </t>
  </si>
  <si>
    <t xml:space="preserve">Mejorar las tecnicas de elaboracion de informes final de graduacion </t>
  </si>
  <si>
    <t xml:space="preserve">Programa de la tematica que se desarrollará. Listado de asistencia. </t>
  </si>
  <si>
    <t>estudiantes por graduarse de la Carrera de Radiotecnologia</t>
  </si>
  <si>
    <t>Departamento de Ciencias Biomedicas</t>
  </si>
  <si>
    <t xml:space="preserve">Mejorar la atencion de los estudiantes, egresados y empleados  en el servicio de pacientes. </t>
  </si>
  <si>
    <t>estudiantes, egresados y empleados  del  Departamento de Ciencias Biomedicas</t>
  </si>
  <si>
    <t xml:space="preserve">Fortalecer de conocimiento de los manejos de  primeros auxilios. </t>
  </si>
  <si>
    <t>Estudiantes de la Carrera de Radiotecnologia</t>
  </si>
  <si>
    <t>Elaboracion de manual del laboratorio de la asignatura de Radioprotección, desarrollado por el Depto. de Ciencias Biomedicas</t>
  </si>
  <si>
    <t xml:space="preserve">elaboracion de un manual de 50 hojas con contenido de la asignatura de Radioproteccion, elaborado por 3 docentes y 5 tecnologos del Depto. Biomedicas. </t>
  </si>
  <si>
    <t xml:space="preserve">Redaccion del manual. Impresión y fotocopiado. Promocion del manual. Creacion de un renglon presupuestario para la venta. </t>
  </si>
  <si>
    <t>compra de insumos medicos para las practicas (6,000.00. y  100 boquitas)</t>
  </si>
  <si>
    <t>Aprobacion del documento de Creacion del Departamento de Ciencias Biomedicas e Imágenes ante el Consejo Universitario y la Junta de Direccion Universitaria</t>
  </si>
  <si>
    <t>Aprobacion de un documento final involucrados 5 profesionales de Biomedicas.</t>
  </si>
  <si>
    <t>Revision de dictamenes para su respectiva ejecucion. Entrega de documento aprobado.</t>
  </si>
  <si>
    <t>Implementar sistemas de organización de personal, recursos financieros, materiales dentro del Depto. Biomedicas</t>
  </si>
  <si>
    <t>Documento aprobado ante las maximas autoridades universitarias</t>
  </si>
  <si>
    <t>Docentes, estudiantes y Jefatura del Depto. Biomedicas</t>
  </si>
  <si>
    <t xml:space="preserve">Depto. Ciencias  Biomedicas </t>
  </si>
  <si>
    <t>Entrega de reportes trimestrales de la revision y mantenimiento de los equipos medicos del Departamento de Ciencias Biomedicas</t>
  </si>
  <si>
    <t xml:space="preserve">viaticos para 5 docentes del Depto. de Ciencias Biomedicas + 10,000  combustible  y viaticos a motorista </t>
  </si>
  <si>
    <t xml:space="preserve">Brigada Medica Radiologica en el Hospital del Atlantico </t>
  </si>
  <si>
    <t xml:space="preserve">la actividad será desarrollada por 3 docentes y  6 residentes del Posgrado de Radiologia. </t>
  </si>
  <si>
    <t>Apoyo a las necesidades de recurso humano Medico Radiologo al Hospital de Atlantida. Entrenamiento en el desenvolvimiento profesional de los residentes.</t>
  </si>
  <si>
    <t>Docentes y residentes del Posgrado de Radiologia</t>
  </si>
  <si>
    <t>Depto. de Ciencias Biomedicas.</t>
  </si>
  <si>
    <t xml:space="preserve">Presentacion de Informe de los resultados de la Jornada del Cancer de Mamas elaborado por el Depto. de Biomedicas. </t>
  </si>
  <si>
    <t>Presentacion de 1 informe elaborado por 14 radiotecnologos y 5 docentes del Depto. Biomedicas</t>
  </si>
  <si>
    <t>Recoleccion de datos. Redaccion de documento. Presentacion de resultados</t>
  </si>
  <si>
    <t>Datos estadisticos que aportan a la investigacion cientifica del depto. de Biomedicas</t>
  </si>
  <si>
    <t>Presentacion de Informe de resultados</t>
  </si>
  <si>
    <t xml:space="preserve">Docentes y radiotecnologos del Depto. </t>
  </si>
  <si>
    <t>Depto. de Ciencias Biomedicas</t>
  </si>
  <si>
    <t>Participaran 50 estudiantes y 25 radiotecnologos</t>
  </si>
  <si>
    <t>Elaboracion de Progama de temas. Promocion de la capacitacion. Ejecucion</t>
  </si>
  <si>
    <t>Capacitacion sobre "Etica profesional" a estudiantes de la Carrera de Radiotecnologia y radiotecnologos</t>
  </si>
  <si>
    <t>Mejorar las competencias morales y humanista en la relacion estudiantes,  tecnicos y pacientes</t>
  </si>
  <si>
    <t>listados de asistencia y fotografias</t>
  </si>
  <si>
    <t>Estudiantes, radiotecnologia</t>
  </si>
  <si>
    <t>Depto. de ciencias Biomedicas</t>
  </si>
  <si>
    <t xml:space="preserve">Desarrollo del IV Congreso Multidisplinario de las ciencias Biomedicas e Imágenes realizado por el Depto. de Ciencias Biomedicas. </t>
  </si>
  <si>
    <t>Participaran 350 estudiantes, 12 docentes y 30 radiotecnologos con el apoyo de 8 expositores expertos nacionales y 2  expertos internacionales</t>
  </si>
  <si>
    <t>pago de viaje y estadia de 2 expertos extranjeros  (80,000.00 total)</t>
  </si>
  <si>
    <t>Planificacion de actividades. Gestion e invitacion de expertos. Desarrollo de Programa. Desarrollo Logistico. Ejecucion.</t>
  </si>
  <si>
    <t>docentes, radiotecnologos y Jefaturas</t>
  </si>
  <si>
    <t>fotografias, listados, afiches.</t>
  </si>
  <si>
    <t>Depto. Ciencias Biomedicas</t>
  </si>
  <si>
    <t>Gestion de Supervision de los radiotecnologos realizando su practica profesional en las areas regionales del pais</t>
  </si>
  <si>
    <t>10 estudiantes practicantes de la Carrera de Radiotecnologia serán supervisados por un docente del Depto. Biomedicas</t>
  </si>
  <si>
    <t xml:space="preserve">Supervision y seguimiento academico. Presentacion de informe de evaluacion del estudiante. </t>
  </si>
  <si>
    <t xml:space="preserve">Consolidacion de la clase practica y teorica y su relacion tecnico paciente. Verificacion de conocimientos adquiridos en su practica profesional. </t>
  </si>
  <si>
    <t xml:space="preserve">evaluacion de los profesionales egresados y fotografias. </t>
  </si>
  <si>
    <t>estudiantes egresados y docentes</t>
  </si>
  <si>
    <t xml:space="preserve">Departamento de Ciencias Biomedicas. </t>
  </si>
  <si>
    <t xml:space="preserve">solicitud de viaticos de 3 viajes mas gasto de combustible y viaticos de motorista. </t>
  </si>
  <si>
    <t>Desarrollo de 2 proyectos en tecnologia y comunicación en la Unidad de Redes y Comunicación del Depto. Ciencias Biomedicas</t>
  </si>
  <si>
    <t>Implementacion de Posgrado de la Enfermeria en la Facultad de Ciencias Médicas</t>
  </si>
  <si>
    <t xml:space="preserve">Implementar el Rediseño del Plan de Estudios del Posgrado de Enfermería. Contratacion de 4 docentes. Gestion de material y equipo. </t>
  </si>
  <si>
    <t>Estudiantes y docentes posgrado Enfermeria</t>
  </si>
  <si>
    <t xml:space="preserve">Carrera de Enfermería </t>
  </si>
  <si>
    <t xml:space="preserve">Implementacion del Plan de Estudio de la Carrera de Enfermeria. </t>
  </si>
  <si>
    <t>Implementado un Plan de Estudio del Posgrado de Enfermería coordinado por la Coordinadora y 4 docentes</t>
  </si>
  <si>
    <t>Implementar Rediseño Curricular. Solicitar contratacion de personal. Solicitar recursos tecnologico y mobiliario y equipo. Capacitaciones</t>
  </si>
  <si>
    <t>Carrera de Enfermeria</t>
  </si>
  <si>
    <t>Contratacion de un administrador, impresión de folios (20,000), Contratacion de 4 docentes. 5 computadoras y 10 sillas para estudiantes, 2 data show.  2 libreros. Compra de utilies (20,000). Pasajes nacionales (12,000) PRESUPUESTO AUTOFINANCIABLE.</t>
  </si>
  <si>
    <t xml:space="preserve">una publicacion cientifica realizada 7 docentes y 6 estudiantes del gradoy  Posgrado de Enfermeria. </t>
  </si>
  <si>
    <t>Publicacion cientifica "Evaluacion del Impacto de Escuelas Saludables" del grupo de pediatria  publicado en la revista de la FCM o DICyP.</t>
  </si>
  <si>
    <t>Elaboracion de protocolo de investigacion. Capacitacion a docentes y estudiantes en el area de investigacion. Capacitacion en metodos estadisticos y Base de datos. Elaboracion de informes y articulos. Publicacion</t>
  </si>
  <si>
    <t>articulo publicado</t>
  </si>
  <si>
    <t xml:space="preserve">Evidenciar los logros de implementacion de escuela Saludables a traves de la Escuela de Enfermeria. </t>
  </si>
  <si>
    <t>Estudiantes, docentes y Coordinaciones del Depto. Enfermeria</t>
  </si>
  <si>
    <t>Departamento de Enfermeria.</t>
  </si>
  <si>
    <t>Proyecto de Vinculacion "Familias Fuertes" desarrollado por la Carrera de Enfermeria</t>
  </si>
  <si>
    <t>Proyecto de Vinculacion "Escuelas Saludables" desarrollado por la Carrera de Enfermeria</t>
  </si>
  <si>
    <t>Participarán 4 docentes y 10 estudiantes en el desarrollo de 1 proyecto de vinculacion. Se beneficiarán 92 familias de areas urbanos rurales (Barrio abajo y la Aldea Yaguacire)</t>
  </si>
  <si>
    <t>Diseño del Proyecto. Definicion de sitios. Capacitacion del personal que participará. Promocion del Proyecto. Desarrollo del Proyecto</t>
  </si>
  <si>
    <t xml:space="preserve">para conocer la problemática que viven los adolencentes como ser violencia, maras, drogadiccion. Ayudar a los jovenes a visualizar metas en su vida. </t>
  </si>
  <si>
    <t>Proyecto registrado en la Direccion de Vinculacion. Fotografias</t>
  </si>
  <si>
    <t>docentes y estudiantes de la Carrera Enfermeria.</t>
  </si>
  <si>
    <t xml:space="preserve"> Depto. Enfermeria.</t>
  </si>
  <si>
    <t>Proyecto de Vinculacion "Salud Sexual Reproductiva y aprendiendo juntos a conocernos" desarrollado por la Carrera de Enfermeria</t>
  </si>
  <si>
    <t>Identificar alteraciones fisicas de la poblacion estudiantil, y brindar tratamiento preventivo y clinico.</t>
  </si>
  <si>
    <t>Participarán 6 docentes y 120 estudiantes en el desarrollo de 1 proyecto de vinculacion. Se beneficiarán 6 escuelas de areas urbanos (Tegucigalpa)</t>
  </si>
  <si>
    <t>Participarán 4 docentes y 100 estudiantes en el desarrollo de 1 proyecto de vinculacion. Se beneficiarán 5 escuelas de areas urbanos (Tegucigalpa.)</t>
  </si>
  <si>
    <t xml:space="preserve">Fortalecer los conocimientos en la poblacion juvenil e implementar estrategias para evitar el riesgo. </t>
  </si>
  <si>
    <t>Capacitacion al personal docente de Enfermeria en el tema de evalucion del aprendizaje a los estudiantes de Enfermeria  por el Instituto de Capacitacion docente</t>
  </si>
  <si>
    <t>participarán 50 docentes en el proceso de capacitacion</t>
  </si>
  <si>
    <t xml:space="preserve">Taller al personal docente de Enfermeria en el tema en areas a fines a la Carrera brindada por un experto extranjero en el area </t>
  </si>
  <si>
    <t>Solicitud de estadia y pago de viatico a un extranjero  (60,000 lps) y 50 boquitas</t>
  </si>
  <si>
    <t>Fortalecimiento del grupo de Creatividad "Creando innovacion" de la Carrera de Enfermeria</t>
  </si>
  <si>
    <t xml:space="preserve">Promoción de la integración de los grupos de Creatividad por la Carrera de Enfermeria </t>
  </si>
  <si>
    <t>participarán 50 docentes y 8 estudiantes en la promocion de este grupo en la FCM</t>
  </si>
  <si>
    <t>participarán 1 docente y 8 estudiantes en la promocion de este grupo en la FCM</t>
  </si>
  <si>
    <t>Listado de asistencia y fotografias</t>
  </si>
  <si>
    <t xml:space="preserve">Depto. Enfermeria </t>
  </si>
  <si>
    <t>Acondicionamiento del Laboratorio de Computacion de Enfermería.</t>
  </si>
  <si>
    <t xml:space="preserve">Compra de 3 aires acondicionado </t>
  </si>
  <si>
    <t>Gestion de 3 aires acondicionados</t>
  </si>
  <si>
    <t xml:space="preserve">Aprobacion de la propuesta de construccion del Edificio de Enfermeria ante las autoridades Universitarias. </t>
  </si>
  <si>
    <t>participaran 50 docentes y las autoridades de la FCM</t>
  </si>
  <si>
    <t xml:space="preserve">Contratacion de un asesor experto en el area de contrataciones </t>
  </si>
  <si>
    <t>Implementacion de la nueva estructura organizativa como escuela de Enfermeria</t>
  </si>
  <si>
    <t>participaran 50 docentes y 120 estudiantes</t>
  </si>
  <si>
    <t>Enfemeria</t>
  </si>
  <si>
    <t xml:space="preserve">capacitacion al personal docente  de pediatria sobre metodologia de investigacion </t>
  </si>
  <si>
    <t>capacitacion al personal docente de pediatria sobre Enseñanza modular como parte del proceso de Rediseño Curricular.</t>
  </si>
  <si>
    <t>Gestion de espacio fisico asignado al Comité de Vinculacion de la Facultad de Ciencias Médicas</t>
  </si>
  <si>
    <t>Comité de Vinculacion</t>
  </si>
  <si>
    <t xml:space="preserve">3 profesionales estarán coordinando las subcomisiones del Comité de Vinculacion conformado por 12 miembros. </t>
  </si>
  <si>
    <t xml:space="preserve">compra de 2 computadoras de escritorio, 2 sillas ejectuvas, 2 sillas de espera, 2 escritorios. Y archivo, una puerta de vidrio con logo UNAH, Una pizarra. </t>
  </si>
  <si>
    <t>Capacitacion al personal docente referente a las pautas a seguir para el registro y elaboracion de los proyectos de vinculacion.</t>
  </si>
  <si>
    <t>desarrollo de 6 capacitaciones a 120 docentes de la FCM incluyendo las 6 Carreras</t>
  </si>
  <si>
    <t>Comité de Vinculacion FCM</t>
  </si>
  <si>
    <t>Monitoreo de los proyectos de Vinculacion registros en la Direccion de Vinculacion UNAH</t>
  </si>
  <si>
    <t>Seguimiento al Proyecto de Vinculacion con la "Fundacion psoriasis", coordinada por el Comité de Vinculacion de la FCM.</t>
  </si>
  <si>
    <t>Creacion de una clinica   atencion integrar para el paciente psoriasis con la Fundacion Psoriasis iniciativa, como apoyo  Comité de Vinculacion de la FCM</t>
  </si>
  <si>
    <t xml:space="preserve">2 docentes y 72 estudiantes de las carreras de la FCM. </t>
  </si>
  <si>
    <t>Comité de vinculacion</t>
  </si>
  <si>
    <t>participaran 6 profesionales del Comite en el proceso de monitoreo a nivel nacional haciendo 12 visitas al año.</t>
  </si>
  <si>
    <t xml:space="preserve">asignacion de 60,000 a los 6 profesionales que realizarán las visitas de monitore. </t>
  </si>
  <si>
    <t>Implementacion de Estrategia de Rehabilitacion comunitaria mediante el Seguimiento al Proyecto de Vinculacion con la "Coordinaciones de Instituciones y Asociaciones de Rehabilitacion en Honduras CIAHR", coordinada por el Comité de Vinculacion de la FCM.</t>
  </si>
  <si>
    <t xml:space="preserve">Desarrollo de diagnostico para implementar la inauguracion de una clinica de atencion integrar para el paciente psoriasis. Lo desarrollarán 2 docentes con el apayo 6 estudiantes. </t>
  </si>
  <si>
    <t xml:space="preserve">Este proyecto se desarrollará  con 2 docentes y 6 estudiantes. </t>
  </si>
  <si>
    <t>Implementacion del Proyecto de Vinculacion"Escuela Saludable" en la Escuela 21 de octubre, coordinada por el Comité de Vinculacion de la FCM.</t>
  </si>
  <si>
    <t xml:space="preserve">Este proyecto se desarrollará  con 6 docentes y 6 estudiantes. </t>
  </si>
  <si>
    <t xml:space="preserve">Capacitacion dirigida a estudiantes y Docentes del Depto. de Fisiologia sobre el tema "Fisiologia celular" brindada por un docente experto en el area. </t>
  </si>
  <si>
    <t xml:space="preserve">participaran 100 estudiantes, 30 docentes en el desarrollo de la capacitacion. </t>
  </si>
  <si>
    <t>fisiologia</t>
  </si>
  <si>
    <t>Capacitacion al personal docente de Fisiologia sobre "Investigacion Cientifica" impartido por la UIC.</t>
  </si>
  <si>
    <t>participarán 35 docentes en el proceso de capacitacion</t>
  </si>
  <si>
    <t>Capacitación a los docentes de Fisiologia en el area de metodologia de la Enseñanza y evaluacion de los aprendizajes brindada por el Instituto de Profesionalización o UTES</t>
  </si>
  <si>
    <t xml:space="preserve">Conferencia a estudantes sobre el tema "Actualizaciones en Farmalogia" brindada por un docente experto en el area. </t>
  </si>
  <si>
    <t xml:space="preserve">Conferencia a estudantes sobre el tema "avances en fisiologia de sistemas" brindada por un docente experto en el area. </t>
  </si>
  <si>
    <t>1 docente brindará la conferencia a 100 estudiantes de fisiologia. Dra. Rodriguez</t>
  </si>
  <si>
    <t>1 docente brindará la conferencia a 100 estudiantes de fisiologia. Dra. Zambrano</t>
  </si>
  <si>
    <t>Gestion de la adquision de suministros de laboratorio para la realizacion de practicas educativas en los laboratorios de Fisiologia y Bioquimica</t>
  </si>
  <si>
    <t xml:space="preserve">participaran en la gestion academica 5 docentes 300 estudiantes </t>
  </si>
  <si>
    <t>se solicita la compra de los insumos que ascienden alrededor de 200,000.00</t>
  </si>
  <si>
    <t>participaran 6 docentes y 600 estudiantes atenderan 1,800 pacientes</t>
  </si>
  <si>
    <t>Proyecto de vinculacion "Asistencia de la Clinica pediatria en el cliper del Hato de En medio y Hospital San Felipe" realizado por Depto Pediatria</t>
  </si>
  <si>
    <t>Presentacion y aplicación de protocolos de investigacion "Calidad de atencion en las areas de Hospitalizacion Pediatrica a los niños del materno infantil" sobre abuso infantil realizado por el Depto de Pediatria</t>
  </si>
  <si>
    <t>publicación investigacion cientifica "maltrato infantil y abuso sexual" realizado por el Depto de Pediatria</t>
  </si>
  <si>
    <t>Proyecto de vinculacion sobre "Capacitaciones para enfermeras y personal no medico del HEU en reanimacion cardiopulmonar realizado por el Posgrado de Cuidados intensivos pediatricos.</t>
  </si>
  <si>
    <t>Proyecto de vinculacion sobre "Sesiones interdepartamentales entre pediatria y Ginecologia para mejorar la calidad de atencion del binomio madre e hijo" por iniciativa del Depto. pediatria.</t>
  </si>
  <si>
    <t>Capacitar para residentes de pediatria en reanimacion cardiopulmonar intermedia y avanzadas desarrollado por pediatria.</t>
  </si>
  <si>
    <t>Taller de arbovirus brindado a todos los internos de 7mo año brindado por el Depto. Pediatria</t>
  </si>
  <si>
    <t>dos docentes y 600 estudiantes</t>
  </si>
  <si>
    <t>Taller  de epidemiologia brindado a todos los internos de 7mo año brindado por el Depto. Pediatria</t>
  </si>
  <si>
    <t>Taller de normas de atencion del ministerio de salud rindado a todos los internos de 7mo año brindado por el Depto. Pediatria</t>
  </si>
  <si>
    <t xml:space="preserve">Taller virtual de medidas antropometrias de la OMS brindada a estudidantes 5to y 6to año organizado por el depto. Pediatria. </t>
  </si>
  <si>
    <t>Taller sonbre evaluacion por problemas y basado en competencias al personal docentes de pediatria</t>
  </si>
  <si>
    <t>curso de metologia de investigacion para residentes de primero y segundo año de pediatria</t>
  </si>
  <si>
    <t>participaran 45 residentes con la participacion de 2 docentes</t>
  </si>
  <si>
    <t>Remodelacion del espacio fisico de la oficina de pediatria y el aula magna.</t>
  </si>
  <si>
    <t>Diseño de una red interna y externa de computadoras con el fin de mejorar la comunicación y la administracion educativa</t>
  </si>
  <si>
    <t xml:space="preserve">50 docentes, 2500 estudiantes </t>
  </si>
  <si>
    <t xml:space="preserve">cableado de red, 2 rauters </t>
  </si>
  <si>
    <t>Listado de participantes de docentes y estudiantes asi como numero de talleres, suplemento memoria de la revista de la facultad de Ciencias Fédicas</t>
  </si>
  <si>
    <t xml:space="preserve">UCGIC-FCM </t>
  </si>
  <si>
    <t xml:space="preserve">Compartir y debatir con la comunidad científica los resultados de la investigación desarrollada.
Esta accion es clave para  asumir
la disposición al análisis crítico de la propia
actividad y el trabajo en equipo para mayor conocimiento de los resultados del estudio y la utilizacion de los conocimientos que se generan de la misma. </t>
  </si>
  <si>
    <t>100% de trabajos realizados bajos los criterios de derecho de autor y propiedad intelectual</t>
  </si>
  <si>
    <t>Reconocer y promover la investigacion cientifica como un elemento esencial para la generación de nuevos conocimientos y dar el credito y reconocimiento al o los investigadores.</t>
  </si>
  <si>
    <t>Representar a las diferentes especialidades redes, y grupos tematicos de enfermeria para el  desarrollo de actividades científicotecnológicas con investigación básica, aplicada o con desarrollos experimentales</t>
  </si>
  <si>
    <t xml:space="preserve">Promover y fortalecer la estructura de investigacion dentro de las carreras de la FCM y la UNAH                  Aplicación de  la investigacion cientifica como herramienta metodológica </t>
  </si>
  <si>
    <t>Docentes de grado y posgrado</t>
  </si>
  <si>
    <t>1.Gestion y coordinacion con los diferentes sectores 
2. Elaboracion de convenios para ser presentados AL comité de vinculacion de la FCM. 
3.Implementacion del plan respectivo: Prenatal, Proyecto SALTRA-H.
4. Supervisiòn de actividades con prenatal (Catacamas, Ceiba y la Mosquitia) y proyectos SALTRA-H.</t>
  </si>
  <si>
    <t xml:space="preserve">Profesionales de salud capacitados en la prevención de Discapacidades Prenatales </t>
  </si>
  <si>
    <t>1. Alianza  estrategica entre UIC  con el sector gubernamental , ONGs  sociedad civil y comunidad internacional 
2. Alianzas estrategicas con organizaciónes profesionales del sector salud para la promocion del sector salud del pais
3. Alianzas estrategicas con el sector civil.
4.Alianzas estrategicas con la comunidad internacional : OPS , Universidades (TULANE,INSP CIDEIM UNICAM, San Luis y otras )</t>
  </si>
  <si>
    <t xml:space="preserve">1. desarrollo de una alianza suscrita o en proceso de presentacion con los diferentes sectores </t>
  </si>
  <si>
    <t xml:space="preserve">1. Proyectos de investigacion realizados con cohortes en servicio social egresados (Medicina ,enfermeria , nutricion y otras ) de la FCM  y su respectiva socializacion </t>
  </si>
  <si>
    <t xml:space="preserve">1. Numero de egresados de la FCM que han realizado su trabajo de investigacion y lo han socializado conforme a estandares establecidos  </t>
  </si>
  <si>
    <t xml:space="preserve">1.Identificacion de problemas prioritarios en salud a investigar
2.Desarrollo de un protocolo de investigacion 
3. sometimiento del protocolo al comité de etica 
4. Talleres de capacitacion  a egresados de FCM en metodologia de investigacion , analisis de datos y etica en investigacion (aprender haciendo)
5.Desarrollo de los proyectos de investigacion
6. Supervisiòn de los Medicos en Servicio Social  
7. Socializacion de los resultados
8. Elaboracion del Informe  final </t>
  </si>
  <si>
    <t>Aplica los conocimientos aprendidos realizando investigación</t>
  </si>
  <si>
    <t>Lista de asistencia Fotografías Numero de talleres</t>
  </si>
  <si>
    <t>Estudiantes y Docentes</t>
  </si>
  <si>
    <t>2. Elaboración y desarrollo de plan de capacitación</t>
  </si>
  <si>
    <t>Desarrolla habilidades informáticas para realizar proyectos de investigación</t>
  </si>
  <si>
    <t xml:space="preserve">3) Docentes de grado y posgrado capacitados de las Carrera de FCM </t>
  </si>
  <si>
    <t xml:space="preserve">Comprende y aplica los conocimientos para el análisis estadístico </t>
  </si>
  <si>
    <t>Concientiza y analiza la importancia de la ética en la investigación</t>
  </si>
  <si>
    <t>Conoce las leyes nacionales y universitarias sobre los derecho de autor</t>
  </si>
  <si>
    <t>7. Elaboración y desarrollo de plan de capacitación</t>
  </si>
  <si>
    <t>Conoce y aplica los conceptos básicos de la metodología de la investigación para la realización de su trabajo de graduación</t>
  </si>
  <si>
    <t>Lista de asistencia Fotografías Número de talleres</t>
  </si>
  <si>
    <t xml:space="preserve">Estudiantes </t>
  </si>
  <si>
    <t xml:space="preserve">1.1 Prueba Piloto realizada
1.2 Instrumento de recolección validado
1.3 Validación conjunta de la Base de Datos Vrs Estadística requerida (Plan de Análisis Terminado)
1.4 Inclusion en todas las bases de datos las variables estándares
1.5  Base de Datos creada
1.6 Instructivo del proceso de captación de la información creado
1.6.1 Recomendaciones, recepción, revisión y registro de Instrumentos llenos de cada MSS realizadas
1.6.2 Base de Datos (prueba con datos reales) Validada
1.7 Digitación terminada
1.7.1 Depuración diaria terminada
1.7.2 Respaldo diario (Back-up) Realizado
1.7.3 Depuración general base de datos individuales realizadas
1.8 Resultados generados y entregados en CD/DVD
1.9 Base de Datos Consolidada(Unificación)
1.10 Base de Datos Consolidada Depurada
1.11 Resultados generados y entregados en CD/DVD
</t>
  </si>
  <si>
    <t xml:space="preserve">1. Contratacion de dos recursos humanos para la planificacion del laboratorio de Computo de la UCGIC-FCM </t>
  </si>
  <si>
    <t>1. Personal Contratado</t>
  </si>
  <si>
    <t>1. Brindar asesoria técnica en el uso y manejo de harware y sofware a los docentes y estudiantes</t>
  </si>
  <si>
    <t xml:space="preserve">Para mantenimientode equipo de computo, control de bases de datos para la UIC y FCM </t>
  </si>
  <si>
    <t>Base de datos elaboradas, depuradas y listas para ser analizadas</t>
  </si>
  <si>
    <t xml:space="preserve">Docentes y estudiantes </t>
  </si>
  <si>
    <t>2. Contratacion de dos recursos humanos para la organización del comité de etica</t>
  </si>
  <si>
    <t>2. Orientación a los investigadores de como deben presentar sus protocolos asi como su registro</t>
  </si>
  <si>
    <t>Para  dar mayor eficiencia al comité de etica y ajilizar los tramites a los investigadores</t>
  </si>
  <si>
    <t>Numero de visitas realizadas a los proyectos, y dictamenes distribuidos a los revisires</t>
  </si>
  <si>
    <t>Docentes y estudiantes e instituciones</t>
  </si>
  <si>
    <t xml:space="preserve">Taller sobre Planificacion didactiva y microcurriculum basado en un enfoque aprendizaje basado en problemas y en modulos dirigido a los docentes de los Deptos. Salud Publica, Cirugia, Medicina Interna impartido por UTES. </t>
  </si>
  <si>
    <t>Participaran 80 docentes con el apoyo de 1 docente Y 2 gestores academicos de UTES.</t>
  </si>
  <si>
    <t>utes</t>
  </si>
  <si>
    <t>Capacitacion a docentes  sobre "Publicacion de articulos cientificos en revistas indexadas brindada por UTES.</t>
  </si>
  <si>
    <t>participaran 40 docentes con el apoyo de5 docentes y 1 gestora academica UTES</t>
  </si>
  <si>
    <t>Capacitacion virtual a los instructores del Departamento de Fisiologia y Ciencias Morfologicas brindada por UTES</t>
  </si>
  <si>
    <t xml:space="preserve">participaran 30 instructores con el apoyo de 3 docentes y una gestora academica de la UTES y la Biblioteca Medica </t>
  </si>
  <si>
    <t>Publicacion de 2 revistas cientificas indexadas de la Facultad de Ciencias Médicas</t>
  </si>
  <si>
    <t xml:space="preserve">participaran el Consejo editorial conformado 13 profesionales de todos los Deptos de la FCM. Y se registran  2 articulos originales, 2 casos clinicos y 2 revisiones bibliograficas. </t>
  </si>
  <si>
    <t>Publicacion cientifica "Nivel de concrrecion de los aprendizajes de los examenes excritos del depto. Morfologicas coordinada por la UTES.</t>
  </si>
  <si>
    <t>participaran 4 profesores de diferentes areas de la FCM</t>
  </si>
  <si>
    <t>Publicacion cientifica "Sindrome metabolico: Estudio de prevalencia comunidad del norte de Francisco Morazan , Honduras" coordinada por la UTES.</t>
  </si>
  <si>
    <t>participaran 4 profesores y 3 medicos en Servicio Social  de diferentes areas de la FCM</t>
  </si>
  <si>
    <t>Remodelacion de espacio fisico en espacio audiovisual de la UTES</t>
  </si>
  <si>
    <t>Gestion de remodelacion del Salon de capacitacion Dr. Dagoberto Espinoza coordinado por la UTES</t>
  </si>
  <si>
    <t>COMPRA DE REVISTA, 100 CD (. 80,000)</t>
  </si>
  <si>
    <t>Atencion psicopedagogica a estudiantes brindado de la UTES</t>
  </si>
  <si>
    <t>40 SILLAS, 1 PROYECTOR Y EL CABLEADO ELECTRICO Y UN CABLE UH PARA LA INSTALACION PROYECTOR.  COMPRA DE AUDIO (90,000),</t>
  </si>
  <si>
    <t>COMPRA DE UNA LAPTOP PARA CAPACITACION</t>
  </si>
  <si>
    <t>PARTICIPARAN 2 DOCENTES BENEFICIANDO 300 ESTUDIANTES</t>
  </si>
  <si>
    <t>COMPRA DE COFEE BREAK 40 PERSONAS  Y COMPRA DE UNA LAPTOP (3,000).</t>
  </si>
  <si>
    <t>NUTRICION</t>
  </si>
  <si>
    <t>Participaran 9 docentes y 20 estudiantes y las autoridades universitarias</t>
  </si>
  <si>
    <t>Seguimiento al Convenio con el Programa Mundial de Alimentos mediante el apoyo a la Carrera de Nutricion. 12 estudiantes seran benefiados economicamente mediante el pago del Servicio Social de la Carrera de nutricion</t>
  </si>
  <si>
    <t>nutricion</t>
  </si>
  <si>
    <t xml:space="preserve">Atención nutricional a grupos vulnerables en Centros de Salud y Hospitales en 40  comunidades del país. </t>
  </si>
  <si>
    <t>75 estudiantes realizando Servicio Social en Centros de Salud y Hospitales en 40 comunidades del país.</t>
  </si>
  <si>
    <t xml:space="preserve">6. 40 estudiantes realizaran la práctica profesional (primero y segundo trimestre). 2. 35 estudiantes realizaran la práctica profesional (Tercero y cuarto trimestre).  </t>
  </si>
  <si>
    <t>Socialización de conocimentos nutricionales a la Sociedad a nivel nacional</t>
  </si>
  <si>
    <t xml:space="preserve"> Documentación soporte  impresos y digitales.</t>
  </si>
  <si>
    <t xml:space="preserve">Centros de Salud y Hospitales en 40  comunidades del país. </t>
  </si>
  <si>
    <t>Carrera de Nutrición y Decanatura</t>
  </si>
  <si>
    <t>Participaran 50 estudiantes en este proceso por 2 docentes de la UIC</t>
  </si>
  <si>
    <t>Conferencia sobre "Actualizacion nutricionales" a los estudiantes de la Carrera de Nutricion</t>
  </si>
  <si>
    <t>Participaran 50 estudiantes en este proceso por 1 docente experta en el area nutricional.</t>
  </si>
  <si>
    <t>Seguimiento del Cuidado y funcionamiento del Proyecto del Huerto Familiar desarrollado por la Carrera de Nutricion</t>
  </si>
  <si>
    <t>participaran 100 estudiantes con la supervision de 2 docentes</t>
  </si>
  <si>
    <t>Presentacion ante el Consejo Univertario del Rediseño de la Carrera de Nutricion.</t>
  </si>
  <si>
    <t xml:space="preserve">Presentacion del documento de Plan de Estudio, Diagnostico y Plan de Factibilidad de la Carrera de nutricion al Consejo Universitario </t>
  </si>
  <si>
    <t>Proyecto de Vinculacion "Promocion de la Salud y prevencion en insuficiencia renal" coordinado por la Carrera de Nutricion</t>
  </si>
  <si>
    <t>participaran 2 docentes y 40 estidiantes de la Carrera nutricion</t>
  </si>
  <si>
    <t xml:space="preserve">Implementación del Rediseño Curricular de la Carrera  Medicina </t>
  </si>
  <si>
    <t xml:space="preserve">Se implementacion del Plan de Estudio, Malla Curricular y Plan de Factibilidad con la participacion de 30 docentes semestralmente y 150 estudiantes,. </t>
  </si>
  <si>
    <t>Coordinacion de Carrera de Medicina</t>
  </si>
  <si>
    <t xml:space="preserve">participarán 30 docentes semestralmente y 150 estudiantes. </t>
  </si>
  <si>
    <t xml:space="preserve">participarán150 docentes que laboran en el area basica de la Carrera de Medicina.  </t>
  </si>
  <si>
    <t>Taller sobre Metodologia de Investigacion a docentes de la Carrera de Medicina impartido  por la UIC y coordinada por la Carrera de Medicina</t>
  </si>
  <si>
    <t xml:space="preserve">participarán 50 docentes de la Carrera de Medicina.  </t>
  </si>
  <si>
    <t>Capacitacion sobre "Rediseño Curricular" a los docentes de la Carrera de Medicina que imparten las asignaturas generales en el tema impartida por la Coordinacion de Carrera de Medicina.</t>
  </si>
  <si>
    <t>Taller sobre Evaluacion modular y metodologia de aprenzaje basado en problema dirigido a los docentes de la Carrera de Medicina  impartida por la Coordinacion de Carrera de Medicina.</t>
  </si>
  <si>
    <t>Coordinación de Carrera de Medicina</t>
  </si>
  <si>
    <t>participarán una Coordinadora de la Unidad de Gestion Curricular. 2 docentes. Un encargado de  logistica academica</t>
  </si>
  <si>
    <t xml:space="preserve">2 computadora de escritorio. 1 laptop. Un datashow, 3 escritorios, 1 archivo. </t>
  </si>
  <si>
    <t>Apertura de la Unidad de Desarrollo Curricular encargada del monitoreo y ejecucion del Rediseño Curricular de la Carrera de Medicina bajo la direccion de la Coordinacion de la Carrera de Medicina.</t>
  </si>
  <si>
    <t xml:space="preserve">Implementacion de un sistema digital de documentacion interna y externa en la Coordinacion de la Carrera de Medicina. </t>
  </si>
  <si>
    <t>Gestion de 2 computadores de escritorio y 2 sillas secretariales para el desarrollo de las actividades academicas y administrativas de la Coordinacion</t>
  </si>
  <si>
    <t>Coordinacion de la Carrera de Medicina</t>
  </si>
  <si>
    <t>2 sillas secretariales y 2 computadoras de escritorios</t>
  </si>
  <si>
    <t>salud publica</t>
  </si>
  <si>
    <t xml:space="preserve">participarán 32 docentes de Salud publica, medicina interna y pediatria en la capacitacion brindada por la OPS. </t>
  </si>
  <si>
    <t>Capacitacion virtual a los  docentes del Depto. de salud Publica de grado y posgrado  sobre "Atencion Primaria en Salud",  brindada por la OPS, coordinada por el Departamento de Salud publica.</t>
  </si>
  <si>
    <t xml:space="preserve"> "Curso de Protocolo de Investigacion en la practica clinica", bridando por Epidemiologia del Depto. de  Salud Publica a docentes de la FCM y profesionales interesados. </t>
  </si>
  <si>
    <t>8 docentes y  64 estudiantes del depto de Ginecologia atenderán pacientes en las áreas de: Quirófanos, Consulta Externa, Centro de Salud: Las Crucitas, Hospital General San Felipe".</t>
  </si>
  <si>
    <t>Rotaciones de estudiantes 5to año cada 5 semanas y 6to cada 6 semanas y 7mo año cada tres meses visitan estos centros de salud y unidades de atencion  medica</t>
  </si>
  <si>
    <t>Atencion ginecologica a pacientes en  en las áreas de: Quirófanos, Consulta Externa, Centro de Salud: Las Crucitas, Hospital General San Felipe.</t>
  </si>
  <si>
    <t>Presentacion de informes proyecto de vinculación</t>
  </si>
  <si>
    <t xml:space="preserve">pacientes en general, docentes y estudiantes que cursar asignaturas del Depto. de Ginecología. </t>
  </si>
  <si>
    <t xml:space="preserve">Depto. de Ginecologia y Decanatura. </t>
  </si>
  <si>
    <t>elaboracion  del proyecto: Estrategias en el combate a la pobreza a traves de un estilo de vida saludable dirigdo a una poblacion vulnerable de el Distrito Central.</t>
  </si>
  <si>
    <t>Desarrollo de 2 seminarios de capacitacion en temas de Salud sexual y reproductiva dirigido a alumnos de la carrera de medicina  de 1 a 7 año con departamentos de salud publica.</t>
  </si>
  <si>
    <t>Capacitación a los estudiantes en los diferentes niveles de promoción y prevención de enfermedades como transmisión sexual y cáncer cervis. Planificación familiar. Promoción y control de embarazo y parto institución. Prevención de embarazos en adolescentes. Educación en el tema de salud sexual y reproductiva dirigidao dirigida a la población objetivo. Implementación de una feria de salud reproductiva.</t>
  </si>
  <si>
    <t xml:space="preserve">Enseñar a los estudiantes los diferentes niveles de promoción y prevención de enfermedades como transmisión sexual y cáncer cervis. Planificación familiar. Promoción y control de embarazo y parto institución. Prevención de embarazos en adolescentes. </t>
  </si>
  <si>
    <t>Presentacion de informes proyecto de vinculación. Fotografías</t>
  </si>
  <si>
    <t>Estudiantes y docentes Depto. Ginecologia</t>
  </si>
  <si>
    <t>pago de matricula del curso a 32 docentes equivalente  a 32,000.00</t>
  </si>
  <si>
    <t>Diplomado de Atencion Primaria en Salud brindado por la OPS y SESAL organizado por el Depto. Salud Publica</t>
  </si>
  <si>
    <t>participarán 7 docentes recibiendo apoyo de pago de matricula del diplomado.</t>
  </si>
  <si>
    <t>pago de matricula del curso a 7 docentes equivalente  a 134,000.00</t>
  </si>
  <si>
    <t>Elaboracion y publicacion de manual "Proyecto Familias y comunidades Sanas basadas en un modelo de Atencion Primaria en Salud" por el Depto. Salud Publica.</t>
  </si>
  <si>
    <t>Se reproducirán 500 manuales del Proyecto Familias y comunidades Sanas basadas en un modelo de Atencion Primaria en Salud</t>
  </si>
  <si>
    <t>reproduccion de 500 manuales equivalente a 30,000.00</t>
  </si>
  <si>
    <t xml:space="preserve">participaran docentes, estudiantes y personal administrativo y personal de mantenimiento priorizando la linea base del Depto. Salud publica para el diagnostico del estado nutricional / enfermedades cronicas no transmisibles. </t>
  </si>
  <si>
    <t xml:space="preserve">Implementacion de un espacio Fisico y adaptacion de 2 baños para la actividad fisica de la comunidad universitaria de la FCM coordinado por el Depto. Salud Publica. </t>
  </si>
  <si>
    <t>Salud Publica</t>
  </si>
  <si>
    <t>Desarrollo de 2 jornadas de actividad fisica en la que participaran 32 estudiantes y 1200 estudiantes de la FCM</t>
  </si>
  <si>
    <t xml:space="preserve">Desarrollo de 2 jornadas de actividad fisicas en el Polideportivo con el apoyo de las 6 carreras de la FCM coordinado por el Depto. de Salud Publica. </t>
  </si>
  <si>
    <t>Compra de 390 glucometro (, 1000 kit de glicemia, 1000 kit  colesterol y 1000 kit trigecemios entre estudiantes, docentes y personal de administrativo equivalente (180,000.00), compra de TATAMI (100,000.00) y 5 kit de pesas (10,000) y 6 bolas (1,800.00). Y 8 mantas de yoga (6,000.00), 5 duchas (10,000) y 2 oasis (6,000)</t>
  </si>
  <si>
    <t xml:space="preserve">Licenciatura de Terapia Fisica y Ocupacional  creada. </t>
  </si>
  <si>
    <t xml:space="preserve">Resultado de la Autoevaluación de la Carrera de Terapia Funcional que plantea el rediseño curricular del técnico a nivel de licenciatura. </t>
  </si>
  <si>
    <t xml:space="preserve">Desarrollo de la Propuesta  Diagnostico situacional  Anteproyecto de la Propuesta y Documento final. </t>
  </si>
  <si>
    <t xml:space="preserve">Sociedad   Docentes  Estudiantes </t>
  </si>
  <si>
    <t>Medicina de Rehabilitacion  y Decanato</t>
  </si>
  <si>
    <t xml:space="preserve">Aprobacion del Documento de Creación de la Licenciatura de Terapia Fisica y Ocupacional   por las instancias universitarias correspondientes </t>
  </si>
  <si>
    <t>Aprobacion de la Propuesta Diagnostico situacional   Plan de Factibilitibilidad   Documento final . Presentación de Propuesta del anteproyecto de la Licenciatura de Terapia Fisica y Ocupacional.</t>
  </si>
  <si>
    <t>Desarrollo de la Propuesta del  Plan de Factibilitibilidad. Presentación de Propuesta del anteproyecto de Carrera Técnico Superior en Cuidados experto de Adultos Mayores.</t>
  </si>
  <si>
    <t xml:space="preserve">Dar respuesta al diagnostico de demanda social y laboral, de profesionales en el cuidado de los adultos mayores. </t>
  </si>
  <si>
    <t>Presentacion de Plan de estudios.</t>
  </si>
  <si>
    <t>Elaborar de la Malla Curricular (Plan de Estudio) ducumento de Factibilidad  de la Carrera Técnico Superior en Cuidados experto de Adultos Mayores. En vista que el Diagnostico ya fue revisado y aprobado por las instancias correspondientes</t>
  </si>
  <si>
    <t>Elaboración de la Malla Curricular (Plan de Estudio)  y ducumento de Factibilidad  de la Carrera Técnico Superior en Cuidados expertos de Adultos Mayores.</t>
  </si>
  <si>
    <t xml:space="preserve">Elaboración del anteproyecto de la creación del Programa de Escuela de Voz. </t>
  </si>
  <si>
    <t xml:space="preserve">Las disfonias secundarias al abuso o mal uso de la voz son unos de los problemas mas frecuentes de la comunicación humana, los maestros son vulnerables de sufrir discapacidad en el habla por problemas de este tipo. </t>
  </si>
  <si>
    <t xml:space="preserve">Ficha del usuario, registro de asistencia. </t>
  </si>
  <si>
    <t>Docentes</t>
  </si>
  <si>
    <t xml:space="preserve">Depto. de Medicina de Rehabilitación y Decanatura. </t>
  </si>
  <si>
    <t>Ejecucion de alianza estrategica con el Instituto de Capacitacion docente UNAH con el fin de implementar en los docentes de la UNAH el programa de escuela de voz  del Depto. de Medicina de Rehabilitación.</t>
  </si>
  <si>
    <t xml:space="preserve">Generar una alianza estrategica con el Instituto de capacitacion Docente para dar atencion a 120 docentes dentro del programa de escuela de Voz. </t>
  </si>
  <si>
    <t xml:space="preserve">Desarrollo e Implementacion del Programa de Rehabilitacion Cardiaca con pacientes del Hospital Escuela Universitario. </t>
  </si>
  <si>
    <t>compra de un equipo de telemetria (120,000.00) 10 pulsometro (10,000.00)</t>
  </si>
  <si>
    <t xml:space="preserve">Desarrollar de un Programa de Rehabilitacion Cardiaca con la atencion de 40 pacientes anual  del Hospital Escuela Universitario con el apoyo de 3 doentes, 2 tecnicos, 1 anesteciologo, 1 nutricionista y 1 cardiologo, 1 profesional de Educacion Fisica. </t>
  </si>
  <si>
    <t>Desarrollar un Programa Educacional para el envejecimiento activo con la atenciòn de 20 pacientes anual  del Hospital Escuela Universitario con el apoyo de 10  doentes y 2 tecnicos terapeutas.</t>
  </si>
  <si>
    <t>Desarrollo e implementaciòn del Programa Educacional para el envejecimiento activo por el Depto. De Medicina de Rehabilitacion en Tegucigalpa.</t>
  </si>
  <si>
    <t>Fotografias y listados de asistencia</t>
  </si>
  <si>
    <t>docentes del Depto. De Medicina de Rehabilitacion</t>
  </si>
  <si>
    <t>Depto. De Medicina de Rehabilitacion</t>
  </si>
  <si>
    <t xml:space="preserve">participaràn 25 docentes estan participando en el proceso de capacitacion </t>
  </si>
  <si>
    <t>Desarrollo de Capacitaciòn sobre "Desarrollo de Planificacion y evaluacion academica basado en el modelo por competencias",  desarrollado por el Depto. Medicina de Rehabilitacion brindado por una experta en el area.</t>
  </si>
  <si>
    <t>Desarrollo de Capacitaciòn sobre "Metodologia de Investigacion" desarrollado por el Depto. Medicina de Rehabilitacion brindado por un experto del extranjero.</t>
  </si>
  <si>
    <t>compra de 25 boquitas</t>
  </si>
  <si>
    <t>25 compra de boquitas</t>
  </si>
  <si>
    <t>Capacitacion a docentes sobre "Actualizacion en trastornos de la Comunicación" coordinado por el Depto. De Medicina de Rehabilitacion</t>
  </si>
  <si>
    <t>participaràn 3 docentes en este proceso de capacitacion brindada en el Instituto Nacional de Rehabilitacion de Mexico</t>
  </si>
  <si>
    <t>Desarrollo de seguimiento de graduados del Posgrado</t>
  </si>
  <si>
    <t>partiparà el coordinador del Posgrado de Medicina de Rehabilitacion.</t>
  </si>
  <si>
    <t>Capacitacion sobre Electroterapia dirigida a los estudiantes de la Carrera de Terapia Funciona</t>
  </si>
  <si>
    <t>participaràn 50 estudiantes  de la Carrera de Terapia Funcional.</t>
  </si>
  <si>
    <t xml:space="preserve">Reingeniería del sistema de informacion y comunicación de la Unidad de Informacion e Investigacion Materno Infantil del departamento de Pediatria ubicada en el 7mo piso del HEU. </t>
  </si>
  <si>
    <t>se acondicionara la Unidad UNIMAI ubicada en el HEU mediante la compra de equipo tecnologico necesario</t>
  </si>
  <si>
    <t>Depto. Pediatria</t>
  </si>
  <si>
    <t xml:space="preserve">compra de 5 computadoras de escritorio y una impresora canon burbuja, (tinta multifuncional). </t>
  </si>
  <si>
    <t>Desarrollo de Feria Educativa del Depto. de Ciencias Morfologicas organizada por la asignatura de Embriología.</t>
  </si>
  <si>
    <t>15 docentes colaboradores y 200 estudiantes que cursan las asignaturas de Ciencias Morfologicas.</t>
  </si>
  <si>
    <t>difundir conocimientos sobre  Embriología.</t>
  </si>
  <si>
    <t>Estudiantes y Docentes Depto. Morfologia</t>
  </si>
  <si>
    <t>Depto. Morfologicas y Decanatura.</t>
  </si>
  <si>
    <t xml:space="preserve">Gestion de compra de 200 botes de agua de 500 millitros. Alquiler de 20 mesas y 20 sillas y 100 boquitas </t>
  </si>
  <si>
    <t xml:space="preserve">Desarrollo del 22 Aniversario del laboratorio de Embriologia "Emma Defilia Dextre" organizada por el Depto. de Ciencias Morfologicas </t>
  </si>
  <si>
    <t xml:space="preserve">participarán 50 docentes e instructores de diferentes areas de la Facultad. </t>
  </si>
  <si>
    <t>morfologicas</t>
  </si>
  <si>
    <t>depto. Morfologicas</t>
  </si>
  <si>
    <t>Gestion de 50 almuerzos</t>
  </si>
  <si>
    <t>Desarrollo de seminarios sobre "Salud reproductva" que se desarrollaran en 4 visitas a centros educatvos de educacion media publicas y privadas de Tegucigalpa organizada por el Depto. Morfologicas</t>
  </si>
  <si>
    <t>participaran 4 docentes y 160 estudiantes estaran visiando 4 centros educativos</t>
  </si>
  <si>
    <t>participaran 30 docentes del Depto. Ciencias Morfologicas</t>
  </si>
  <si>
    <t>listado de asistencia y fotografias.</t>
  </si>
  <si>
    <t>Capacitacion al personal docente del Depto de Morfologicas  sobre "Metodologia de Investigacion brindada por la UIC o DICyP.</t>
  </si>
  <si>
    <t>Capacitacion sobre "Tecnica de Adaptaciones  de inmobiliario en Carton para uso en los Centros de Rehabilitacion" dirigida a los estudiantes de la Carrera de Terapia Funcional</t>
  </si>
  <si>
    <t>Desarrollo de Simposio sobre "Embarazo en adolescentes"  brindada a estudiantes por el Depto. de Ciencias Morfologicas como parte del Curso de Induccion de los estudiantes de primer ingreso de la FCM.</t>
  </si>
  <si>
    <t xml:space="preserve">participaran 30 docentes y 300 estudiantes. </t>
  </si>
  <si>
    <t>Desarrollo de Simposio sobre "Prevencion de alteraciones del Tubo Neural"  brindada a estudiantes por docentes  del Depto. de Ciencias Morfologicas FCM y profesionales expertos en el area, como parte del Curso de Induccion de los estudiantes de primer ingreso de la FCM.</t>
  </si>
  <si>
    <t>listados de asistencias y fotografias</t>
  </si>
  <si>
    <t>Implementacion de un sistema de Higiene en el anfiteatro y la necroteca para los docentes y los estudiantes del Depto. de Ciencias Morfologicas</t>
  </si>
  <si>
    <t>participaran 5 docentes y 120 estudiantes</t>
  </si>
  <si>
    <t xml:space="preserve">compra de materiales desechables: gorros, batas, cubrebocas, guantes, botas. Jabon liquido, papel higienico. 2 Secadores de mano; inversion:  200,000.00 </t>
  </si>
  <si>
    <t>participarán 2 docentes como asesores tematicos, elaborado por 2 residentes del Posgrado</t>
  </si>
  <si>
    <t>Depto. Cirugia</t>
  </si>
  <si>
    <t>articulo publicado en la revista de Posgrados de la FCM</t>
  </si>
  <si>
    <t>docentes y residentes.</t>
  </si>
  <si>
    <t>Desarrollo de brigadas sobre Evaluacion de pacientes politraumatizados, abdomen agudo, urgencias urologicas, urgencias en otorrinolaringolicas, en Hospitales regionales coordinado por el Depto. Cirugia.</t>
  </si>
  <si>
    <t xml:space="preserve">Desarrollo de cuatro brigadas anuales en la participaran 4 docentes y 4 residentes de los Posgrados del Depto. de Cirugia. </t>
  </si>
  <si>
    <t>listado de asistencia y fotografias</t>
  </si>
  <si>
    <t xml:space="preserve">Desarrollo de 1 brigada realizada por el Coordinador del Posgrado de Cirugia Plastica y 2 residentes con apoyo de la Sociedad de Cirugia Plastica de Honduras, en el cual se evaluan 50 pacientes y operan 20 pacientes. </t>
  </si>
  <si>
    <t>Realizacion de una brigada "Labio y paladar hendido" en centros de salud Regionales coordinado por el Posgrado de Cirugia Plastica del Depto. de Cirugia</t>
  </si>
  <si>
    <t>fotografias y listados de asistenica</t>
  </si>
  <si>
    <t>Capacitacion Sobre "evaluacion del aprendizaje formativo y sumativo" dirigidas a docentes del Depto. de Ciencias Morofologicas</t>
  </si>
  <si>
    <t>Capacitacion Sobre "evaluacion del aprendizaje formativo y sumativo" dirigidas a docentes del Depto. de Cirugia.</t>
  </si>
  <si>
    <t>participaran 20 docentes del Depto. Cirugia</t>
  </si>
  <si>
    <t xml:space="preserve">Capacitacion sobre "evaluacion de pacientes politraumatizados de acuerdo a los lineamientos ATLS (Advance Trauma Life Support" organizado por el Depto. Cirugia. </t>
  </si>
  <si>
    <t xml:space="preserve">participaran 3 docentes y 400 estudiantes. </t>
  </si>
  <si>
    <t>Desarrollo de Curso de Bioetica dirigido a los aspirantes a las especialidades Medicas organizado por la Coordinacion General de Posgrados de Medicina</t>
  </si>
  <si>
    <t xml:space="preserve">Se desarrollará un curso en la cual participaran 13 docentes de los posgrados de Medicina capacitando a 550 aspirantes. </t>
  </si>
  <si>
    <t xml:space="preserve">Coordinacion General de Posgrados </t>
  </si>
  <si>
    <t>Fortalecer los conocimientos de los aspirantes en la area de Eticia en referencia a la relacion medico - paciente.</t>
  </si>
  <si>
    <t>Desarrollo de Curso de Reanimacion Cardiopulmonar (RCP) dirigido a los aspirantes a las especialidades Medicas  organizado por la Coordinacion General de Posgrados de Medicina</t>
  </si>
  <si>
    <t xml:space="preserve">Se desarrollará un curso en la cual participaran 30 docentes de los posgrados de Medicina capacitando a 550 aspirantes. </t>
  </si>
  <si>
    <t>Fortalecer los conocimientos de los aspirantes en la area de Reanimacion Cardiopulmonar en referencia a la relacion medico - paciente.</t>
  </si>
  <si>
    <t xml:space="preserve">Desarrollo de Curso de Investigacion dirigido a los aspirantes a las especialidades Medicas  organizado por la Coordinacion General de Posgrados de Medicina brindada por la UIC. </t>
  </si>
  <si>
    <t xml:space="preserve">Se desarrollará un curso en la cual participaran 5 docentes de la UIC  capacitando a 550 aspirantes. </t>
  </si>
  <si>
    <t xml:space="preserve">Fortalecer los conocimientos de los aspirantes en la area de Investigacion Cientifica  en referencia a la relacion medico - paciente, lo cual les permitirá la disciplina en que desean especializarse. </t>
  </si>
  <si>
    <t xml:space="preserve">Se desarrollará un curso en la cual participaran 60 docentes y 600 aspirantes. </t>
  </si>
  <si>
    <t xml:space="preserve">Proporcionar conocimientos cientificos y academicos a los aspirantes.   Presentacion de los trabajos de investigacion de los medicos residentes de ultimo año, previo a otorgamiento de su titulo de medico especialista. </t>
  </si>
  <si>
    <t>listado de asistencia, fotografias, presentacion de diapositivas</t>
  </si>
  <si>
    <t xml:space="preserve">alquiler del local incluido alimentacion y equipo multimedia (180,000.00)  </t>
  </si>
  <si>
    <t>Desarrollo de 23 Congreso de los Posgrados de Médica dirigido a aspirantes y medicos residentes de ultimo año de  las especialidades Medicas organizado por la Coordinacion General de Posgrados de Medicina.</t>
  </si>
  <si>
    <t>Desarrollo de "Curso de escritura medica" dirigido a medicos residentes de ultimo año de  las especialidades Medicas organizado por la Coordinacion General de Posgrados de Medicina.</t>
  </si>
  <si>
    <t xml:space="preserve">Se desarrollará un curso en la cual participaran 6 docentes y  90 medicos residentes. </t>
  </si>
  <si>
    <t>Proporcionar las herramientas necesarias a los medicos residentes de ultimo año, para desarrollar y elaborar su trabajo de investigacion.</t>
  </si>
  <si>
    <t>listado de asistencia, fotografias.</t>
  </si>
  <si>
    <t xml:space="preserve">Capacitacion sobre "Buenas Practicas Clinicas" dirigido a los docentes de los Posgrados organizado por la Coordinacion General de Posgrados de Medicina y expertos en el areas. </t>
  </si>
  <si>
    <t xml:space="preserve">Se desarrollará una capacitacion en la cual participaran 30 docentes, mediante el apoyo de 8 expertos en el area. </t>
  </si>
  <si>
    <t>Fortalecer los conocimientos en las buenas practicas clinicas que realizan los docentes con los residentes de Posgrado.</t>
  </si>
  <si>
    <t xml:space="preserve">Capacitacion sobre Curso de Investigacion  dirigido a los docentes de los Posgrados organizado por la Coordinacion General de Posgrados de Medicina. </t>
  </si>
  <si>
    <t xml:space="preserve">Se desarrollará una capacitacion en la cual participaran 30 docentes y 8 capacitadores expertos en el area. </t>
  </si>
  <si>
    <t>Proporcionar las herramientas necesarias a los medicos residentes de ultimo año, para recopilar informacion mediante las aplicación de encuestas.</t>
  </si>
  <si>
    <t>Desarrollo de "Curso de EPI INFO" dirigido a medicos residentes de ultimo año de  las especialidades Medicas organizado por la Coordinacion General de Posgrados de Medicina.</t>
  </si>
  <si>
    <t>Desarrollo de "Curso de Induccion" dirigido a los aspirantes a las especialidades Medicas organizado por la Coordinacion General de Posgrados de Medicina.</t>
  </si>
  <si>
    <t xml:space="preserve">Se desarrollará un curso en la cual participaran 15 docentes y  120 medicos residentes. </t>
  </si>
  <si>
    <t xml:space="preserve">Creación de una alianza interna con el Instituto de Investigacion de la FCM, con el objetivo de capacitar e implementar el metodo cientifico en los procesos de aprendizaje de los medicos residentes de los prosgrados de Medicina. </t>
  </si>
  <si>
    <t>participarán 350 medicos residentes.</t>
  </si>
  <si>
    <t xml:space="preserve">Fortalecer y brindar las herramientas necesarias para la elaboracion de trabajos de investigacion de los medicos residentes. </t>
  </si>
  <si>
    <t>Presentacion de propuesta de implementacion de alianza con el Instituto de Investigacion de FCM.</t>
  </si>
  <si>
    <t xml:space="preserve">Coordinacion General de Posgrados. </t>
  </si>
  <si>
    <t>Publicacion del suplemento de la  revista de los Posgrados de Medicina indexada de la Facultad de Ciencias Médicas</t>
  </si>
  <si>
    <t xml:space="preserve">participaran el Consejo editorial de los Posgrados  conformado 15 profesionales de todos los Deptos de la FCM. Y se registran 102  articulos, 2 casos clinicos y 2 revisiones bibliograficas. </t>
  </si>
  <si>
    <t>Implementacion de un laboratorio de informatica para el uso de residentes y docentes con el fin fortalecer el proceso de enseñanza - aprendizaje a nivel de Posgrado.</t>
  </si>
  <si>
    <t>Gestionar la compra de 19 computadores laptop, y datashow, 1 pantalla para proyectar, 9 baterias recargables. En esta gestion se beneficiarán 320 medicos residentes y 30 docentes de posgrado.</t>
  </si>
  <si>
    <t>Enriquecer el proceso de enseñanza - aprendizaje a nivel de posgrado involucrando las tres dimensiones de la UNAH (docencia, vinculacion e investigacion)</t>
  </si>
  <si>
    <t>fotografias y solicitudes de compra de equipo</t>
  </si>
  <si>
    <t>Residentes y docentes de Posgrados</t>
  </si>
  <si>
    <t xml:space="preserve">1. Plan de estudio de la Carrera de Enfermería aprobado por las instancias correspondientes. </t>
  </si>
  <si>
    <t>1. Actualizaciòn de las diferentes actividaedes y eventos e informaciòn estrategica de de la UIC en la BVS. 
2.Ralizaciòn  los talleres a docentes y estudiantes, red de comites de etica y otros investigadores en plataforma PROHETOS Y TGHN.
3.Revision de Protocolos de investigaciòn sometidos al comite de etica CEIB a traves de la plaforma PROHETOS.</t>
  </si>
  <si>
    <t>Promociòn, fortalecimiento y actualizaciòn  de las siguientes redes:
 1. Biblioteca Virtual en Salud (BVS),  PROETHOS- 
2. The Global Helth Nework (TGHN)</t>
  </si>
  <si>
    <t>Promover la Plataforma de la BVS actualizada mediante la divulgacion de capacitaciones y proyectos PROETHOS, Proyectos sometidos al comité ètica,  estudiantes, docentes, y personas interesadas  participando  a travès de la plataforma de TGHN.</t>
  </si>
  <si>
    <t>Fortalecer los conocimientos cientificos de la comunidad universitaria a traves del fortalecimiento de las plataformas virtuales de la FCM</t>
  </si>
  <si>
    <t>informacion cargada al sitio web.</t>
  </si>
  <si>
    <t>estudiantes, docentes y personas interesadas</t>
  </si>
  <si>
    <t>Unidad de Investigacion Cientifica</t>
  </si>
  <si>
    <t>Desarrollo del Congreso y jornada científica coordinado por la Unidad de Investigacion Cientifica de la FCM.</t>
  </si>
  <si>
    <t xml:space="preserve">1 Conformación de comité organizador con sus respectivos comites (Cientifico, sociocultural, publicidad, financiero, logístico. 2 Comites gestionando conforme a su perfil para el desarrollo de la Jornada.
3. Elaboración de programa científico y sociocultural y planes de publicidad, financiero y logístico. 4. Actividades de promoción y divulgacion del la Jornada y el Congreso de investigación de ciencias de la salud.   
5. Identificaciòn de candidatos y  organización de homenaje a un docente destacado en investigación.
6. Elaboración y divulgación  impresa y en línea del programa científico y resumen como Suplemento de la Revista de la FCM. 
7.  Coordinación de actividades con las autoridades de la FCM.
8. Desarrollo de la ceremonia de inaguracion, cursos pre-jornada, desarrollo de la jornada científica (bloques temáticos, conferencias magistrales, simposios y trabajos libres), ceremonia de clausura. 
</t>
  </si>
  <si>
    <t xml:space="preserve"> Crear espacios de intercambio de experiencias  y conocimientos generados en el año en FCM</t>
  </si>
  <si>
    <t xml:space="preserve"> 
 Trabajos de investigación de estudiantes y docentes de Grado y Postgrado FCM, presentados en actividades cietificas (jornadas, congresos, foros o simposium) y/o   publicados en páginas web, revistas científicas escritas y en línea. Elaboracion y divulgación de boletin informativo "UIC a tu alcance"
</t>
  </si>
  <si>
    <r>
      <t xml:space="preserve"> Revisar trabajos de investigación de estudiantes y docentes de Grado y Postgrado FCM, presentados en actividades cietificas (jornadas, congresos, foros o simposium) y/o   publicados en páginas web, revistas científicas escritas y en línea.</t>
    </r>
    <r>
      <rPr>
        <sz val="9"/>
        <color indexed="10"/>
        <rFont val="Calibri"/>
        <family val="2"/>
      </rPr>
      <t xml:space="preserve">
</t>
    </r>
    <r>
      <rPr>
        <sz val="9"/>
        <color indexed="8"/>
        <rFont val="Calibri"/>
        <family val="2"/>
      </rPr>
      <t>B. 2.2 Boletin informativo (UIC a tu alcance en línea)</t>
    </r>
  </si>
  <si>
    <t xml:space="preserve"> 1. Redacción de resumenes de trabajos libres en congresos nacionales e internacionales.
2.  Preparación de presentaciones y participación como expositor en el congreso respectivo.
3. Redacción de manuscritos de trabajos de investigacion para publicacion en revistas nacionales e internacionales. 
4. Presentación de manuscritos ante consejos editoriales de las revistas respectivas. 
5. Presentación de publicacion impresa o electronica o enlace web (DOI- digital object identifier).
6. Redacción de noticias Boletín informativo (UIC a tu alcance en línea).</t>
  </si>
  <si>
    <t>Presentacion de los trabajos de Investigacion</t>
  </si>
  <si>
    <t>estudiantes, docentes UIC</t>
  </si>
  <si>
    <t xml:space="preserve">Trabajos cientificos realizados bajo los criterios de derecho de autor y propiedad intelectual revisados y asesorados por la Unidad de Investigacion Cientifica. </t>
  </si>
  <si>
    <t xml:space="preserve">1. Registrar los resultados de proyectos de investigación en  CATIE de la UNAH protegiendo los derechos de autor y la propiedad intelectual. 2. Promocion y capacidación en integridad científica a los docentes y estudiantes de la FCM y otros. 
3. Gestión ante la DICYP la capacitación de propiedad intelectual en la FCM (Jornada Científica/ curso precongreso)
4. Promoción del registro de los proyectos de investigación realizados en la FCM en la DICYP- UNAH, protegiendo los derechos de autor y la propiedad intelectual.
</t>
  </si>
  <si>
    <t>Desarrollar cursos  dirigido a docentes de las Carreras de la FCM para desarrollar  competencias de formulacion de proyectos de investigación</t>
  </si>
  <si>
    <t>Desarrollo de curso a Docentes y estudiantes de las Carreras de la FCM con formación  en  formulación de proyectos de investigación que conforman grupos de gestión de investigación.</t>
  </si>
  <si>
    <t xml:space="preserve"> 1. Desarrollando capacitaciones dirigidas a docentes y estudiantes enfocadas a la formulacion de proyectos de investigación con un enfoque Cualitativo o Cuantitativo. 
2. Gestión de un experto para curso de enseñanzas pedagógicas y didáctica a docentes que desarrollan los espacios de aprendizaje de investigación en salud.
</t>
  </si>
  <si>
    <t>presentacion de listados de asistencia y fotografias</t>
  </si>
  <si>
    <t xml:space="preserve">Creacion de Unidades de gestión de la investigación científica en todas las Carreras de la FCM.                         </t>
  </si>
  <si>
    <t xml:space="preserve">Crear al menos 5 Unidades de gestion de la investigacion cientificas conformadas por Grupos de investigacion de las carreras de la FCM, y acreditados. Número  de asesorias realizadas por docentes de la UCGICC/FCM a estudiantes , docentes  y egresados de la  FCM y otras instituciones para el desarrollo de protocolos de investigacion. Promocion y Asesoria dirigidas a Docentes y estudiantes de FCM para obtencion de  financiamiento en proyectos de investigacion. Actividades de  Promocion de  la formacion de circulos creativos  en FCM. Documento de las lineas priorizadas de la FCM, registradas en la DICYP. Documento de las lineas priorizadas en post grado y departamentos actualizadas o elaboradas </t>
  </si>
  <si>
    <t xml:space="preserve">1. Formular la estructura organizacional y funcional de la UIC como una Unidad estrategica de coordinacion entre las diferentes instancias de investigación en la FCM. 2. Someter la estructura organizacional y funcional ante las autoridades de la FCM y UNAH. 
3.Coordinar con las autoridades de  cada una de las carreras de la FCM, la creacion de las unidades de gestion respectiva. 4. Mapeo de estudiantes y docentes que realizan investigación.
5. Promocion para conformar grupos de investigadores y circulos de creatividad  en la FCM.  
6. Asesorias realizadas a docentes , estudiantes y egresados  de FCM y otras instituciones  para el desarrollo de protocolos de investigacion 
7. Promocion y Asesorias realizadas a docentes y estudiantes de FCM para aplicar a fuentes de financiamiento para realizar proyectos de investigacion. 8. Coordinar con la DICYP charlas sobre aplicacion a fuentes de financiamiento para investigaion disponibles en la UNAH. 9 Coordinacion con post grado y departamentos para la creacion o actualizacion de la lineas prioritarias de investigacion. 10 Gestion ante la DICYP del registro de las lineas prioritarias de la investigacion de la FCM  
</t>
  </si>
  <si>
    <t xml:space="preserve"> proyectos de investigaciones, grupos de investigacion organizados y circulos de creatividad integrados ademas se necesita priorizar la invercion de los fondos</t>
  </si>
  <si>
    <t xml:space="preserve"> Curso de Planeación y Evaluaciòn Efectivas de Proyectos (PEEP) coordinado por la Unidad de Investigacion Cientifica FCM</t>
  </si>
  <si>
    <t xml:space="preserve"> Desarrollar 4 cursos dirigido a  Docentes de grado y posgrado capacitados de las Carrera de FCM </t>
  </si>
  <si>
    <t xml:space="preserve">Desarrollar 4 cursos dirigido a  Docentes de grado y posgrado capacitados de las Carreras de FCM </t>
  </si>
  <si>
    <t>Desarrollar cursos dirigido a   Docentes de grado y posgrado capacitados de las Carrera de Médicina</t>
  </si>
  <si>
    <t xml:space="preserve"> Curso de EPI INFO coordinado por la Unidad de Investigacion Cientifica FCM</t>
  </si>
  <si>
    <t>Cursos de Metodología de la investigación coordinado por la Unidad de Investigacion Cientifica FCM</t>
  </si>
  <si>
    <t xml:space="preserve"> Curso de Bioestadística coordinado por la Unidad de Investigacion Cientifica FCM </t>
  </si>
  <si>
    <t xml:space="preserve">Desarrollar 2 cursos dirigido a   Docentes de pregrado y posgrado capacitados de las Carrera de FCM </t>
  </si>
  <si>
    <t xml:space="preserve"> Cursos de Propiedad Intelectual y Derechos de Autor coordinado por la Unidad de Investigacion Cientifica FCM</t>
  </si>
  <si>
    <t>Desarrollar 4 seminarios dirigidos a Estudiantes de grado capacitados de las Carrera de FCM</t>
  </si>
  <si>
    <t>Seminarios de Investigación a MSS coordinado por la Unidad de Investigacion Cientifica FCM</t>
  </si>
  <si>
    <t>Desarrollar 3 Proyectos de investigacion a MSS monitoreados</t>
  </si>
  <si>
    <t xml:space="preserve"> Proyectos en el Eje transversal: Monitoreo de proyectos de investigacion MSS año 2017 coordinado por la Unidad de Investigacion Cientifica FCM</t>
  </si>
  <si>
    <t>Conoce y aplica los conceptos básicos sobre la aplicación y desarrollo del eje transversal de la  investigación para la realización de su trabajo de graduación</t>
  </si>
  <si>
    <t>presentacion de los 3 proyectos transversales ejecutados</t>
  </si>
  <si>
    <t>1. Prueba Piloto realizada
2. Instrumento de recolección validado
3. Validación conjunta de la Base de Datos Vrs Estadística requerida (Plan de Análisis Terminado)
4. Inclusion en todas las bases de datos las variables estándares
5.  Base de Datos creada
6. Instructivo del proceso de captación de la información creado
6.1 Recomendaciones, recepción, revisión y registro de Instrumentos llenos de cada MSS realizadas. 6.2 Base de Datos (prueba con datos reales) Validada
7. Digitación terminada
7.1 Depuración diaria terminada
7.2 Respaldo diario (Back-up) Realizado
7.3 Depuración general base de datos individuales realizadas
8. Resultados generados y entregados en CD/DVD
9. Base de Datos Consolidada(Unificación)
10. Base de Datos Consolidada Depurada
11. Resultados generados y entregados en CD/DVD</t>
  </si>
  <si>
    <t>Contratacion de dos recursos humanos para la organización del comité de etica coordinado por la Unidad de Investigación Científica.</t>
  </si>
  <si>
    <t>Contratacion de dos docentes para la organización del comité de etica</t>
  </si>
  <si>
    <t>elaboracion de las bases de concurso. Someter a concurso las plazas temporales. Realizar la respectiva contratacion. Orientación a los investigadores de como deben presentar sus protocolos asi como su registro</t>
  </si>
  <si>
    <t>1. Elaboración de dos boletines en el año</t>
  </si>
  <si>
    <t>1. Informar a la comunidad de las ciencias de la salud sobre los distintos trabajos que se realizan en investigacion</t>
  </si>
  <si>
    <t>1. Número de boletines impresos y distribuidos</t>
  </si>
  <si>
    <t>1. Docentes y estudiantes y personal administrativo</t>
  </si>
  <si>
    <t xml:space="preserve">1. Elaboración de un suplemento en el año </t>
  </si>
  <si>
    <t xml:space="preserve">1. Informar a la comunidad de las ciencias de la salud sobre los distintos trabajos libres que se realizan para la Jornada Cientíifca </t>
  </si>
  <si>
    <t>1. Número de sulplementos  impresos y distribuidos</t>
  </si>
  <si>
    <t>Publicación de Boletines informativos coordinado por la Unidad de Investigacion Cientifica.</t>
  </si>
  <si>
    <t xml:space="preserve">Publicación de Suplemento de la Revista de la Facultad de Ciencias Médicas </t>
  </si>
  <si>
    <t xml:space="preserve">participaran los docentes de la Unidad de Investigacion Cientifica en la presentacion de un suplemento impreso </t>
  </si>
  <si>
    <t>1. se publicarán 4 Boletines impresos</t>
  </si>
  <si>
    <t>Planificación de la Brigada; Firma de formato de registro de proyecto de Vinculacion; promocion de la Brigada. Ejecucion</t>
  </si>
  <si>
    <t xml:space="preserve">1. Elaboración y desarrollo de plan de capacitación. Promocion interna. Ejecucion de la actividad. </t>
  </si>
  <si>
    <t>Fortalecer a los docentes con el fin de mejorar la metodologia de Enseñanza y evaluacion de los aprendizajes para eficientar el proceso de enseñanza - aprendizaje.</t>
  </si>
  <si>
    <t>Depto. Salud Publica</t>
  </si>
  <si>
    <t>Depto. Enfermeria</t>
  </si>
  <si>
    <t>Depto. Fisiologia</t>
  </si>
  <si>
    <t>Unindad de Tenologia Educacional en Salud</t>
  </si>
  <si>
    <t>participaran 180 estudiantes y 10 docentes de la Facultad, coordinado por 20 miembros de ASOCEM</t>
  </si>
  <si>
    <t xml:space="preserve">Desarrollo del Dia Mundial de la Salud coordinado por la Asociacion Cientifica de Estudiantes de Medicina (ASOCEM FCM) bajo la autorizacion de la Decanatura FCM. </t>
  </si>
  <si>
    <t>Para promover la Salud de los mismos estudiantes de la Facultad de Ciencias Medicas y a la vez promocionar la Asociacion de ASOCEM</t>
  </si>
  <si>
    <t>listado de asistencia, fotografias y videos</t>
  </si>
  <si>
    <t>Estudiantes de la Facultad de Ciencias Médicas</t>
  </si>
  <si>
    <t>Decanatura y ASOCEM</t>
  </si>
  <si>
    <t>GESTION DE 150 BOQUITAS.</t>
  </si>
  <si>
    <t xml:space="preserve">Desarrollo de un Campamento Universitario Multidisciplinario de Investigacion y Servicio coordinado por la Asociacion Cientifica Estudiantes de Medicina aprobado por la Decanatura. </t>
  </si>
  <si>
    <t>Participarán 250 estudiantes, 5 docentes y 50 miembros de la ASOCEM.</t>
  </si>
  <si>
    <t xml:space="preserve">Planificacion del programa.  Desarrollo de charla respecto al tema a tratar. Invitacion a la orquesta. Practica de Zumba, yoja. Solicitud de permisos a docentes para la participacion de todos los estudiantes. Gestion de alimentos. Desarrollo de la actividad. </t>
  </si>
  <si>
    <t xml:space="preserve">Planificacion de la actividad. Selección de la comunidad. Conformacion del equipo de trabajo. Primera visita a la comunidad. Contacto con el alcalde y cuerpo de apoyo. Analisis situacion de salud. Desarrollo de la segunda visita. Jornada Pre-CUMIS. Tercera visita: Intervencion de la Comunidad. </t>
  </si>
  <si>
    <t>Informe de planificacion de la actividad. fotografia</t>
  </si>
  <si>
    <t>vincular la sociedad con la Universidad con el fin  de ayudar a la comunidad para resolver los problemas de salud actuales. Realizar una investigacion cientifica de acuerdo a la prevalencia de enfermedades de la comunidad</t>
  </si>
  <si>
    <t>estudiantes y comunidad</t>
  </si>
  <si>
    <t>Decanatura y miembros ASOCEM</t>
  </si>
  <si>
    <t>Congreso Cientifico Nacional organizado por la Asociacion Cientifica de Estudiantes de Medicina de la FCM aprobado por la Decanatura de la FCM</t>
  </si>
  <si>
    <t>Participarán 300 estudiantes, 300 medicos generales y Medicos en Servicio Social, 5 especialistas., 4 ponentes internacionales y 50 miembros de la ASOCEM</t>
  </si>
  <si>
    <t>conformacion del equipo de trabajo (comité Ejecutivo) del congreso cientifico Nacional a finales del 2017. Planificacion del evento. Espacio fisico para realizar el evento. Gestionar puntos CENEMEC. Solicitud de permisos y horas creditos universitarios. Gestion de recursos, materiales y suministros. Solicitud de coofee break</t>
  </si>
  <si>
    <t xml:space="preserve">Presentacion de produccion cientifica de diferentes universidades y de los miembros de la ASOCEM, y preparacion de la presentacion de trabajos clinicos en ponencias en Congreso Cientifico Internacional </t>
  </si>
  <si>
    <t>fotograficas, videos y trabajos cientificos</t>
  </si>
  <si>
    <t>estudiantes, Medicos graduados y Medicos en Servicio Social</t>
  </si>
  <si>
    <t>COMPRA DE BOLETO AEREO Y PAGO DE ESTADIA A UN EXPERTO EXTRANJERO DE BRASIL. (50,000)</t>
  </si>
  <si>
    <t>Desarrollo de Proyectos en Tecnologia y comunicación que fortalecerán la docencia en el Centro de Diagnostico de Imágenes Biomedicas, Investigacion y Rehabilitacion (CDIBIR).</t>
  </si>
  <si>
    <t>Desarrollar 2 proyectos  Tecnologicos en el CDIBIR en el que participarán 4 tecnicos en informatica que pertenecen al Depto. de Ciencias Biomedicas e Imágenes.</t>
  </si>
  <si>
    <t xml:space="preserve">Fortalecer la academica mediante la implementacion de tecnologia avanzada que permita que la teoria y la practica se vincule en el proceso de enseñanza y aprendizaje en el docente y estudiante. </t>
  </si>
  <si>
    <t>fotografias e informe de ejecucion de proyectos</t>
  </si>
  <si>
    <t xml:space="preserve">Profesionales tecnicos, estudiantes y docentes. </t>
  </si>
  <si>
    <t xml:space="preserve">Depto. de Ciencias Biomedicas e Imágenes. </t>
  </si>
  <si>
    <t>Curso de Entomologia Medica con Enfoque Epidemiologico organizado por la Maestría en Epidemiologia del Depto. de Salud Pública.</t>
  </si>
  <si>
    <t>el Curso será dirigido a docentes universitarios, profesionales trabajadores de la salud del sector publico, profesionales independientes de las ciencias biologicas y de la salud</t>
  </si>
  <si>
    <t>Fortalecer los conocimientos sobre la entomologia y elementos claves en el control de vectores de  enfermedades endemicas, emergentes, re-emergentes y desatendidas en el pais.</t>
  </si>
  <si>
    <t xml:space="preserve"> docentes universitarios, profesionales trabajadores de la salud del sector publico, profesionales independientes de las ciencias biologicas y de la salud</t>
  </si>
  <si>
    <t xml:space="preserve">Maestria de Epidemiologia y Depto. de Salud Publica. </t>
  </si>
  <si>
    <t>Docentes de grado, residentes y Jefatura del Depto. de Medicina Interna y los 2 coordinadores.</t>
  </si>
  <si>
    <t>Docentes de grado, residentes y Jefatura del Depto. de Salud Publica y el coordinador de Posgrado.</t>
  </si>
  <si>
    <t>Jefatura y Coordinacion del Posgrado de Epidemiologia.</t>
  </si>
  <si>
    <t>Docentes de grado, residentes y Jefatura del Depto. de Medicina Interna y una docente del Departamento.</t>
  </si>
  <si>
    <t>Jefatura y Coordinacion del Posgrado de Salud Publica.</t>
  </si>
  <si>
    <t>Se publicarán 2 articulos cientificos incluyendo estudios epidemiologicos en el marco de los trabajos tesis de maestrantes</t>
  </si>
  <si>
    <t>publicación de articulos cientificos en las areas epidemiologicas del pais, organizado por la Maestria de Epidemiologia del Depto. de Salud Publica</t>
  </si>
  <si>
    <t>Estudiantes y docentes de grado y posgrado</t>
  </si>
  <si>
    <t>Publicacion de articulos cientificos en revista</t>
  </si>
  <si>
    <t>maestrantes y docentes</t>
  </si>
  <si>
    <t>Maestria de Epidemiologia y Depto. Salud Publica.</t>
  </si>
  <si>
    <t xml:space="preserve">I Congreso Nacional en Epidemiologia organizado por la Maestría en Epidemiologia del Depto. de Salud Pública. </t>
  </si>
  <si>
    <t>participaran docentes, maestrantes y profesionales del area de la salud</t>
  </si>
  <si>
    <t>Fortalecer los conocimientos sobre epidemiologia y enfermedades endemicas, emergentes, re-emergentes y desatendidas en el pais.</t>
  </si>
  <si>
    <t xml:space="preserve">Creación de la Asociación Hondureña de Epidemiologia organizada por la Maestría de Epidemiologia del Depto. de Salud Pública. </t>
  </si>
  <si>
    <t>Crear la primera asociacion de Epidemiologia con el apoyo de 4 docentes y 15 maestrantes de Epidemiologia</t>
  </si>
  <si>
    <t>Implementar una Asociacion Hondureña de Epidemiologia con el fin de guiar y proteger los profesionales egresados del area de Epidemiologia</t>
  </si>
  <si>
    <t>Presentacion de informe de creacion de la Asociación</t>
  </si>
  <si>
    <t>Docentes, maestrantes y profesionales del area.</t>
  </si>
  <si>
    <t xml:space="preserve">Maestría en Epidemiologia y Depto. Salud Publica. </t>
  </si>
  <si>
    <t>Docentes de grado, residentes y Jefatura del Depto. de Ginocologia y Coordinadores de Posgrados.</t>
  </si>
  <si>
    <t>Jefatura y Coordinacion del Posgrado de Ginecologia y Obstetricia.</t>
  </si>
  <si>
    <t xml:space="preserve">Implementacion  del Rediseño del Posgrado de Ginecologia y Obstetricia </t>
  </si>
  <si>
    <t>Implementación del Rediseño del Posgrado de Psiquiatría del Departamento de Psiquiatria.</t>
  </si>
  <si>
    <t>Diseñar Plan de Estudio, Diagnostico y Plan de Factibilidad del Posgrado de Neumologia</t>
  </si>
  <si>
    <t>Docentes de grado, residentes y Jefatura del Depto. de Psiquiatría y Coordinador de Posgrado.</t>
  </si>
  <si>
    <t>Jefatura y Coordinacion del Posgrado de Psiquiatria</t>
  </si>
  <si>
    <t xml:space="preserve">Implementación del Rediseño del Posgrado de Medicina de Rehabilitacion  del Departamento de Medicina de Rehabilitacion  </t>
  </si>
  <si>
    <t>Docentes de grado, residentes y Jefatura del Depto. Medicina de Rehabilitación y  Coordinador de Posgrado.</t>
  </si>
  <si>
    <t>Jefatura y Coordinacion del Posgrado de Medicina de Rehabilitación</t>
  </si>
  <si>
    <t xml:space="preserve">docentes y estudiantes </t>
  </si>
  <si>
    <t>Proyecto de vinculación "Atención de Pacientes por Docentes y Alumnos del Departamento de Ginecología en las áreas de: Quirófanos, Consulta Externa, Centro de Salud: Las Crucitas, Hospital General San Felipe".</t>
  </si>
  <si>
    <t>Proyecto de vinculación "Educacion sexual en estudiantes y adolescentes", organizado por el Posgrado y Depto. de Ginecologia y Obstetricia.</t>
  </si>
  <si>
    <t xml:space="preserve">Proyecto de vinculación "Educacion sexual en estudiantes y adolescentes", que se realizará en un centro educativo de Tegucigalpa con los residentes de 2do. Año del Posgrado de GO. </t>
  </si>
  <si>
    <t xml:space="preserve">Planificacion de la actividad. Selección de centro educativo. Conformacion del equipo de trabajo. Primera visita al centro. Contacto con Director del Centro. Analisis situacion de salud. </t>
  </si>
  <si>
    <t>Enseñanza sobre la Educacion Sexual a estudiantes de ciclo comun y diversificado con el fin de fortalecer los conocimientos sobre la vida sexual del ser humano.</t>
  </si>
  <si>
    <t>estudiantes del Centro educativo, residentes y docentes del psogrado.</t>
  </si>
  <si>
    <t xml:space="preserve">Posgrado y Depto. de Ginecologia . </t>
  </si>
  <si>
    <t xml:space="preserve">Proyecto de Vinculacion sobre "Educacion sexual en estudiantes y adolescentes" con la firma de una carta de Intencion con un Centro Educativo de Tegucigalpa realizado por los residentes de segundo año del Posgrado de Ginecologia. </t>
  </si>
  <si>
    <t>Proyecto que sera organizado por el Coordinador de Investigacion del Posgrado de Ginecologia con la participacion de 28 residentes del Posgrado GO.</t>
  </si>
  <si>
    <t xml:space="preserve">Mejorar los conocimientos sobre educacion sexual en los jovenes, para reducir la tasa de embarazos en adolescentes. </t>
  </si>
  <si>
    <t xml:space="preserve">listado de estudiantes del centro educativo </t>
  </si>
  <si>
    <t>Estudiantes del Centro educativo, residentes y Coordinador de Investigacion del Posgrado de GO.</t>
  </si>
  <si>
    <t xml:space="preserve">Jefatura del Depto. y Coordinacion del Posgrado de Ginecologia. </t>
  </si>
  <si>
    <t>Taller sera organizado por el Coordinador Academico del Posgrado de Ginecologia con la participacion de 22 residentes del Posgrado GO.</t>
  </si>
  <si>
    <t>Reduccion de mortalidad materna por emorragia obstetrica (Posparto)</t>
  </si>
  <si>
    <t>Listado de participantes</t>
  </si>
  <si>
    <t xml:space="preserve">Residentes y Coordinadores del Posgrado de Ginecologia </t>
  </si>
  <si>
    <t xml:space="preserve">Jefatura y Coordinador Academico del Posgrado de Ginecologia, </t>
  </si>
  <si>
    <t xml:space="preserve">Desarrollo del Taller titulado "Aspiracion manual endouterina" (AMEU) Brindado por el Posgrado de Ginecobstetricia. </t>
  </si>
  <si>
    <t xml:space="preserve">curso educativo para adquirir experiencia en tecnica sobre aspirado manual edouterino. </t>
  </si>
  <si>
    <t xml:space="preserve">Desarrollo de Taller titulado "Planificacion Familiar", Brindado por el Posgrado de Ginecobstetricia. </t>
  </si>
  <si>
    <t>Capacitacion sobre el aprendizaje de tecnicas de planificacion familiar a los residentes de primer año</t>
  </si>
  <si>
    <t>Taller sera organizado por el Coordinador Academico del Posgrado de Ginecologia con la participacion de 69  residentes del Posgrado GO.</t>
  </si>
  <si>
    <t>Adquirir las destrezas en la atencion de emergencias obstetricas criticas</t>
  </si>
  <si>
    <t>listados de participantes</t>
  </si>
  <si>
    <t xml:space="preserve">desarrollo de Taller titulado Soprte Parto Humanizado", Brindado por el Posgrado de Ginecobstetricia. </t>
  </si>
  <si>
    <t>Taller sera organizado por el Coordinador Academico del Posgrado de Ginecologia con la participacion de 69 residentes del Posgrado GO.</t>
  </si>
  <si>
    <t xml:space="preserve">Enriquecer conocimiento y actualizar en el manejo del parto y el respeto a los derechos de la mujer </t>
  </si>
  <si>
    <t xml:space="preserve">Desarrollo de un Taller titulado "Codigo Rojo en Obstetricia" Brindado por el Posgrado de Ginecobstetricia. </t>
  </si>
  <si>
    <t xml:space="preserve">desarrollo de un Taller titulado "Soprte vital avanzado en Obstetricia (ALSO), Brindado por el Posgrado de Ginecobstetricia. </t>
  </si>
  <si>
    <t xml:space="preserve">Elaboración de protocolos de atencion de las principales causas de mortalidad materna con el acompañamieno de la Secretaria de Salud </t>
  </si>
  <si>
    <t>31 docentes del departamento de Ginecologia elaborarán los protocolos de atencion en rectoria de la SESAL</t>
  </si>
  <si>
    <t>elaboracion de Cronograma de trabajo. Programacion de reunion. Presentacion de informe final</t>
  </si>
  <si>
    <t xml:space="preserve">Necesidad de definir e implementar protocolos atencion de las principales causas de mortalidad materna con el acompañamieno de la Secretaria de Salud </t>
  </si>
  <si>
    <t xml:space="preserve">Presentacion del informe de los protocolos </t>
  </si>
  <si>
    <t xml:space="preserve">Docentes del Depto. </t>
  </si>
  <si>
    <t>Depto. Ginecologia</t>
  </si>
  <si>
    <t xml:space="preserve">Desarrollo de Curso virtual sobre "Diagnostico de Malformaciones Fetales a traves de ultrasonidos" a traves del International society of Ultrasound in Obstretics and Gynecology. </t>
  </si>
  <si>
    <t xml:space="preserve">Organizado por el  Coordinador Academico del Posgrado de Ginecologia con participacion de 19 residentes del Posgrado de Ginecologia con el apoyo del CRA -DEGT </t>
  </si>
  <si>
    <t>Enseñanza - aprendizaje para realizar diagnostico de malformaciones fetales.</t>
  </si>
  <si>
    <t xml:space="preserve">listado de asistencia </t>
  </si>
  <si>
    <t>Coordinador de Posgrado y residentes de posgrado de GO</t>
  </si>
  <si>
    <t>Jefatura y Coordinaciones del Posgrado de Ginecologia.</t>
  </si>
  <si>
    <t xml:space="preserve">Se desarrollará una capacitacion en la cual participaran 30 docentes y 2 capacitadores expertos en el area. </t>
  </si>
  <si>
    <t xml:space="preserve">Capacitacion sobre Curso de Investigacion  dirigido a los docentes del Depto. de Ginecologia y Obstetricia. </t>
  </si>
  <si>
    <t>Jefatura del Depto. Ginecologia.</t>
  </si>
  <si>
    <t>compra de un aire acondicionado y una computadora laptop, 1 silla ejecutiva.</t>
  </si>
  <si>
    <t>5 docentes del Depto. De Ginecologia presentarán esta investigacion a 35 docentes y 15 medicos asistenciales del HEU</t>
  </si>
  <si>
    <t>Implementación del método científico en la rama de la Ginecología y Obstetricia.</t>
  </si>
  <si>
    <t>Presentación de informe del Proyecto de Investigación.</t>
  </si>
  <si>
    <t>estudiantes, docentes y publico interesado principalmente las mujeres.</t>
  </si>
  <si>
    <t>Depto. de Ginecología y Decanatura</t>
  </si>
  <si>
    <t>Publicación del Proyecto de Investigación Cientifica "Prevalencia de Patologia en el Embarazo", desarrollado por el Departamento de Ginecología.</t>
  </si>
  <si>
    <t>Revision, publicacion y  Socializacion de la investigacion en una sesion clinica del Depto de Ginecologia.</t>
  </si>
  <si>
    <t>una publicacion cientifica realizada 4 docentes y 8 estudiantes del grado y  Posgrado de Pediatria</t>
  </si>
  <si>
    <t>una publicacion cientifica realizada 6 docentes y 16 estudiantes del grado y  Posgrado de Pediatria</t>
  </si>
  <si>
    <t xml:space="preserve">Presentacion de produccion cientifica en las areas pediatricas, con el fin de fortalecer los conocimentos en docentes y estudiantes de la Facultad. </t>
  </si>
  <si>
    <t>Departamento de Pediatria</t>
  </si>
  <si>
    <t>Fortalecer los conocimientos mediante la publicación de articulos cientificos en las areas epidemiologicas del pais</t>
  </si>
  <si>
    <t xml:space="preserve">Fortalecer los conocimientos mediante la Publicacion cientifica "Nivel de concrrecion de los aprendizajes de los examenes excritos del depto. Morfologicas </t>
  </si>
  <si>
    <t>Fortalecer los conocimientos mediante la Publicacion cientifica "Sindrome metabolico: Estudio de prevalencia comunidad del norte de Francisco Morazan , Honduras" .</t>
  </si>
  <si>
    <t>fotograficas  y trabajos cientificos publicados.</t>
  </si>
  <si>
    <t>Unidad de Tecnologia Educacional en Salud (UTES)</t>
  </si>
  <si>
    <t>Publicación de Proyectos de Investigación Cientifica con el fin de fortalecer los conocimientos de estudiantes y docentes de la Facultad en el tema de citologicas vaginales</t>
  </si>
  <si>
    <t>Publicación de Proyectos de Investigación Cientifica con el fin de fortalecer los conocimientos de estudiantes y docentes de la Facultad en el tema de autopsias.</t>
  </si>
  <si>
    <t xml:space="preserve">Publicación de Proyectos de Investigación Cientifica con el fin de fortalecer los conocimientos de estudiantes y docentes de la Facultad en el tema de la aplicación del sistema sydney y OLGA -  identificacion de lesiones precursoras del cancer gastrico. </t>
  </si>
  <si>
    <t>Depto. de Medicina Interna y Decanatura.</t>
  </si>
  <si>
    <t>Docentes y residentes de posgrado del depto. de Medicina Interna</t>
  </si>
  <si>
    <t>Publicacion de una investigacion cientifica "Correlacion Colpo Cito Histologica de Citologias Vaginales" realizada por docentes y residentes del Departamento de Patologia</t>
  </si>
  <si>
    <t>Publicacion de investigacion cientifica "Casos de autopsia con revision de literatura" realizada en Tegucigalpa por el Departamento de Patologia</t>
  </si>
  <si>
    <t>Publicacion de investigacion cientifica "Casos de autopsia con revision de literatura" realizada en el casco rural por el Departamento de Patologia</t>
  </si>
  <si>
    <t xml:space="preserve">Publicacion de una investigacion cientifica realizada por docentes y residentes del Departamento de Patologia, en la que participaran 2 docentes y 3 residentes del Posgrado de Anatomia Patologica. </t>
  </si>
  <si>
    <t xml:space="preserve">Publicacion de Investigacion cientifica titulada "Factores de riesgo y tratamiento actual en pacientes con divrticulitis aguda atendidos por el servicio de Cirugia General del Hospital Escuela Universitario en el periodo del año 2015 - 2017" elaborada por los residentes de III año del Posgrado de Cirugía General con la asesoria del Coordinador de Investigacion de este Posgrado y la UIC. </t>
  </si>
  <si>
    <t xml:space="preserve">Publicacion de Investigacion cientifica titulada "Caracterizacion de trauma abdominal cerrado y penetrante por arma de fuego y arma blanca atendidos en el Hospital Escuela Universitario en el periodo de junio 2016 a junio 2017" elaborada por los residentes de III año del Posgrado de Cirugía General con la asesoria del Coordinador de Investigacion de este Posgrado y la UIC. </t>
  </si>
  <si>
    <t xml:space="preserve">Publicacion de Investigacion cientifica titulada "Neoplasias periambulares: Diagnostico y manejo en el Hospital Escuela Universitario durante los años 2014 al 2016" elaborada por los residentes de III año del Posgrado de Cirugía General con la asesoria del Coordinador de Investigacion de este Posgrado y la UIC. </t>
  </si>
  <si>
    <t xml:space="preserve">Fortalecer los conocimientos de docentes y estudiantes mediante la Publicacion de Investigacion cientifica titulada "Neoplasias periambulares: Diagnostico y manejo en el Hospital Escuela Universitario durante los años 2014 al 2016" elaborada por los residentes de III año del Posgrado de Cirugía General con la asesoria del Coordinador de Investigacion de este Posgrado y la UIC. </t>
  </si>
  <si>
    <t xml:space="preserve">Fortalecer los conocimientos de docentes y estudiantes mediante la  Publicacion de Investigacion cientifica titulada "Factores de riesgo y tratamiento actual en pacientes con divrticulitis aguda atendidos por el servicio de Cirugia General del Hospital Escuela Universitario en el periodo del año 2015 - 2017" </t>
  </si>
  <si>
    <t xml:space="preserve">Fortalecer los conocimientos de docentes y estudiantes mediante la Publicacion de Investigacion cientifica titulada "Caracterizacion de trauma abdominal cerrado y penetrante por arma de fuego y arma blanca atendidos en el Hospital Escuela Universitario en el periodo de junio 2016 a junio 2017" elaborada por los residentes de III año del Posgrado de Cirugía General con la asesoria del Coordinador de Investigacion de este Posgrado y la UIC. </t>
  </si>
  <si>
    <t>Presentar propuesta de trabajo al Instituto de Investigacion. Definicion de actividades y alineamientos vinculantes con los posgrados. Preparacion de logistica de trabajo interna.  Ejecucion de alianza.</t>
  </si>
  <si>
    <t>1. Consolidado un sistema de desarrollo del talento humano con relevo de docentes y personal administrativo de excelencia y liderazgo.</t>
  </si>
  <si>
    <t>mejora en la atención a los pacientes, movilización de documentación.</t>
  </si>
  <si>
    <t>contratos</t>
  </si>
  <si>
    <t>Docentes y estudiantes ECS</t>
  </si>
  <si>
    <t>Gerencia</t>
  </si>
  <si>
    <t>Incremento de la eficiencia de los procesos administrativos, mediante la contratacion de una profesional encargada del control de atención de los pacientes del CDIBIR.</t>
  </si>
  <si>
    <t>Control de procesos. Adecuado flujo de atención de pacientes.</t>
  </si>
  <si>
    <t>Contracion de personal administrativo CDIBIR</t>
  </si>
  <si>
    <t>Contratacion de dos docentes tiempo completo para impartir docencia en el Depto de Ciencias Fisiologicas.</t>
  </si>
  <si>
    <t>Flujo continuo de procesos</t>
  </si>
  <si>
    <t>Contratacion de docentes  para impartir docencia en el Depto de Ciencias Fisiologicas.</t>
  </si>
  <si>
    <t>Para  dar mayor eficiencia de los procesos academicos del Depto. de Ciencias Fisiologicas</t>
  </si>
  <si>
    <t xml:space="preserve">propuestas de contratacion y acuerdos emitidos por el Rectoria. </t>
  </si>
  <si>
    <t>docentes y estudiantes</t>
  </si>
  <si>
    <t>Depto. Ciencias Fisiologicas</t>
  </si>
  <si>
    <t>Contratacion de docentes  para impartir docencia en el Depto de Salud Pública.</t>
  </si>
  <si>
    <t>Contratacion de siete docentes tiempo completo para impartir docencia y realizar vinculación en el Depto de Salud Pública.</t>
  </si>
  <si>
    <t>Realizar el proceso de contratacion ante la Decanatura, Administracion, SEDP y Rectoria.</t>
  </si>
  <si>
    <t>Para  dar mayor eficiencia de los procesos academicos del Depto. Salud Publica</t>
  </si>
  <si>
    <t>Contratacion de docentes  para impartir docencia en el Depto de Cirugia.</t>
  </si>
  <si>
    <t xml:space="preserve">Contratacion de diez y seis docentes medio completo y un docente a tiempo completo para impartir docencia de grado y posgrado en el Depto de Cirugia. </t>
  </si>
  <si>
    <t>Para  dar mayor eficiencia de los procesos academicos del Depto. Cirugia.</t>
  </si>
  <si>
    <t>Contratacion de docentes  para impartir docencia en el Depto de Medicina Interna</t>
  </si>
  <si>
    <t xml:space="preserve">Contratacion de  seis docentes medio completo para impartir docencia de grado y posgrado en el Depto de Medicina Interna. </t>
  </si>
  <si>
    <t xml:space="preserve">Depto. Medicina Interna. </t>
  </si>
  <si>
    <t xml:space="preserve">Para  dar mayor eficiencia de los procesos academicos del Depto. Medicina Interna. </t>
  </si>
  <si>
    <t>Contratacion de docentes y tecnicos terapistas  para impartir docencia y vinculacion en el CDIBIR; y la contratacion de una asistente operativo para el area administrativa en el Depto de Medicina de Rehabilitación.</t>
  </si>
  <si>
    <t>Contratacion de 9 docentes tiempo completo  para impartir docencia de grado y posgrado; 4 tecnicos terapistas para la vinculacion del CDIBIR; Una asistente operativo para el area adminstrativa en el Depto de Medicina de Rehabilitación.</t>
  </si>
  <si>
    <t>Depto de Medicina de Rehabilitación.</t>
  </si>
  <si>
    <t>Para  dar mayor eficiencia de los procesos academicos del Depto. de Medicina de Rehabilitación.</t>
  </si>
  <si>
    <t>Contratacion de docentes  para impartir docencia en el Depto de Pediatria.</t>
  </si>
  <si>
    <t>Para  dar mayor eficiencia de los procesos academicos del Depto. Pediatría</t>
  </si>
  <si>
    <t xml:space="preserve">Contratacion de 7 docentes  tiempo completo y 7 docentes tiempo completo para impartir docencia y vinculacion en el Depto. Nutricion. </t>
  </si>
  <si>
    <t>Contratacion de docentes  para impartir docencia en el Depto de Nutrición.</t>
  </si>
  <si>
    <t>Depto de Nutrición.</t>
  </si>
  <si>
    <t>Para  dar mayor eficiencia de los procesos academicos del Depto de Nutrición.</t>
  </si>
  <si>
    <t>Contratacion de docentes  para impartir docencia en el Depto de Enfermería.</t>
  </si>
  <si>
    <t xml:space="preserve">Contratacion de 13 docentes  tiempo completo y 5 docentes tiempo completo para impartir docencia y vinculacion en el Depto. Enfermería. </t>
  </si>
  <si>
    <t xml:space="preserve">Depto. Enfermería. </t>
  </si>
  <si>
    <t xml:space="preserve">Para  dar mayor eficiencia de los procesos academicos del Depto. Enfermería. </t>
  </si>
  <si>
    <t>La Decanatura apoya en el desarrollo de las actividades administrativas de las Carreras de: Medicina (Departamentos), Nutrición, Terapia Funcional, Radiotecnología, Enfermería,  Fonoaudiologia y  Secretaria Académica.</t>
  </si>
  <si>
    <t>propociona apoyo financiero, suministro de materiales,  mobiliario y equipo tecnologico, mejoras de infraestructura.</t>
  </si>
  <si>
    <t>suplir las necesidades administrativas de las Carreras Carreras de: Medicina (Departamentos), Nutrición, Terapia Funcional, Radiotecnología, Enfermería,  Fonoaudiologia y  Secretaria Académica.</t>
  </si>
  <si>
    <t>Fortalecimiento de las debilidades y amenazas de la Educación universitaria de la UNAH.</t>
  </si>
  <si>
    <t xml:space="preserve">Presentación de informe tecnico, </t>
  </si>
  <si>
    <t>Comunidad Universitaria de la FCM</t>
  </si>
  <si>
    <t>Decanatura</t>
  </si>
  <si>
    <t xml:space="preserve">La Decanatura apoya en el desarrollo de las actividades de docencia, Investigacion y vinculación  de las Carreras de: Medicina (Departamentos), Nutrición, Terapia Funcional, Radiotecnología, Enfermería,  Fonoaudiologia y Secretaría Académica. </t>
  </si>
  <si>
    <t>Apoyo técnico, formacion de Recurso humano, desarrollo de congresos, talleres, jornadas, publicaciones cientificas, simposios.</t>
  </si>
  <si>
    <t xml:space="preserve">Suplir de necesidades Académicas de las Carreras de: Medicina (Departamentos), Nutrición, Terapia Funcional, Radiotecnología, Enfermería,  Fonoaudiologia y Secretaría Académica. </t>
  </si>
  <si>
    <t xml:space="preserve">Presentacion de informe tecnico, </t>
  </si>
  <si>
    <t>Mejora de la calidad educativa mediante la revisión y fortalecimiento del plan de estudios</t>
  </si>
  <si>
    <t>Carrera de Nutricion</t>
  </si>
  <si>
    <t>Implementacion de Rediseño aprobado por las instancias correspondientes</t>
  </si>
  <si>
    <t xml:space="preserve">Implementado el rediseño de plan de estudio de la Carrera de Enfermeria con la coordinacion de la Jefatura y 50 docentes de la Carrera.  </t>
  </si>
  <si>
    <t>Unidd de Investigacion Cientifica (UIC) FCM</t>
  </si>
  <si>
    <t>estudiantes, docentes y pacientes</t>
  </si>
  <si>
    <t xml:space="preserve">Fortalecer las areas del conocimiento mediante la Implementacion de Estrategia de Rehabilitacion comunitaria mediante el Seguimiento al Proyecto de Vinculacion con la "Coordinaciones de Instituciones y Asociaciones de Rehabilitacion en Honduras CIAHR", </t>
  </si>
  <si>
    <t>Enriquicer las relaciones con los Departamentos de la FCM mediante el Proyecto de vinculacion sobre "Sesiones interdepartamentales entre pediatria y Ginecologia para mejorar la calidad de atencion del binomio madre e hijo".</t>
  </si>
  <si>
    <t>Implementar estilos de vida saludable en la poblacion estudiantil, docente y Sociedad mediante el Proyecto de Vinculacion "Promocion de la Salud y prevencion en insuficiencia renal".</t>
  </si>
  <si>
    <t>Fortalecer los conocimientos de los estudiantes mediante el Proyecto de vinculacion "Asistencia de la Clinica pediatria en el cliper del Hato de En medio y Hospital San Felipe" .</t>
  </si>
  <si>
    <t>Fortalecer las alianzas mediante el Seguimiento al Proyecto de Vinculacion con la "Fundacion psoriasis".</t>
  </si>
  <si>
    <t>Implemetacion de los estilos de vida saludables mediante el Proyecto de Vinculacion"Escuela Saludable" en la Escuela 21 de octubre, coordinada por el Comité de Vinculacion de la FCM.</t>
  </si>
  <si>
    <t xml:space="preserve">Implementar Alianza  estrategica entre UIC  con varios sectores gumernamentals,  el sector gubernamental , ONGs  sociedad civil y comunidad internacional 
con el fin de fortalecer los lazos de cooperacion con la UNAH. </t>
  </si>
  <si>
    <t xml:space="preserve">documentacion firmada entre ambas partes. </t>
  </si>
  <si>
    <t xml:space="preserve">fortalecer la investigacion cientifica mediante Proyectos de investigacion realizados con cohortes en servicio social egresados (Medicina ,enfermeria , nutricion y otras ) de la FCM  y su respectiva socializacion </t>
  </si>
  <si>
    <t>presentacion de proyectos de investigacion</t>
  </si>
  <si>
    <t xml:space="preserve">estudiantes y docentes. </t>
  </si>
  <si>
    <t xml:space="preserve">Fortalecer los conocimientos de los estudiantes y pacientes mediante el Desarrollo e implementaciòn del Programa Educacional para el envejecimiento activo </t>
  </si>
  <si>
    <t xml:space="preserve">Fortalecer los conocimientos de los estudiantes y pacientes mediante el Desarrollo e Implementacion del Programa de Rehabilitacion Cardiaca con pacientes del Hospital Escuela Universitario. </t>
  </si>
  <si>
    <t xml:space="preserve">fotografias </t>
  </si>
  <si>
    <t>fotografias</t>
  </si>
  <si>
    <t>Fortalecer los conocimientos de los estudiantes mediante el Desarrollo de seminarios sobre "Salud reproductva" que se desarrollaran en 4 visitas a centros educatvos de educacion media publicas y privadas de Tegucigalpa.</t>
  </si>
  <si>
    <t>Fortalecer los conocimientos de los estudiantes mediante el Desarrollo de brigadas sobre Evaluacion de pacientes politraumatizados, abdomen agudo, urgencias urologicas, urgencias en otorrinolaringolicas, en Hospitales regionales.</t>
  </si>
  <si>
    <t>Coordinacion de Posgrado de Cirugia Plastica y Depto. Cirugia</t>
  </si>
  <si>
    <t>participaran 25 docentes del Depto. Pediatria</t>
  </si>
  <si>
    <t>Recoleccion de informacion. Promocion de la actividad. Ejecucion de la conferencia</t>
  </si>
  <si>
    <t>D. Contribuir al mejoramiento de la calidad de vida estudiantil mediante la promoción de D.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</si>
  <si>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Depto. Medicina de Rehabilitacion</t>
  </si>
  <si>
    <t>Depto. Nutricion</t>
  </si>
  <si>
    <t>Estudiantes de Carrera.</t>
  </si>
  <si>
    <t>Unidad de Investigacion Cientifica (UIC)</t>
  </si>
  <si>
    <t xml:space="preserve">Fortalecer de conocimiento de los estudiantes en esta area academica. </t>
  </si>
  <si>
    <t>Planificacion de actividades. Desarrollo de Programa. Desarrollo Logistico. Ejecucion.</t>
  </si>
  <si>
    <t xml:space="preserve">Planificacion de actividades. Elaboracion de diseño. Impresión de la revista. Promocion de la revista. </t>
  </si>
  <si>
    <t>participaran 80 enfermeras con el apoyo de 4 capacitadores expertos.</t>
  </si>
  <si>
    <t>Actualizacion de conocimiento en el area medicas y su relacion con otras disciplinas</t>
  </si>
  <si>
    <t xml:space="preserve">Presentacion de manual </t>
  </si>
  <si>
    <t>docentes, estudiantes e interesados</t>
  </si>
  <si>
    <t xml:space="preserve">docentes, estudiantes </t>
  </si>
  <si>
    <t>presentacion de ejemplar de las revistas</t>
  </si>
  <si>
    <t>presentacion de ejemplar del manual.</t>
  </si>
  <si>
    <t>presentacion de ejemplar del suplemento</t>
  </si>
  <si>
    <t>presentacion de la propuesta de Creacion de la Clinica ante la Decanatura para ser aprobado. Presentacion de resultados preliminares.</t>
  </si>
  <si>
    <t>Monitoreo constante del cuidado del huerto mediante el apoyo coordinado con los docentes y estudiantes de la carrera.</t>
  </si>
  <si>
    <t>Recoleccion de informacion. Promocion de la actividad. Ejecucion de la actividad.</t>
  </si>
  <si>
    <t>elaboracion de Cronograma de trabajo. Programacion de reunion. Presentacion de informe  de creacion</t>
  </si>
  <si>
    <t xml:space="preserve">Fortalecer la academia mediante la Creación del Laboratorio de Ciencias Básicas aplicadas dentro del Instituto de Investigacion Cientifica aprobado por la Decanatura. </t>
  </si>
  <si>
    <t>Fortalecer la academia mediante la Creacion de una clinica   atencion integrar para el paciente psoriasis con la Fundacion Psoriasis iniciativa, como apoyo  Comité de Vinculacion de la FCM</t>
  </si>
  <si>
    <t>implementar el Seguimiento del Cuidado y funcionamiento del Proyecto del Huerto Familiar desarrollado por la Carrera de Nutricion</t>
  </si>
  <si>
    <t xml:space="preserve">ejecutar el Desarrollo de 2 jornadas de actividad fisicas en el Polideportivo con el apoyo de las 6 carreras de la FCM coordinado por el Depto. de Salud Publica. </t>
  </si>
  <si>
    <t>docuemento de creacion de la clinica</t>
  </si>
  <si>
    <t>estudiantes y docentes</t>
  </si>
  <si>
    <t xml:space="preserve">hacer una inpeccion de los espacios fisicos de la Facultad. Emitir dictamen, elaborar un plan de mejora. Ejecucion del plan de mejora. </t>
  </si>
  <si>
    <t xml:space="preserve">Implementar un sistema de higiene con el fin de reducir al maximo posible las enfermedades de los autores universitarios. </t>
  </si>
  <si>
    <t xml:space="preserve">presentacion de informe de mejoras ejecutado. </t>
  </si>
  <si>
    <t xml:space="preserve">Jefaturas. Estudiantes y docentes. </t>
  </si>
  <si>
    <t>Docentes de grado, residentes y Jefatura del Depto. de Medicina de Rehabilitacion y una docente del Departamento.</t>
  </si>
  <si>
    <t>Jefatura de medicina de Rehabilitacion</t>
  </si>
  <si>
    <t>Red interna diseñada por 3 expertos de la DEGT</t>
  </si>
  <si>
    <t>Un espacio fisico remodelado por el equipo de mantenimiento.</t>
  </si>
  <si>
    <t xml:space="preserve">Remodelacion de un salon capacitacion por el equipo de mantenimento. </t>
  </si>
  <si>
    <t>entega de 4 informes anuales por parte de 4 profesionales del Depto. ciencias Biomedicas</t>
  </si>
  <si>
    <t>Solicitud de equipo y materiales de remodelacion. Adquision de Cotizaciones. Compra de equipo y materiales</t>
  </si>
  <si>
    <t>Revision de equipo del CDIBIR. Informe de mejoras. Ejecucion plan de mejoras</t>
  </si>
  <si>
    <t>Entrega de 4 informes anuales.</t>
  </si>
  <si>
    <t>Unidad de Tecnologia Educacional en Salud</t>
  </si>
  <si>
    <t xml:space="preserve">Supervision y seguimiento academico. Presentacion de informe de evaluacion. </t>
  </si>
  <si>
    <t>elaboracion del listado de necesidades. Solicitud a la Decanatura. Compra de materiales y suministros en la admon general fcm.</t>
  </si>
  <si>
    <t xml:space="preserve">Planificacion de las actividades. Elaboracion de programa. Promocion de actividad. Ejecucion de actividad. </t>
  </si>
  <si>
    <t>Suministrar a los laboratorios de la Facultad de Ciencias Medicas materiales para el dosarrollo de las practicas educativas.</t>
  </si>
  <si>
    <t>informe de organización y monitoreo</t>
  </si>
  <si>
    <t>fotografias y compras realizadas</t>
  </si>
  <si>
    <t>personal UNAH y estudiantes</t>
  </si>
  <si>
    <t>Carrera de nutricion</t>
  </si>
  <si>
    <t>implementar alianzas estrategicas de cooperacion para la UNAH</t>
  </si>
  <si>
    <t>fotografias y oficios de cooperacion</t>
  </si>
  <si>
    <t>estudiantes</t>
  </si>
  <si>
    <t xml:space="preserve">realizar un plan de trabajo con el PMA. Ejecucion del plan de trabajo. </t>
  </si>
  <si>
    <t>elaborar 2 proyectos de mejoras dentro del Edificio Ciencias de la Salud</t>
  </si>
  <si>
    <t>realizar un analisis de necesidades. Elaborar un plan de mejora mediante el uso de las TIC. Ejecutar proyectos</t>
  </si>
  <si>
    <t>realizar un analisis de necesidades. Obtener 3 cotizaciones. Enviar solicitud al Decanato y admon general+G34</t>
  </si>
  <si>
    <t>Jefaturas, personal administrativo, estudiantes y docentes</t>
  </si>
  <si>
    <t>proyectos ejecutados. Fotografias</t>
  </si>
  <si>
    <t>compra de computadoras</t>
  </si>
  <si>
    <t>2.1..a)a.1)1.ENF.1</t>
  </si>
  <si>
    <t>1.1.a.3.NUT.3</t>
  </si>
  <si>
    <t>1.1.a.2.ENF.2</t>
  </si>
  <si>
    <t>1.1.a.1.BIO.1</t>
  </si>
  <si>
    <t>1.1.a.4.CMED.4</t>
  </si>
  <si>
    <t>1.1.a.5.MR.5</t>
  </si>
  <si>
    <t>1.1.a.6.MR.6</t>
  </si>
  <si>
    <t>2.1..a)a.1)2.PEDIA.2</t>
  </si>
  <si>
    <t>2.1..a)a.1)3.PEDIA.3</t>
  </si>
  <si>
    <t>2.1..a)a.1)4.UIC.4</t>
  </si>
  <si>
    <t>2.1..a)a.1)5.SP.5</t>
  </si>
  <si>
    <t>2.1..b)a.3)6.UIC.6</t>
  </si>
  <si>
    <t>2.1..b)a.2)7.UIC.7</t>
  </si>
  <si>
    <t>2.1..b)C.1)8.UIC.8</t>
  </si>
  <si>
    <t>2.1..b)C.1)9.UIC.9</t>
  </si>
  <si>
    <t>2.1..b)C.1)10.ASOCEM.10</t>
  </si>
  <si>
    <t>2.1..b)C.1).11.UTES.11</t>
  </si>
  <si>
    <t>2.1..b)C.1).12.UTES.12</t>
  </si>
  <si>
    <t>2.1..b)C.1).13.CIR.13</t>
  </si>
  <si>
    <t>2.1..b)C.1).14.CIR.14</t>
  </si>
  <si>
    <t>2.1..b)C.1).15.CIR.15</t>
  </si>
  <si>
    <t>2.1..b)C.1).16.PAT.16</t>
  </si>
  <si>
    <t>2.1..b)C.1).17.PAT.17</t>
  </si>
  <si>
    <t>2.1..b)C.1).18.PAT.18</t>
  </si>
  <si>
    <t>2.1..b)C.1).19.PAT.19</t>
  </si>
  <si>
    <t>2.1..b)C.1).20.PAT.20</t>
  </si>
  <si>
    <t>Publicacion de investigacion cientifica " Prevalencia y factores asociados a accidentes con sustancias biologicas en Medicos Residentes de los Posgrados de Medicina en el Hospital Escuela Universitario y Hospital Materno Infantil durante su residencia" realizada por el Departamento de Medicina Interna</t>
  </si>
  <si>
    <t>Publicacion de investigacion cientifica "Efectos de la Atencion Integral en Paciente con Sindrome Metabolico del Barrio San Juan, comunidad de Guaimaca, mayo a Julio 2017" realizada por el Departamento de Medicina Interna</t>
  </si>
  <si>
    <t>Publicacion de investigacion cientifica "Prevvalencia de Neuropatia Periferica en los pacientes con diabetes Mellitus tipo 2 que asisten a la Consulta Externa de Endocrinologia del Hospital Escuela Universitario en el periodo de octubre 2017 a marzo 2018" realizada por el Departamento de Medicina Interna</t>
  </si>
  <si>
    <t>Fortalecer los conocimientos de docentes y estudiantes mediante la Publicacion de investigacion cientifica " Prevalencia y factores asociados a accidentes con sustancias biologicas en Medicos Residentes de los Posgrados de Medicina en el Hospital Escuela Universitario y Hospital Materno Infantil durante su residencia" realizada por el Departamento de Medicina Interna</t>
  </si>
  <si>
    <t>Fortalecer los conocimientos de docentes y estudiantes mediante la  Publicacion de investigacion cientifica "Efectos de la Atencion Integral en Paciente con Sindrome Metabolico del Barrio San Juan, comunidad de Guaimaca, mayo a Julio 2017" realizada por el Departamento de Medicina Interna</t>
  </si>
  <si>
    <t>Fortalecer los conocimientos de docentes y estudiantes mediante la  Publicacion de investigacion cientifica "Prevvalencia de Neuropatia Periferica en los pacientes con diabetes Mellitus tipo 2 que asisten a la Consulta Externa de Endocrinologia del Hospital Escuela Universitario en el periodo de octubre 2017 a marzo 2018" realizada por el Departamento de Medicina Interna</t>
  </si>
  <si>
    <t>2.1..b)C.1).21.MI.21</t>
  </si>
  <si>
    <t>2.1..b)C.1).22.MI.22</t>
  </si>
  <si>
    <t>2.1..b)C.1).23.MI.23</t>
  </si>
  <si>
    <t>2.1..b)C.1).24.GO.24</t>
  </si>
  <si>
    <t>2.1..e)E.1).25.DIC.25</t>
  </si>
  <si>
    <t>2.1..e)E.1).26.DIC.26</t>
  </si>
  <si>
    <t>2.1..e)E.1).27.CGP.27</t>
  </si>
  <si>
    <t>3.1.A.a.1.1.MI.1</t>
  </si>
  <si>
    <t>3.1.A.a.2.2.CV.2</t>
  </si>
  <si>
    <t>3.1.A.a.2.3.PEDIA.3</t>
  </si>
  <si>
    <t>Brigada de toma correcta de muestras para citologia vaginal coordinada por el Depto. Patologia</t>
  </si>
  <si>
    <t>3.1.B.b.1.4.PAT.4</t>
  </si>
  <si>
    <t>3.1.B.b.1.5.BIO.5</t>
  </si>
  <si>
    <t>3.1.B.b.1.6.BIO.6</t>
  </si>
  <si>
    <t>3.1.B.b.1.7.ENF.7</t>
  </si>
  <si>
    <t>3.1.B.b.2.8.NUT.8</t>
  </si>
  <si>
    <t>3.1.B.b.1.9.ASOCEM.9</t>
  </si>
  <si>
    <t>3.1.B.b.1.10.ENF.10</t>
  </si>
  <si>
    <t>3.1.B.b.1.11.ENF.11</t>
  </si>
  <si>
    <t>3.1.B.b.1.12.PEDIA.12</t>
  </si>
  <si>
    <t>3.1.B.b.1.13.CV.13</t>
  </si>
  <si>
    <t>3.1.B.b.1.14.CV.14</t>
  </si>
  <si>
    <t>C. Servicio Social y gestión del riesgo</t>
  </si>
  <si>
    <t>D. Educacion No Formal</t>
  </si>
  <si>
    <t>E. Comunicación y Difusión</t>
  </si>
  <si>
    <t>F. Desarrollo Local y Cultura</t>
  </si>
  <si>
    <t>3.1.C.a.2.15.UIC.15</t>
  </si>
  <si>
    <t>3.1.C.a.2.16.UIC.16</t>
  </si>
  <si>
    <t>3.1.C.a.1.17.NUT.17</t>
  </si>
  <si>
    <t>3.1.C.b.3.18.GO.18</t>
  </si>
  <si>
    <t>3.1.D.b.2.19.GO.19</t>
  </si>
  <si>
    <t>3.1.D.b.2.20.GO.20</t>
  </si>
  <si>
    <t>3.1.D.b.2.21.GO.21</t>
  </si>
  <si>
    <t>3.1.D.b.2.22.MR.22</t>
  </si>
  <si>
    <t>3.1.D.b.2.23.MR.23</t>
  </si>
  <si>
    <t>3.1.D.b.2.24.MR.24</t>
  </si>
  <si>
    <t>3.1.D.b.2.25.MOR.25</t>
  </si>
  <si>
    <t>3.1.D.c.2.26.MOR.26</t>
  </si>
  <si>
    <t>3.1.D.c.1.27.CIR.27</t>
  </si>
  <si>
    <t>3.1.D.c.1.28.CIR.28</t>
  </si>
  <si>
    <t>3.1.E.e.1.29.UIC.29</t>
  </si>
  <si>
    <t>4.1.1.1.PAT.1</t>
  </si>
  <si>
    <t>4.1.1.2.MI.2</t>
  </si>
  <si>
    <t>4.1.1.3.BIO.3</t>
  </si>
  <si>
    <t>4.1.1.4.BIO.4</t>
  </si>
  <si>
    <t>4.1.1.5.BIO.5</t>
  </si>
  <si>
    <t>4.1.1.6.BIO.6</t>
  </si>
  <si>
    <t>4.1.1.7.ENF.7</t>
  </si>
  <si>
    <t>4.1.1.8.ENF.8</t>
  </si>
  <si>
    <t>4.1.1.9.CV.9</t>
  </si>
  <si>
    <t>4.1.1.10.FISIO.10</t>
  </si>
  <si>
    <t>4.1.1.11.FISIO.11</t>
  </si>
  <si>
    <t>4.1.1.12.PEDIA.12</t>
  </si>
  <si>
    <t>4.1.1.13.PEDIA.13</t>
  </si>
  <si>
    <t>4.1.1.14.PEDIA.14</t>
  </si>
  <si>
    <t>4.1.1.15.PEDIA.15</t>
  </si>
  <si>
    <t>4.1.1.16.UIC.16</t>
  </si>
  <si>
    <t>4.1.1.17.UIC.17</t>
  </si>
  <si>
    <t>4.1.1.18.UIC.18</t>
  </si>
  <si>
    <t>4.1.1.19.UIC.19</t>
  </si>
  <si>
    <t>4.1.1.20.UIC.20</t>
  </si>
  <si>
    <t>4.1.1.21.UIC.21</t>
  </si>
  <si>
    <t>4.1.1.22.UIC.22</t>
  </si>
  <si>
    <t>4.1.1.23.UTES.23</t>
  </si>
  <si>
    <t>4.1.1.24.UTES.24</t>
  </si>
  <si>
    <t>4.1.1.25.CMED.25</t>
  </si>
  <si>
    <t>4.1.1.26.CMED.26</t>
  </si>
  <si>
    <t>4.1.1.27.CMED.27</t>
  </si>
  <si>
    <t>4.1.1.28.SP.28</t>
  </si>
  <si>
    <t>4.1.1.29.SP.29</t>
  </si>
  <si>
    <t>4.1.1.30.SP.30</t>
  </si>
  <si>
    <t>4.1.1.31.MR.31</t>
  </si>
  <si>
    <t>4.1.1.32.MR.32</t>
  </si>
  <si>
    <t>4.1.1.33.MR.33</t>
  </si>
  <si>
    <t>4.1.1.34.MOR.34</t>
  </si>
  <si>
    <t>4.1.1.35.MOR.35</t>
  </si>
  <si>
    <t>4.1.1.36.MOR.36</t>
  </si>
  <si>
    <t>4.1.1.37.CGP.37</t>
  </si>
  <si>
    <t>4.1.1.38.CGP.38</t>
  </si>
  <si>
    <t>4.1.1.39.GO.39</t>
  </si>
  <si>
    <t>4.1.1.40.GO.40</t>
  </si>
  <si>
    <t>4.1.1.41.GO.41</t>
  </si>
  <si>
    <t>4.1.1.42.GO.42</t>
  </si>
  <si>
    <t>4.1.1.43.GO.43</t>
  </si>
  <si>
    <t>4.1.1.44.CGP.44</t>
  </si>
  <si>
    <t>5.1.a.a.1.1.PAT.1</t>
  </si>
  <si>
    <t>5.1.a.a.1.2.MI.2</t>
  </si>
  <si>
    <t>5.1.a.a.1.3.BIO.3</t>
  </si>
  <si>
    <t>5.1.a.a.1.4.BIO.4</t>
  </si>
  <si>
    <t>5.1.a.a.1.5.BIO.5</t>
  </si>
  <si>
    <t>5.1.D.d.5.6.UTES.6</t>
  </si>
  <si>
    <t>5.1.D.d.5.7.UTES.7</t>
  </si>
  <si>
    <t>5.1.D.d.5.8.NUT.8</t>
  </si>
  <si>
    <t>5.1.D.d.5.9.NUT.9</t>
  </si>
  <si>
    <t>5.1.D.d.5.10.MR.10</t>
  </si>
  <si>
    <t>Capacitacion sobre "Clasificador Internacional de la Funcion CIF" dirigida a los estudiantes de la Carrera de Terapia Funcional</t>
  </si>
  <si>
    <t>Capacitacion sobre "Terapia Fisica y Ocupacional  Pediatrica" dirigida a los estudiantes de la Carrera de Terapia Funcional</t>
  </si>
  <si>
    <t>5.1.D.d.5.11.MR.11</t>
  </si>
  <si>
    <t>5.1.D.d.5.12.MR.12</t>
  </si>
  <si>
    <t>5.1.D.d.5.13.MR.13</t>
  </si>
  <si>
    <t>5.1.D.d.5.14.MOR.14</t>
  </si>
  <si>
    <t>5.1.D.d.5.15.MOR.15</t>
  </si>
  <si>
    <t>5.1.D.d.5.16.UIC.16</t>
  </si>
  <si>
    <t>5.1.D.d.5.17.UIC.17</t>
  </si>
  <si>
    <t>5.1.D.d.5.18.CIR.18</t>
  </si>
  <si>
    <t>5.1.D.d.5.19.CGP.19</t>
  </si>
  <si>
    <t>5.1.D.d.5.20.CGP.20</t>
  </si>
  <si>
    <t>5.1.D.d.5.21.CGP.21</t>
  </si>
  <si>
    <t>5.1.D.d.5.22.CGP.22</t>
  </si>
  <si>
    <t>5.1.D.d.5.23.CGP.23</t>
  </si>
  <si>
    <t>5.1.D.d.5.24.CGP.24</t>
  </si>
  <si>
    <t>5.1.D.d.5.25.CGP.25</t>
  </si>
  <si>
    <t>5.1.D.d.5.26.FISIO.26</t>
  </si>
  <si>
    <t>5.1.D.d.5.27.FISIO.27</t>
  </si>
  <si>
    <t>5.1.D.d.5.28.PEDIA.28</t>
  </si>
  <si>
    <t>5.1.D.d.5.29.PEDIA.29</t>
  </si>
  <si>
    <t>5.1.D.d.5.30.PEDIA.30</t>
  </si>
  <si>
    <t>5.1.D.d.5.31.PEDIA.31</t>
  </si>
  <si>
    <t>5.1.D.d.5.32.PEDIA.32</t>
  </si>
  <si>
    <t>5.1.D.d.5.33.PEDIA.33</t>
  </si>
  <si>
    <t>5.1.D.d.5.34.ASOCEM.34</t>
  </si>
  <si>
    <t>6.1a).a.1.BIO.1</t>
  </si>
  <si>
    <t>6.1a).a.2.BIO.2</t>
  </si>
  <si>
    <t>6.1a).a.3.BIO.3</t>
  </si>
  <si>
    <t>6.1a).a.4.ENF.4</t>
  </si>
  <si>
    <t>6.1a).a.5.ENF.5</t>
  </si>
  <si>
    <t>6.1.a).a.6.FISIO.6</t>
  </si>
  <si>
    <t>6.1.b).b.7.FISIO.7</t>
  </si>
  <si>
    <t>6.1.b).b.9.SP.9</t>
  </si>
  <si>
    <t>6.1.b).b.8.UTES.8</t>
  </si>
  <si>
    <t>6.1.b).b.10.SP.10</t>
  </si>
  <si>
    <t>6.1.b).b.11.SP.11</t>
  </si>
  <si>
    <t>6.1.b).b.12.CGP.12</t>
  </si>
  <si>
    <t>6.1.b).b.13.UIC.13</t>
  </si>
  <si>
    <t>7.4.4.1.BIO.1</t>
  </si>
  <si>
    <t>8.1.1.1.1.DII.1</t>
  </si>
  <si>
    <t>8.1.1.1.2.CV.2</t>
  </si>
  <si>
    <t>8.1.1.1.3.NUT.3</t>
  </si>
  <si>
    <t>8.1.1.1.4.SP.4</t>
  </si>
  <si>
    <t>8.1.1.1.5.BIO.5</t>
  </si>
  <si>
    <t>8.1.1.1.6.SP.6</t>
  </si>
  <si>
    <t>8.1.1.1.7.GO.7</t>
  </si>
  <si>
    <t>8.1.1.1.8.GO.8</t>
  </si>
  <si>
    <t>9.1.c.c.1.1.MOR.1</t>
  </si>
  <si>
    <t xml:space="preserve">12.1 1.1. 1. UIC.1 </t>
  </si>
  <si>
    <t>12.1 1.1. 2. CDIBIR.2</t>
  </si>
  <si>
    <t>12.1 1.1.3.FISIO.3</t>
  </si>
  <si>
    <t>12.1 1.1.4.SP.4</t>
  </si>
  <si>
    <t>12.1 1.1.5.CIR.5</t>
  </si>
  <si>
    <t>12.1 1.1.6.MI.6</t>
  </si>
  <si>
    <t>12.1 1.1.7.MR.7</t>
  </si>
  <si>
    <t>12.1 1.1.8.PEDIA.8</t>
  </si>
  <si>
    <t>12.1 1.1.9.NUT.9</t>
  </si>
  <si>
    <t>12.1 1.1.10.ENF.10</t>
  </si>
  <si>
    <t>13.1 1.1.1.BIO.1</t>
  </si>
  <si>
    <t>13.1 1.1.2.BIO.2</t>
  </si>
  <si>
    <t>13.1 1.1.3.CV.3</t>
  </si>
  <si>
    <t>13.1 1.1.4.FISIO.4</t>
  </si>
  <si>
    <t>13.1 1.1.5.CMED.5</t>
  </si>
  <si>
    <t>13.1 1.1.6.MOR.6</t>
  </si>
  <si>
    <t>13.1 1.1.7.DFCM.7</t>
  </si>
  <si>
    <t>14.1 a).a.2.1.NUT.1</t>
  </si>
  <si>
    <t>17.1.3.1.BIO.1</t>
  </si>
  <si>
    <t>17.1.3.2.CMED.2</t>
  </si>
  <si>
    <t>17.1.4.3.PEDIA.3</t>
  </si>
  <si>
    <t>17.1.4.4.CGP.4</t>
  </si>
  <si>
    <t>17.3.2.5.UIC.5</t>
  </si>
  <si>
    <t>11.1 1.1.1.DII.1</t>
  </si>
  <si>
    <t>11.1 1.1.2.ENF.2</t>
  </si>
  <si>
    <t>11.1 1.1.3.MI.3</t>
  </si>
  <si>
    <t>11.1 1.2.4.BIO.4</t>
  </si>
  <si>
    <t>11.1 1.2.5.ENF.5</t>
  </si>
  <si>
    <t>11.1 1.2.6.ENF.6</t>
  </si>
  <si>
    <t>11.1 1.2.7.CV.7</t>
  </si>
  <si>
    <t>11.1 1.2.8.PEDIA.8</t>
  </si>
  <si>
    <t>11.1 1.2.9.PEDIA.9</t>
  </si>
  <si>
    <t>11.1 1.3.10.UTES.10</t>
  </si>
  <si>
    <t>11.1 1.3.11.UTES.11</t>
  </si>
  <si>
    <t>11.1 1.3.12.NUT.12</t>
  </si>
  <si>
    <t>Creacion de un comedor en las instalaciones de Ciudad Universitaria coordinado por la Carrera de Nutricion.</t>
  </si>
  <si>
    <t>11.1 1.3.13.SP.13</t>
  </si>
  <si>
    <t>11.2 1.1.14.DFCM.14</t>
  </si>
  <si>
    <t>Implementación del Rediseño del Posgrado de Pediatría del Departamento de Pediatria</t>
  </si>
  <si>
    <t>Jefatura y Coordinacion del Posgrado de Pediatria</t>
  </si>
  <si>
    <t>Implementación del Rediseño del Posgrado de Cuidados Intensivos Pediatricos del Departamento de Pediatria</t>
  </si>
  <si>
    <t>Implementacion del  Rediseño del Posgrado de Cirugía Plastica y Reconstructiva del Departamento de Cirugia</t>
  </si>
  <si>
    <t>Implementacion del  Rediseño del Posgrado de Cirugía General del Departamento de Cirugia</t>
  </si>
  <si>
    <t>Implementacion del  Rediseño del Posgrado de Oftalmologia del Departamento de Cirugia</t>
  </si>
  <si>
    <t>Implementacion del  Rediseño del Posgrado de Oncologia Quirurgica del Departamento de Cirugia</t>
  </si>
  <si>
    <t>Implementacion del  Rediseño del Posgrado de Otorrinolaringologia del Departamento de Cirugia</t>
  </si>
  <si>
    <t xml:space="preserve">Implementacion del  Rediseño del Posgrado de Ortopedia y Traumatologia del Departamento de Cirugia </t>
  </si>
  <si>
    <t xml:space="preserve">Implementación del Rediseño del Plan de Estudio del Posgrado de Dermatologia del Departamento de Medicina Interna. </t>
  </si>
  <si>
    <t xml:space="preserve">Implementación del Rediseño del Plan de Estudio del Posgrado de Neurologia del Departamento de Medicina Interna. </t>
  </si>
  <si>
    <t xml:space="preserve">Implementación del Rediseño del Plan de Estudio del Posgrado de Medicina Interna del Departamento de Medicina Interna. </t>
  </si>
  <si>
    <t>Implementación del Rediseño del Plan de Estudio del Posgrado de Anatomía Patolólgica del Departamento de Patologia.</t>
  </si>
  <si>
    <t xml:space="preserve">Implementacion del  Rediseño del Posgrado de Neurocirugia del Departamento de Cirugia </t>
  </si>
  <si>
    <t>10.1.A.A.1.1.PAT.1</t>
  </si>
  <si>
    <t>10.1.A.A.1.2.MI.2</t>
  </si>
  <si>
    <t>10.1.A.A.1.3.MI.3</t>
  </si>
  <si>
    <t>10.1.A.A.1.4.MI.4</t>
  </si>
  <si>
    <t>10.1.A.A.1.5.MI.5</t>
  </si>
  <si>
    <t>10.1.A.A.1.7.CIR.7</t>
  </si>
  <si>
    <t>10.1.A.A.1.8.CIR.8</t>
  </si>
  <si>
    <t>10.1.A.A.1.9.CIR.9</t>
  </si>
  <si>
    <t>10.1.A.A.1.10.CIR.10</t>
  </si>
  <si>
    <t>10.1.A.A.1.11.CIR.11</t>
  </si>
  <si>
    <t>10.1.A.A.1.12.CIR.12</t>
  </si>
  <si>
    <t>Implementación del Rediseño del Plan de Estudio del Posgrado de Epidemiologia del Departamento de Salud Publica.</t>
  </si>
  <si>
    <t>Implementación del Rediseño del Plan de Estudio del Posgrado de Salud Pública del Departamento de Salud Publica.</t>
  </si>
  <si>
    <t>10.1.A.A.1.15.SP.15</t>
  </si>
  <si>
    <t>10.1.A.A.1.19.PEDIA.19</t>
  </si>
  <si>
    <t xml:space="preserve">boleto aereo </t>
  </si>
  <si>
    <t xml:space="preserve">boleto aereo a Brasil </t>
  </si>
  <si>
    <t>pasaje al exterior</t>
  </si>
  <si>
    <t>solicitud transporte y combustible, 12,000.00</t>
  </si>
  <si>
    <t>combustible para viaje al interior del pais</t>
  </si>
  <si>
    <t>GESTION DE VIATICOS A LOS  12 MOTORISTAS  (39,000) MAS COMBUSTIBLE (20,000) PEAJE TOTAL 59,000.</t>
  </si>
  <si>
    <t>Planificación y organización de las actividades que se pretenden desarrollar. Promoción de la actividad en espacios y medios de comunicacion. Ejecución de la actividad (compra de equipo de telemetria)</t>
  </si>
  <si>
    <t>equipo de telemetria</t>
  </si>
  <si>
    <t>pulsometros</t>
  </si>
  <si>
    <t>alquiler de mesas</t>
  </si>
  <si>
    <t>alquiler de sillas</t>
  </si>
  <si>
    <t>Planificación y organización de las actividades que se pretenden desarrollar. Promoción de la actividad en espacios y medios de comunicacion. Ejecución de la actividad (Feria educativa - Morfologicas)</t>
  </si>
  <si>
    <t>boquitas</t>
  </si>
  <si>
    <t>Planificación y organización de las actividades que se pretenden desarrollar. Promoción de la actividad en espacios y medios de comunicacion. Ejecución de la actividad (Desarrollo de 4 brigadas)</t>
  </si>
  <si>
    <t>gestion de pago de viaticos y motorista y combustible. Total 8 giras al año. (inversion 76,800)</t>
  </si>
  <si>
    <t>Difision de la oferta de servicios por radio y television. Envio de cartas de solicitud de colaboracion. Solicitud de los quirofanos. Contratacion temporal de servicios de anestecista, enfermeras, etc. Realizacion de Evaluaciones clinicas. Intervencion quirurgica. Seguimiento posoperatorio tano en preencial como virtual con los especialista (1 brigada labio leporino)</t>
  </si>
  <si>
    <t>gestion de pago de viaticos y motorista y combustible. Total 1 gira al año. (inversion 18,000)</t>
  </si>
  <si>
    <t>1. Elaboración y desarrollo de plan de capacitación. Promocion interna. Ejecucion de la actividad. (Capacitacion metodologia de la enseñanza)</t>
  </si>
  <si>
    <t>1. Elaboración y desarrollo de plan de capacitación. Promocion interna. Ejecucion de la actividad (Capacitacion metodologia de la investigacion)</t>
  </si>
  <si>
    <t>1. Elaboración y desarrollo de plan de capacitación. Promocion interna. Ejecucion de la actividad. (Taller de Enfermeria</t>
  </si>
  <si>
    <t>1. Elaboración y desarrollo de plan de capacitación. Promocion interna. Ejecucion de la actividad. (Capacitacion publicacion articulos cientificos)</t>
  </si>
  <si>
    <t>1. Elaboración y desarrollo de plan de capacitación. Promocion interna. Ejecucion de la actividad. (curso practicas clinicas)</t>
  </si>
  <si>
    <t>1. Elaboración y desarrollo de plan de capacitación. Promocion interna. Ejecucion de la actividad (Diplomado atencion primaria en salud)</t>
  </si>
  <si>
    <t>1. Elaboración y desarrollo de plan de capacitación. Promocion interna. Ejecucion de la actividad. (Capacitacion Evaluacion academica)</t>
  </si>
  <si>
    <t>solicitud de 20 boquitas 4,278.00</t>
  </si>
  <si>
    <t>pago de matricula a estudiantes curso Maestria Salud Publica.</t>
  </si>
  <si>
    <t>Recoleccion de informacion. Promocion de la actividad. Ejecucion de la conferencia Anatomia Patologica.</t>
  </si>
  <si>
    <t>Recoleccion de informacion. Promocion de la actividad. Ejecucion de la conferencia Tratamiento de Diabetes</t>
  </si>
  <si>
    <t>Preparacion de bosquejo. Promocion del Taller y Ejecucion. Taller sobre elaboracion de informes finales (Tesis)</t>
  </si>
  <si>
    <t>solicitud a los bomberos. Preparacion de bosquejo.  Promocion de la Capacitacion y Ejecucion.  Primeros Auxilios.</t>
  </si>
  <si>
    <t>Recoleccion de informacion. Promocion de la actividad. Ejecucion de la actividad (Atencion Psicopedagogica)</t>
  </si>
  <si>
    <t xml:space="preserve">Capacitacion a estudiantes de la Carrera de Nutricion en el area de Investigacion Cientifica brindada por la UIC. </t>
  </si>
  <si>
    <t>Recoleccion de informacion. Promocion de la actividad. Ejecucion de la Capacitacion "Investigacion Cientifica)</t>
  </si>
  <si>
    <t>Recoleccion de informacion. Promocion de la actividad. Ejecucion del Curso Reanimacion Cardiopulmonar.</t>
  </si>
  <si>
    <t>Recoleccion de informacion. Promocion de la actividad. Ejecucion del Congreso de Posgrados</t>
  </si>
  <si>
    <t>Compra de insumos medicos para realizar estas practicas (kits)</t>
  </si>
  <si>
    <t>coffee break</t>
  </si>
  <si>
    <t xml:space="preserve">alquiler de Hotel para desarrollo de Congreso </t>
  </si>
  <si>
    <t>compra de 600 almuerzo s y 600 coffe breaks(168,000)</t>
  </si>
  <si>
    <t>almuerzos</t>
  </si>
  <si>
    <t>Planificacion de actividades. Gestion e invitacion de expertos. Desarrollo de Programa. Desarrollo Logistico. Ejecucion del Congreso Ciencias Biomedica</t>
  </si>
  <si>
    <t xml:space="preserve">Planificacion de actividades. Elaboracion de diseño. Impresión de la revista. Promocion de la revista UTES. </t>
  </si>
  <si>
    <t xml:space="preserve">Redaccion del manual. Impresión y fotocopiado. Promocion del manual. Creacion de un renglon presupuestario para la venta. Manual del Proyecto Familias y Comunidades. </t>
  </si>
  <si>
    <t xml:space="preserve">impresión de revista utes </t>
  </si>
  <si>
    <t>CD - ROM</t>
  </si>
  <si>
    <t>kit de equipo para las practicas medicas (materiales desechables: gorros, batas, cubrebocas, guantes, botas. Jabon liquido, papel higienico. 2 Secadores de mano)</t>
  </si>
  <si>
    <t>10.1.A.A.1.6.CIR.6</t>
  </si>
  <si>
    <t>10.1.A.A.1.13.ENF.13</t>
  </si>
  <si>
    <t>10.1.A.A.1.14.SP.14</t>
  </si>
  <si>
    <t>10.1.A.A.1.16.GO.16</t>
  </si>
  <si>
    <t>10.1.A.A.1.17.SP.17</t>
  </si>
  <si>
    <t>10.1.A.A.1.18.PEDIA.18</t>
  </si>
  <si>
    <t>10.1.A.A.1.20.MR.20</t>
  </si>
  <si>
    <t>10.1.B.A.1.21.MI.21</t>
  </si>
  <si>
    <t>10.1.B.A.1.22.MR.22</t>
  </si>
  <si>
    <t>Aire acondicionado</t>
  </si>
  <si>
    <t xml:space="preserve">compra de materiales medicos y equipo </t>
  </si>
  <si>
    <t xml:space="preserve">pueta de vidrio </t>
  </si>
  <si>
    <t xml:space="preserve">aire acondicionado </t>
  </si>
  <si>
    <t xml:space="preserve">Compra de un aire acondicionado . Compra de 5 computadoras de escritorio.  2 impresora multifuncional. 6 data show. Un pantalla electronica para video conferencias. </t>
  </si>
  <si>
    <r>
      <t xml:space="preserve">COMPRA DE PINTURA BLANCA Y 2 ESTANTES METALICOS, TABLA YESO, CLAVOS. </t>
    </r>
    <r>
      <rPr>
        <sz val="11"/>
        <color rgb="FFFF0000"/>
        <rFont val="Calibri"/>
        <family val="2"/>
        <scheme val="minor"/>
      </rPr>
      <t xml:space="preserve"> (12,000)  inculir en PACC</t>
    </r>
  </si>
  <si>
    <t>12.1.1.1.8.UIC.1</t>
  </si>
  <si>
    <t>12.1 1.1.UIC.2</t>
  </si>
  <si>
    <t>Contratacion de Profesonal experta en el area de Investigacion Cientifica dependiente del Decanato FCM</t>
  </si>
  <si>
    <t>Contratacion de 1 Profesonal experta en el area de Investigacion Cientifica dependiente del Decanato FCM</t>
  </si>
  <si>
    <t>12.1 1.1.11.DFCM.11</t>
  </si>
  <si>
    <t>Realizar investigacion cientifica en temas trascendentales en la FCM</t>
  </si>
  <si>
    <t>Para  dar mayor eficiencia de los procesos de Investigacion Cientifica de la FCM</t>
  </si>
  <si>
    <t>Decanato FCM</t>
  </si>
  <si>
    <t>Contratacion de Profesonal experta en el area Legislativa dependiente del Decanato FCM</t>
  </si>
  <si>
    <t>Contratacion de 1 Profesonal experta en el area de Legistacion dependiente del Decanato FCM</t>
  </si>
  <si>
    <t>12.1 1.1.12.DFCM.12</t>
  </si>
  <si>
    <t>Para  dar mayor eficiencia de los procesos legislativosde la FCM</t>
  </si>
  <si>
    <t xml:space="preserve">Contratacion de 14 docentes medio tiempo y 5 docentes a tiempo completo para impartir docencia de grado y posgrado en el Depto de Pediatria. </t>
  </si>
  <si>
    <t xml:space="preserve">equipamiento medico laboratorial </t>
  </si>
  <si>
    <t>La Decanatura propociona apoyo financiero, suministro de materiales,  mobiliario y equipo tecnologico, mejoras de infraestructura.</t>
  </si>
  <si>
    <t>La Decanatura propociona apoyo técnico, formacion de Recurso humano, desarrollo de congresos, talleres, jornadas, publicaciones cientificas, simposios.</t>
  </si>
  <si>
    <t xml:space="preserve">Participarán Docentes y estudiantes de cada Carrera, expositores y comité organizador en la jornada. </t>
  </si>
  <si>
    <t>100% de la redacción del proyecto de investigacion para revisión y aprobacion del Coordinador de Investigación del Posgrado de Anatomia Patologica.</t>
  </si>
  <si>
    <t xml:space="preserve">100% de la creación de un Instituto de Investigación conformado por:  una directora, un administración que supervisarán 3 programas de Investigación: 1. Enfermedades cronicas no transmisibles, 2  Enfermedades Transmisibles; 3. Salud Mental y Violencia. </t>
  </si>
  <si>
    <t>Proceso de rediseñar un documento Diagnostico, Malla Curricular y Plan de Factibilidad en el Posgrado de Anatomía Patolólgica, con el apoyo de 11 docentes y 5 residentes del posgrado.</t>
  </si>
  <si>
    <t>Proceso de rediseñar un documento Diagnostico, Malla Curricular y Plan de Factibilidad en el Posgrado de Medicina Interna, con el apoyo de 20  docentes y 35 residentes del posgrado.</t>
  </si>
  <si>
    <t>Proceso de rediseñar un documento Diagnostico, Malla Curricular y Plan de Factibilidad en el Posgrado, con el apoyo de 2  docentes y 8 residentes del posgrado.</t>
  </si>
  <si>
    <t>Proceso de rediseñar un documento Diagnostico, Malla Curricular y Plan de Factibilidad en el Posgrado, con el apoyo de 2  docentes y 6 residentes del posgrado.</t>
  </si>
  <si>
    <t>Proceso de rediseñar un documento Diagnostico, Malla Curricular y Plan de Factibilidad en el Posgrado de Medicina Interna, con el apoyo de 2  docentes y 60 residentes del posgrado.</t>
  </si>
  <si>
    <t>Proceso de rediseñar un documento Diagnostico, Malla Curricular y Plan de Factibilidad en el Posgrado, con el apoyo de 2  docentes.</t>
  </si>
  <si>
    <t>Proceso de rediseñar un documento Diagnostico, Malla Curricular y Plan de Factibilidad en el Posgrado, con el apoyo de 4  docentes.</t>
  </si>
  <si>
    <t>Proceso de rediseñar Plan de Estudio, Diagnostico y Plan de Factibilidad del Posgrado.</t>
  </si>
  <si>
    <r>
      <rPr>
        <sz val="11"/>
        <color rgb="FFFF0000"/>
        <rFont val="Calibri"/>
        <family val="2"/>
        <scheme val="minor"/>
      </rPr>
      <t>Reuniones periodicas de asesoría con profesionales de la DICyP.</t>
    </r>
    <r>
      <rPr>
        <sz val="11"/>
        <color theme="1"/>
        <rFont val="Calibri"/>
        <family val="2"/>
        <scheme val="minor"/>
      </rPr>
      <t xml:space="preserve">  Elaboracion de los ducmentos: Plan de Estudios y Diagnostico. Presentacion de los documentos a la DICyP. Aprobacion de los Documentos por parte de la DICyP.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</si>
</sst>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100"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1"/>
      <color rgb="FFFF0000"/>
      <name val="Calibri"/>
      <family val="2"/>
      <scheme val="minor"/>
    </font>
    <font>
      <sz val="12"/>
      <color rgb="FFFF0000"/>
      <name val="Calibri"/>
      <family val="2"/>
    </font>
    <font>
      <sz val="10"/>
      <color rgb="FFFF0000"/>
      <name val="Arial"/>
      <family val="2"/>
    </font>
    <font>
      <sz val="14"/>
      <color theme="1"/>
      <name val="Calibri"/>
      <family val="2"/>
    </font>
    <font>
      <sz val="9"/>
      <color theme="1"/>
      <name val="Calibri"/>
      <family val="2"/>
    </font>
    <font>
      <sz val="9"/>
      <color indexed="10"/>
      <name val="Calibri"/>
      <family val="2"/>
    </font>
    <font>
      <sz val="10"/>
      <color theme="1"/>
      <name val="Arial"/>
      <family val="2"/>
    </font>
    <font>
      <sz val="12"/>
      <color rgb="FF000000"/>
      <name val="Calibri"/>
      <family val="2"/>
      <scheme val="minor"/>
    </font>
    <font>
      <sz val="11"/>
      <name val="Arial"/>
      <family val="2"/>
    </font>
    <font>
      <sz val="14"/>
      <name val="Arial"/>
      <family val="2"/>
    </font>
    <font>
      <sz val="14"/>
      <name val="Calibri"/>
      <family val="2"/>
    </font>
    <font>
      <sz val="14"/>
      <color indexed="8"/>
      <name val="Calibri"/>
      <family val="2"/>
    </font>
    <font>
      <b/>
      <sz val="12"/>
      <color theme="3" tint="-0.249977111117893"/>
      <name val="Calibri"/>
      <family val="2"/>
    </font>
    <font>
      <b/>
      <sz val="14"/>
      <color theme="4" tint="-0.249977111117893"/>
      <name val="Calibri"/>
      <family val="2"/>
    </font>
    <font>
      <b/>
      <sz val="11"/>
      <color theme="4" tint="-0.249977111117893"/>
      <name val="Calibri"/>
      <family val="2"/>
    </font>
    <font>
      <b/>
      <sz val="12"/>
      <color theme="4" tint="-0.249977111117893"/>
      <name val="Calibri"/>
      <family val="2"/>
    </font>
    <font>
      <b/>
      <sz val="12"/>
      <color theme="4" tint="-0.249977111117893"/>
      <name val="Arial"/>
      <family val="2"/>
    </font>
    <font>
      <b/>
      <sz val="9"/>
      <color theme="4" tint="-0.249977111117893"/>
      <name val="Calibri"/>
      <family val="2"/>
    </font>
    <font>
      <sz val="12"/>
      <color theme="3" tint="-0.499984740745262"/>
      <name val="Calibri"/>
      <family val="2"/>
      <scheme val="minor"/>
    </font>
    <font>
      <sz val="9"/>
      <color indexed="81"/>
      <name val="Tahoma"/>
      <charset val="1"/>
    </font>
    <font>
      <b/>
      <sz val="9"/>
      <color indexed="81"/>
      <name val="Tahoma"/>
      <charset val="1"/>
    </font>
    <font>
      <b/>
      <sz val="11"/>
      <color indexed="81"/>
      <name val="Tahoma"/>
      <family val="2"/>
    </font>
  </fonts>
  <fills count="2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8" tint="0.39997558519241921"/>
        <bgColor indexed="64"/>
      </patternFill>
    </fill>
    <fill>
      <patternFill patternType="solid">
        <fgColor rgb="FFFF0000"/>
        <bgColor indexed="64"/>
      </patternFill>
    </fill>
    <fill>
      <patternFill patternType="solid">
        <fgColor rgb="FFCC0066"/>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1">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43" fontId="20" fillId="0" borderId="0" applyFont="0" applyFill="0" applyBorder="0" applyAlignment="0" applyProtection="0"/>
    <xf numFmtId="43" fontId="20" fillId="0" borderId="0" applyFont="0" applyFill="0" applyBorder="0" applyAlignment="0" applyProtection="0"/>
  </cellStyleXfs>
  <cellXfs count="82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5"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5"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5" applyFont="1" applyBorder="1" applyAlignment="1">
      <alignment horizontal="center" vertical="center" wrapText="1"/>
    </xf>
    <xf numFmtId="0" fontId="38" fillId="0" borderId="26" xfId="15"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5"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5"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7" applyNumberFormat="1" applyFont="1" applyAlignment="1">
      <alignment vertical="center"/>
    </xf>
    <xf numFmtId="0" fontId="43" fillId="0" borderId="0" xfId="0" applyFont="1" applyAlignment="1">
      <alignment vertical="center"/>
    </xf>
    <xf numFmtId="172" fontId="44" fillId="0" borderId="0" xfId="17"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7" applyNumberFormat="1" applyFont="1" applyAlignment="1">
      <alignment horizontal="center" vertical="center"/>
    </xf>
    <xf numFmtId="172" fontId="44" fillId="0" borderId="0" xfId="17"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7"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7"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7"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7"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7"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7"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7"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7" applyNumberFormat="1" applyFont="1" applyAlignment="1">
      <alignment vertical="center"/>
    </xf>
    <xf numFmtId="0" fontId="53" fillId="11" borderId="0" xfId="0" applyFont="1" applyFill="1" applyAlignment="1">
      <alignment horizontal="left" vertical="center"/>
    </xf>
    <xf numFmtId="9" fontId="33" fillId="0" borderId="26" xfId="15" applyNumberFormat="1" applyFont="1" applyBorder="1" applyAlignment="1">
      <alignment horizontal="center" vertical="center" wrapText="1"/>
    </xf>
    <xf numFmtId="4" fontId="33" fillId="0" borderId="26" xfId="15" applyNumberFormat="1" applyFont="1" applyBorder="1" applyAlignment="1">
      <alignment horizontal="center" vertical="center" wrapText="1"/>
    </xf>
    <xf numFmtId="9" fontId="33" fillId="0" borderId="26" xfId="16" applyFont="1" applyBorder="1" applyAlignment="1">
      <alignment horizontal="center" vertical="center" wrapText="1"/>
    </xf>
    <xf numFmtId="0" fontId="33" fillId="10" borderId="26" xfId="15" applyFont="1" applyFill="1" applyBorder="1" applyAlignment="1">
      <alignment vertical="center" wrapText="1"/>
    </xf>
    <xf numFmtId="0" fontId="25" fillId="8" borderId="0" xfId="15" applyFont="1" applyFill="1" applyBorder="1" applyAlignment="1">
      <alignment vertical="center" wrapText="1"/>
    </xf>
    <xf numFmtId="0" fontId="25" fillId="8" borderId="0" xfId="15" applyFont="1" applyFill="1" applyBorder="1" applyAlignment="1">
      <alignment vertical="center"/>
    </xf>
    <xf numFmtId="0" fontId="29" fillId="10" borderId="26" xfId="15"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7"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7" applyNumberFormat="1" applyFont="1" applyFill="1" applyAlignment="1">
      <alignment horizontal="center" vertical="center"/>
    </xf>
    <xf numFmtId="172" fontId="0" fillId="3" borderId="0" xfId="17"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6"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7" applyFont="1" applyBorder="1" applyAlignment="1">
      <alignment horizontal="center" vertical="center" wrapText="1"/>
    </xf>
    <xf numFmtId="43" fontId="33" fillId="10" borderId="26" xfId="17" applyFont="1" applyFill="1" applyBorder="1" applyAlignment="1">
      <alignment vertical="center" wrapText="1"/>
    </xf>
    <xf numFmtId="43" fontId="33" fillId="10" borderId="26" xfId="17" applyFont="1" applyFill="1" applyBorder="1" applyAlignment="1">
      <alignment vertical="top" wrapText="1"/>
    </xf>
    <xf numFmtId="43" fontId="0" fillId="0" borderId="0" xfId="17" applyFont="1"/>
    <xf numFmtId="43" fontId="33" fillId="10" borderId="26" xfId="17" applyFont="1" applyFill="1" applyBorder="1" applyAlignment="1">
      <alignment horizontal="right" vertical="top" wrapText="1"/>
    </xf>
    <xf numFmtId="43" fontId="33" fillId="10" borderId="26" xfId="17" applyFont="1" applyFill="1" applyBorder="1" applyAlignment="1">
      <alignment horizontal="right" wrapText="1"/>
    </xf>
    <xf numFmtId="0" fontId="56" fillId="0" borderId="0" xfId="0" applyFont="1" applyAlignment="1">
      <alignment horizontal="center" vertical="center"/>
    </xf>
    <xf numFmtId="43" fontId="56" fillId="0" borderId="0" xfId="17" applyFont="1" applyAlignment="1">
      <alignment vertical="center"/>
    </xf>
    <xf numFmtId="172" fontId="56" fillId="0" borderId="0" xfId="17" applyNumberFormat="1" applyFont="1" applyAlignment="1">
      <alignment vertical="center"/>
    </xf>
    <xf numFmtId="172" fontId="56" fillId="0" borderId="0" xfId="0" applyNumberFormat="1" applyFont="1" applyAlignment="1">
      <alignment vertical="center"/>
    </xf>
    <xf numFmtId="0" fontId="25" fillId="8" borderId="0" xfId="15" applyFont="1" applyFill="1" applyBorder="1" applyAlignment="1">
      <alignment horizontal="center" vertical="center" wrapText="1"/>
    </xf>
    <xf numFmtId="0" fontId="25" fillId="8" borderId="0" xfId="15" applyFont="1" applyFill="1" applyBorder="1" applyAlignment="1">
      <alignment horizontal="center" vertical="top" wrapText="1"/>
    </xf>
    <xf numFmtId="0" fontId="29" fillId="10" borderId="26" xfId="15" applyFont="1" applyFill="1" applyBorder="1" applyAlignment="1">
      <alignment horizontal="left" vertical="top" wrapText="1"/>
    </xf>
    <xf numFmtId="0" fontId="25" fillId="8" borderId="0" xfId="15" applyFont="1" applyFill="1" applyBorder="1" applyAlignment="1">
      <alignment horizontal="center" vertical="top" wrapText="1"/>
    </xf>
    <xf numFmtId="0" fontId="26" fillId="0" borderId="0" xfId="18" applyFont="1" applyAlignment="1">
      <alignment vertical="center" wrapText="1"/>
    </xf>
    <xf numFmtId="0" fontId="27" fillId="8" borderId="13" xfId="18" applyFont="1" applyFill="1" applyBorder="1" applyAlignment="1">
      <alignment vertical="top"/>
    </xf>
    <xf numFmtId="0" fontId="27" fillId="8" borderId="13" xfId="18" applyFont="1" applyFill="1" applyBorder="1" applyAlignment="1">
      <alignment vertical="center" wrapText="1"/>
    </xf>
    <xf numFmtId="0" fontId="27" fillId="8" borderId="13" xfId="18" applyFont="1" applyFill="1" applyBorder="1" applyAlignment="1">
      <alignment horizontal="center" vertical="center" wrapText="1"/>
    </xf>
    <xf numFmtId="0" fontId="38" fillId="0" borderId="26" xfId="18" applyFont="1" applyBorder="1" applyAlignment="1">
      <alignment vertical="center" wrapText="1"/>
    </xf>
    <xf numFmtId="0" fontId="33" fillId="0" borderId="26" xfId="18" applyFont="1" applyBorder="1" applyAlignment="1">
      <alignment horizontal="center" vertical="center" wrapText="1"/>
    </xf>
    <xf numFmtId="9" fontId="33" fillId="0" borderId="26" xfId="18" applyNumberFormat="1" applyFont="1" applyBorder="1" applyAlignment="1">
      <alignment horizontal="center" vertical="center" wrapText="1"/>
    </xf>
    <xf numFmtId="4" fontId="33" fillId="0" borderId="26" xfId="18" applyNumberFormat="1" applyFont="1" applyBorder="1" applyAlignment="1">
      <alignment horizontal="center" vertical="center" wrapText="1"/>
    </xf>
    <xf numFmtId="0" fontId="26" fillId="0" borderId="0" xfId="18" applyFont="1" applyBorder="1" applyAlignment="1">
      <alignment vertical="center" wrapText="1"/>
    </xf>
    <xf numFmtId="8" fontId="33" fillId="0" borderId="26" xfId="18" applyNumberFormat="1" applyFont="1" applyBorder="1" applyAlignment="1">
      <alignment horizontal="center" vertical="center" wrapText="1"/>
    </xf>
    <xf numFmtId="0" fontId="33" fillId="2" borderId="26" xfId="18" applyFont="1" applyFill="1" applyBorder="1" applyAlignment="1">
      <alignment horizontal="center" vertical="center" wrapText="1"/>
    </xf>
    <xf numFmtId="43" fontId="33" fillId="10" borderId="26" xfId="18" applyNumberFormat="1" applyFont="1" applyFill="1" applyBorder="1" applyAlignment="1">
      <alignment vertical="center" wrapText="1"/>
    </xf>
    <xf numFmtId="0" fontId="33" fillId="10" borderId="26" xfId="18" applyFont="1" applyFill="1" applyBorder="1" applyAlignment="1">
      <alignment vertical="center" wrapText="1"/>
    </xf>
    <xf numFmtId="0" fontId="33" fillId="0" borderId="0" xfId="18" applyFont="1" applyBorder="1" applyAlignment="1">
      <alignment vertical="top" wrapText="1"/>
    </xf>
    <xf numFmtId="0" fontId="33" fillId="0" borderId="0" xfId="18" applyFont="1" applyBorder="1" applyAlignment="1">
      <alignment vertical="center" wrapText="1"/>
    </xf>
    <xf numFmtId="0" fontId="33" fillId="0" borderId="0" xfId="18" applyFont="1" applyBorder="1" applyAlignment="1">
      <alignment horizontal="center" vertical="center" wrapText="1"/>
    </xf>
    <xf numFmtId="0" fontId="26" fillId="0" borderId="0" xfId="18" applyFont="1" applyBorder="1" applyAlignment="1">
      <alignment vertical="top" wrapText="1"/>
    </xf>
    <xf numFmtId="0" fontId="26" fillId="0" borderId="0" xfId="18" applyFont="1" applyBorder="1" applyAlignment="1">
      <alignment horizontal="center" vertical="center" wrapText="1"/>
    </xf>
    <xf numFmtId="0" fontId="8" fillId="0" borderId="0" xfId="18" applyAlignment="1">
      <alignment vertical="top"/>
    </xf>
    <xf numFmtId="43" fontId="33" fillId="10" borderId="26" xfId="18" applyNumberFormat="1" applyFont="1" applyFill="1" applyBorder="1" applyAlignment="1">
      <alignment vertical="top" wrapText="1"/>
    </xf>
    <xf numFmtId="0" fontId="33" fillId="10" borderId="26" xfId="18" applyFont="1" applyFill="1" applyBorder="1" applyAlignment="1">
      <alignment vertical="top" wrapText="1"/>
    </xf>
    <xf numFmtId="0" fontId="26" fillId="2" borderId="0" xfId="18" applyFont="1" applyFill="1" applyBorder="1" applyAlignment="1">
      <alignment vertical="top" wrapText="1"/>
    </xf>
    <xf numFmtId="0" fontId="30" fillId="0" borderId="0" xfId="18" applyFont="1" applyAlignment="1">
      <alignment horizontal="left" vertical="top" wrapText="1"/>
    </xf>
    <xf numFmtId="0" fontId="34" fillId="2" borderId="0" xfId="18" applyFont="1" applyFill="1" applyBorder="1" applyAlignment="1">
      <alignment horizontal="center" vertical="top" wrapText="1"/>
    </xf>
    <xf numFmtId="0" fontId="28" fillId="8" borderId="13" xfId="18" applyFont="1" applyFill="1" applyBorder="1" applyAlignment="1">
      <alignment vertical="top"/>
    </xf>
    <xf numFmtId="0" fontId="27" fillId="9" borderId="13" xfId="18" applyFont="1" applyFill="1" applyBorder="1" applyAlignment="1" applyProtection="1">
      <alignment vertical="top"/>
      <protection locked="0"/>
    </xf>
    <xf numFmtId="43" fontId="33" fillId="2" borderId="26" xfId="17"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7" applyNumberFormat="1" applyFont="1" applyFill="1" applyBorder="1" applyAlignment="1">
      <alignment vertical="top" wrapText="1"/>
    </xf>
    <xf numFmtId="43" fontId="33" fillId="10" borderId="26" xfId="18" applyNumberFormat="1" applyFont="1" applyFill="1" applyBorder="1" applyAlignment="1">
      <alignment horizontal="right" vertical="top" wrapText="1"/>
    </xf>
    <xf numFmtId="43" fontId="33" fillId="10" borderId="26" xfId="17" applyNumberFormat="1" applyFont="1" applyFill="1" applyBorder="1" applyAlignment="1">
      <alignment horizontal="right" vertical="top" wrapText="1"/>
    </xf>
    <xf numFmtId="0" fontId="26" fillId="0" borderId="0" xfId="18" applyFont="1" applyAlignment="1">
      <alignment wrapText="1"/>
    </xf>
    <xf numFmtId="0" fontId="32" fillId="0" borderId="26" xfId="0" applyFont="1" applyFill="1" applyBorder="1" applyAlignment="1">
      <alignment horizontal="center" vertical="center" wrapText="1"/>
    </xf>
    <xf numFmtId="0" fontId="29" fillId="10" borderId="26" xfId="18" applyFont="1" applyFill="1" applyBorder="1" applyAlignment="1">
      <alignment vertical="top" wrapText="1"/>
    </xf>
    <xf numFmtId="0" fontId="25" fillId="8" borderId="0" xfId="18" applyFont="1" applyFill="1" applyBorder="1" applyAlignment="1"/>
    <xf numFmtId="0" fontId="29" fillId="0" borderId="26" xfId="18" applyFont="1" applyFill="1" applyBorder="1" applyAlignment="1">
      <alignment horizontal="center" vertical="center" wrapText="1"/>
    </xf>
    <xf numFmtId="0" fontId="33" fillId="0" borderId="26" xfId="18" applyFont="1" applyFill="1" applyBorder="1" applyAlignment="1">
      <alignment horizontal="center" vertical="center" wrapText="1"/>
    </xf>
    <xf numFmtId="43" fontId="33" fillId="10" borderId="26" xfId="18" applyNumberFormat="1" applyFont="1" applyFill="1" applyBorder="1" applyAlignment="1">
      <alignment horizontal="right" wrapText="1"/>
    </xf>
    <xf numFmtId="43" fontId="33" fillId="10" borderId="26" xfId="17" applyNumberFormat="1" applyFont="1" applyFill="1" applyBorder="1" applyAlignment="1">
      <alignment horizontal="right" wrapText="1"/>
    </xf>
    <xf numFmtId="0" fontId="25" fillId="8" borderId="0" xfId="18" applyFont="1" applyFill="1" applyBorder="1" applyAlignment="1">
      <alignment vertical="top"/>
    </xf>
    <xf numFmtId="0" fontId="8" fillId="0" borderId="0" xfId="18"/>
    <xf numFmtId="0" fontId="26" fillId="0" borderId="0" xfId="18" applyFont="1" applyBorder="1" applyAlignment="1">
      <alignment wrapText="1"/>
    </xf>
    <xf numFmtId="0" fontId="33" fillId="10" borderId="26" xfId="18" applyFont="1" applyFill="1" applyBorder="1" applyAlignment="1">
      <alignment horizontal="right" wrapText="1"/>
    </xf>
    <xf numFmtId="0" fontId="27" fillId="9" borderId="13" xfId="18" applyFont="1" applyFill="1" applyBorder="1" applyAlignment="1" applyProtection="1">
      <alignment vertical="center"/>
      <protection locked="0"/>
    </xf>
    <xf numFmtId="0" fontId="25" fillId="8" borderId="0" xfId="18" applyFont="1" applyFill="1" applyBorder="1" applyAlignment="1">
      <alignment vertical="center"/>
    </xf>
    <xf numFmtId="0" fontId="25" fillId="8" borderId="0" xfId="15" applyFont="1" applyFill="1" applyBorder="1" applyAlignment="1">
      <alignment vertical="top"/>
    </xf>
    <xf numFmtId="0" fontId="25" fillId="8" borderId="0" xfId="15" applyFont="1" applyFill="1" applyBorder="1" applyAlignment="1">
      <alignment horizontal="left" vertical="center"/>
    </xf>
    <xf numFmtId="0" fontId="29" fillId="10" borderId="37" xfId="18" applyFont="1" applyFill="1" applyBorder="1" applyAlignment="1">
      <alignment vertical="center"/>
    </xf>
    <xf numFmtId="0" fontId="29" fillId="10" borderId="16" xfId="18" applyFont="1" applyFill="1" applyBorder="1" applyAlignment="1">
      <alignment vertical="center"/>
    </xf>
    <xf numFmtId="0" fontId="29" fillId="10" borderId="36" xfId="18" applyFont="1" applyFill="1" applyBorder="1" applyAlignment="1">
      <alignment vertical="center"/>
    </xf>
    <xf numFmtId="0" fontId="29" fillId="10" borderId="37" xfId="15" applyFont="1" applyFill="1" applyBorder="1" applyAlignment="1">
      <alignment vertical="center"/>
    </xf>
    <xf numFmtId="0" fontId="29" fillId="10" borderId="16" xfId="15" applyFont="1" applyFill="1" applyBorder="1" applyAlignment="1">
      <alignment vertical="center"/>
    </xf>
    <xf numFmtId="0" fontId="29" fillId="10" borderId="36" xfId="15" applyFont="1" applyFill="1" applyBorder="1" applyAlignment="1">
      <alignment vertical="center"/>
    </xf>
    <xf numFmtId="0" fontId="29" fillId="10" borderId="37" xfId="18" applyFont="1" applyFill="1" applyBorder="1" applyAlignment="1">
      <alignment vertical="top"/>
    </xf>
    <xf numFmtId="0" fontId="29" fillId="10" borderId="16" xfId="18" applyFont="1" applyFill="1" applyBorder="1" applyAlignment="1">
      <alignment vertical="top"/>
    </xf>
    <xf numFmtId="0" fontId="29" fillId="10" borderId="36" xfId="18" applyFont="1" applyFill="1" applyBorder="1" applyAlignment="1">
      <alignment vertical="top"/>
    </xf>
    <xf numFmtId="0" fontId="29" fillId="10" borderId="26" xfId="15" applyFont="1" applyFill="1" applyBorder="1" applyAlignment="1">
      <alignment horizontal="left" vertical="top"/>
    </xf>
    <xf numFmtId="0" fontId="53" fillId="11" borderId="0" xfId="0" applyFont="1" applyFill="1" applyAlignment="1">
      <alignment horizontal="center" vertical="center" wrapText="1"/>
    </xf>
    <xf numFmtId="43" fontId="0" fillId="0" borderId="0" xfId="17"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8"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5" applyFont="1" applyFill="1" applyBorder="1" applyAlignment="1" applyProtection="1">
      <alignment vertical="center"/>
      <protection locked="0"/>
    </xf>
    <xf numFmtId="0" fontId="27" fillId="8" borderId="0" xfId="18" applyFont="1" applyFill="1" applyBorder="1" applyAlignment="1">
      <alignment vertical="top"/>
    </xf>
    <xf numFmtId="0" fontId="4" fillId="0" borderId="26" xfId="0" applyFont="1" applyBorder="1" applyAlignment="1">
      <alignment horizontal="center" vertical="center" wrapText="1"/>
    </xf>
    <xf numFmtId="0" fontId="27" fillId="8" borderId="0" xfId="18" applyFont="1" applyFill="1" applyBorder="1" applyAlignment="1">
      <alignment horizontal="left" vertical="top"/>
    </xf>
    <xf numFmtId="0" fontId="27" fillId="8" borderId="0" xfId="18" applyFont="1" applyFill="1" applyBorder="1" applyAlignment="1">
      <alignment horizontal="center" vertical="top"/>
    </xf>
    <xf numFmtId="0" fontId="58" fillId="0" borderId="0" xfId="0" applyFont="1"/>
    <xf numFmtId="0" fontId="21" fillId="0" borderId="0" xfId="0" applyFont="1"/>
    <xf numFmtId="0" fontId="59" fillId="0" borderId="0" xfId="0" applyFont="1"/>
    <xf numFmtId="0" fontId="59" fillId="0" borderId="0" xfId="18" applyFont="1"/>
    <xf numFmtId="0" fontId="26" fillId="0" borderId="0" xfId="18" applyFont="1" applyAlignment="1">
      <alignment vertical="top"/>
    </xf>
    <xf numFmtId="0" fontId="60" fillId="0" borderId="0" xfId="18"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8" applyFont="1" applyBorder="1" applyAlignment="1">
      <alignment horizontal="center" vertical="center" wrapText="1"/>
    </xf>
    <xf numFmtId="0" fontId="29" fillId="0" borderId="26" xfId="18"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7"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8" applyFont="1" applyBorder="1" applyAlignment="1">
      <alignment horizontal="center" vertical="center" wrapText="1"/>
    </xf>
    <xf numFmtId="3" fontId="33" fillId="0" borderId="26" xfId="15" applyNumberFormat="1" applyFont="1" applyBorder="1" applyAlignment="1">
      <alignment horizontal="center" vertical="center" wrapText="1"/>
    </xf>
    <xf numFmtId="0" fontId="38" fillId="2" borderId="26" xfId="18" applyFont="1" applyFill="1" applyBorder="1" applyAlignment="1">
      <alignment horizontal="center" vertical="center" wrapText="1"/>
    </xf>
    <xf numFmtId="3" fontId="33" fillId="0" borderId="26" xfId="18" applyNumberFormat="1" applyFont="1" applyBorder="1" applyAlignment="1">
      <alignment horizontal="center" vertical="center" wrapText="1"/>
    </xf>
    <xf numFmtId="0" fontId="39" fillId="0" borderId="26" xfId="18" applyFont="1" applyBorder="1" applyAlignment="1">
      <alignment horizontal="center" vertical="center" wrapText="1"/>
    </xf>
    <xf numFmtId="3" fontId="39" fillId="0" borderId="26" xfId="18" applyNumberFormat="1" applyFont="1" applyBorder="1" applyAlignment="1">
      <alignment horizontal="center" vertical="center" wrapText="1"/>
    </xf>
    <xf numFmtId="9" fontId="39" fillId="0" borderId="26" xfId="18"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7" applyFont="1" applyFill="1" applyBorder="1" applyAlignment="1">
      <alignment horizontal="center" vertical="center" wrapText="1"/>
    </xf>
    <xf numFmtId="0" fontId="27" fillId="8" borderId="0" xfId="18" applyFont="1" applyFill="1" applyBorder="1" applyAlignment="1">
      <alignment vertical="center"/>
    </xf>
    <xf numFmtId="43" fontId="32" fillId="0" borderId="26" xfId="17"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7"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7" applyFont="1" applyFill="1" applyBorder="1" applyAlignment="1">
      <alignment horizontal="center" vertical="center" wrapText="1"/>
    </xf>
    <xf numFmtId="0" fontId="38" fillId="0" borderId="26" xfId="18" applyFont="1" applyFill="1" applyBorder="1" applyAlignment="1">
      <alignment horizontal="center" vertical="center" wrapText="1"/>
    </xf>
    <xf numFmtId="10" fontId="33" fillId="0" borderId="26" xfId="18"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7" applyFont="1" applyFill="1" applyBorder="1" applyAlignment="1">
      <alignment horizontal="center" vertical="center" wrapText="1"/>
    </xf>
    <xf numFmtId="0" fontId="0" fillId="0" borderId="0" xfId="0"/>
    <xf numFmtId="0" fontId="40" fillId="0" borderId="26" xfId="15"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8" applyFont="1" applyFill="1" applyBorder="1" applyAlignment="1">
      <alignment horizontal="center" vertical="center" wrapText="1"/>
    </xf>
    <xf numFmtId="0" fontId="29" fillId="0" borderId="26" xfId="18" applyFont="1" applyFill="1" applyBorder="1" applyAlignment="1">
      <alignment horizontal="center" vertical="center" wrapText="1"/>
    </xf>
    <xf numFmtId="0" fontId="67" fillId="0" borderId="0" xfId="18"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8" applyFont="1" applyFill="1" applyBorder="1" applyAlignment="1" applyProtection="1">
      <alignment horizontal="left" vertical="top" wrapText="1"/>
      <protection locked="0"/>
    </xf>
    <xf numFmtId="0" fontId="29" fillId="0" borderId="26" xfId="18" applyFont="1" applyFill="1" applyBorder="1" applyAlignment="1">
      <alignment horizontal="center" vertical="center" wrapText="1"/>
    </xf>
    <xf numFmtId="0" fontId="27" fillId="9" borderId="0" xfId="18" applyFont="1" applyFill="1" applyBorder="1" applyAlignment="1" applyProtection="1">
      <alignment horizontal="left" vertical="top"/>
      <protection locked="0"/>
    </xf>
    <xf numFmtId="43" fontId="25" fillId="8" borderId="0" xfId="18" applyNumberFormat="1" applyFont="1" applyFill="1" applyBorder="1" applyAlignment="1">
      <alignment vertical="center"/>
    </xf>
    <xf numFmtId="43" fontId="27" fillId="8" borderId="13" xfId="18" applyNumberFormat="1" applyFont="1" applyFill="1" applyBorder="1" applyAlignment="1">
      <alignment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26" xfId="16" applyNumberFormat="1" applyFont="1" applyBorder="1" applyAlignment="1">
      <alignment horizontal="center" vertical="center" wrapText="1"/>
    </xf>
    <xf numFmtId="43" fontId="33" fillId="0" borderId="0" xfId="18" applyNumberFormat="1" applyFont="1" applyBorder="1" applyAlignment="1">
      <alignment vertical="center" wrapText="1"/>
    </xf>
    <xf numFmtId="43" fontId="26" fillId="0" borderId="0" xfId="18" applyNumberFormat="1" applyFont="1" applyBorder="1" applyAlignment="1">
      <alignment vertical="center" wrapText="1"/>
    </xf>
    <xf numFmtId="43" fontId="39" fillId="0" borderId="26" xfId="18" applyNumberFormat="1" applyFont="1" applyBorder="1" applyAlignment="1">
      <alignment horizontal="center" vertical="center" wrapText="1"/>
    </xf>
    <xf numFmtId="43" fontId="39" fillId="0" borderId="26" xfId="17" applyNumberFormat="1" applyFont="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33" fillId="2" borderId="26" xfId="17" applyNumberFormat="1" applyFont="1" applyFill="1" applyBorder="1" applyAlignment="1">
      <alignment horizontal="center" vertical="center" wrapText="1"/>
    </xf>
    <xf numFmtId="43" fontId="25" fillId="8" borderId="0" xfId="18" applyNumberFormat="1" applyFont="1" applyFill="1" applyBorder="1" applyAlignment="1">
      <alignment vertical="top"/>
    </xf>
    <xf numFmtId="43" fontId="27" fillId="9" borderId="13" xfId="18" applyNumberFormat="1" applyFont="1" applyFill="1" applyBorder="1" applyAlignment="1" applyProtection="1">
      <alignment vertical="top"/>
      <protection locked="0"/>
    </xf>
    <xf numFmtId="43" fontId="36" fillId="2" borderId="26" xfId="17" applyNumberFormat="1" applyFont="1" applyFill="1" applyBorder="1" applyAlignment="1">
      <alignment horizontal="center" vertical="center" wrapText="1"/>
    </xf>
    <xf numFmtId="43" fontId="0" fillId="0" borderId="0" xfId="0" applyNumberFormat="1"/>
    <xf numFmtId="43" fontId="0" fillId="0" borderId="0" xfId="17" applyNumberFormat="1" applyFont="1"/>
    <xf numFmtId="43" fontId="39" fillId="0" borderId="26" xfId="18" applyNumberFormat="1" applyFont="1" applyFill="1" applyBorder="1" applyAlignment="1">
      <alignment horizontal="center" vertical="center"/>
    </xf>
    <xf numFmtId="43" fontId="39" fillId="0" borderId="26" xfId="17"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7" applyNumberFormat="1" applyFont="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3" fillId="0" borderId="26" xfId="15" applyNumberFormat="1" applyFont="1" applyFill="1" applyBorder="1" applyAlignment="1">
      <alignment horizontal="center" vertical="center" wrapText="1"/>
    </xf>
    <xf numFmtId="43" fontId="37" fillId="0" borderId="26" xfId="15"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5" applyFont="1" applyFill="1" applyBorder="1" applyAlignment="1">
      <alignment vertical="top"/>
    </xf>
    <xf numFmtId="43" fontId="0" fillId="0" borderId="0" xfId="17" applyFont="1" applyFill="1"/>
    <xf numFmtId="0" fontId="27" fillId="0" borderId="13" xfId="15" applyFont="1" applyFill="1" applyBorder="1" applyAlignment="1" applyProtection="1">
      <alignment vertical="top" wrapText="1"/>
      <protection locked="0"/>
    </xf>
    <xf numFmtId="0" fontId="27" fillId="0" borderId="13" xfId="15" applyFont="1" applyFill="1" applyBorder="1" applyAlignment="1" applyProtection="1">
      <alignment vertical="top"/>
      <protection locked="0"/>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7" applyNumberFormat="1" applyFont="1" applyBorder="1" applyAlignment="1">
      <alignment vertical="center"/>
    </xf>
    <xf numFmtId="44" fontId="0" fillId="0" borderId="17" xfId="17" applyNumberFormat="1" applyFont="1" applyBorder="1" applyAlignment="1">
      <alignment vertical="center"/>
    </xf>
    <xf numFmtId="44" fontId="0" fillId="0" borderId="17" xfId="17" applyNumberFormat="1" applyFont="1" applyFill="1" applyBorder="1" applyAlignment="1">
      <alignment vertical="center"/>
    </xf>
    <xf numFmtId="44" fontId="0" fillId="0" borderId="22" xfId="17"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7"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7"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7" applyNumberFormat="1" applyFont="1" applyFill="1" applyAlignment="1">
      <alignment horizontal="left" vertical="center"/>
    </xf>
    <xf numFmtId="172" fontId="0" fillId="3" borderId="0" xfId="17"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0" fillId="0" borderId="26" xfId="0"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7" applyFont="1" applyFill="1" applyBorder="1" applyAlignment="1">
      <alignment horizontal="center" vertical="center" wrapText="1"/>
    </xf>
    <xf numFmtId="0" fontId="33" fillId="0" borderId="26" xfId="15" applyFont="1" applyFill="1" applyBorder="1" applyAlignment="1">
      <alignment horizontal="center" vertical="center" wrapText="1"/>
    </xf>
    <xf numFmtId="0" fontId="27" fillId="9" borderId="0" xfId="18" applyFont="1" applyFill="1" applyBorder="1" applyAlignment="1" applyProtection="1">
      <alignment horizontal="left" vertical="top" wrapText="1"/>
      <protection locked="0"/>
    </xf>
    <xf numFmtId="0" fontId="29" fillId="0" borderId="26" xfId="18" applyFont="1" applyFill="1" applyBorder="1" applyAlignment="1">
      <alignment horizontal="center" vertical="center" wrapText="1"/>
    </xf>
    <xf numFmtId="0" fontId="29" fillId="0" borderId="27" xfId="18"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8" applyFont="1" applyBorder="1" applyAlignment="1">
      <alignment horizontal="left" vertical="center"/>
    </xf>
    <xf numFmtId="0" fontId="49" fillId="2" borderId="0" xfId="0" applyFont="1" applyFill="1" applyBorder="1" applyAlignment="1">
      <alignment vertical="center"/>
    </xf>
    <xf numFmtId="0" fontId="73" fillId="2" borderId="0" xfId="18" applyFont="1" applyFill="1" applyBorder="1" applyAlignment="1">
      <alignment horizontal="left" vertical="center"/>
    </xf>
    <xf numFmtId="0" fontId="74" fillId="2" borderId="0" xfId="18" applyFont="1" applyFill="1" applyBorder="1" applyAlignment="1">
      <alignment vertical="center"/>
    </xf>
    <xf numFmtId="0" fontId="75" fillId="0" borderId="0" xfId="18" applyFont="1" applyAlignment="1">
      <alignment vertical="top"/>
    </xf>
    <xf numFmtId="0" fontId="76" fillId="8" borderId="0" xfId="18" applyFont="1" applyFill="1" applyBorder="1" applyAlignment="1">
      <alignment vertical="top"/>
    </xf>
    <xf numFmtId="0" fontId="77" fillId="8" borderId="0" xfId="18"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0" fontId="29" fillId="0" borderId="26" xfId="18" applyFont="1" applyFill="1" applyBorder="1" applyAlignment="1">
      <alignment horizontal="center" vertical="center" wrapText="1"/>
    </xf>
    <xf numFmtId="0" fontId="69" fillId="0" borderId="0" xfId="0" applyFont="1" applyFill="1" applyBorder="1" applyAlignment="1">
      <alignment horizontal="left" vertical="center"/>
    </xf>
    <xf numFmtId="44" fontId="0" fillId="0" borderId="0" xfId="0" applyNumberFormat="1" applyFill="1" applyBorder="1" applyAlignment="1">
      <alignment vertical="center"/>
    </xf>
    <xf numFmtId="0" fontId="26" fillId="0" borderId="0" xfId="18" applyFont="1" applyFill="1" applyAlignment="1">
      <alignment vertical="center" wrapText="1"/>
    </xf>
    <xf numFmtId="0" fontId="74" fillId="0" borderId="0" xfId="18" applyFont="1" applyFill="1" applyBorder="1" applyAlignment="1">
      <alignment vertical="center"/>
    </xf>
    <xf numFmtId="0" fontId="26" fillId="0" borderId="0" xfId="18" applyFont="1" applyAlignment="1"/>
    <xf numFmtId="0" fontId="32" fillId="0" borderId="26" xfId="0" applyFont="1" applyFill="1" applyBorder="1" applyAlignment="1">
      <alignment horizontal="left" vertical="center" wrapText="1"/>
    </xf>
    <xf numFmtId="0" fontId="4" fillId="0" borderId="26" xfId="0" applyFont="1" applyBorder="1" applyAlignment="1">
      <alignment horizontal="left" vertical="center" wrapText="1"/>
    </xf>
    <xf numFmtId="0" fontId="29" fillId="0" borderId="26" xfId="18" applyFont="1" applyFill="1" applyBorder="1" applyAlignment="1">
      <alignment horizontal="center" vertical="center" wrapText="1"/>
    </xf>
    <xf numFmtId="0" fontId="49" fillId="0" borderId="0" xfId="0" applyFont="1" applyFill="1" applyAlignment="1">
      <alignment wrapText="1"/>
    </xf>
    <xf numFmtId="9" fontId="33" fillId="0" borderId="26" xfId="18" applyNumberFormat="1" applyFont="1" applyFill="1" applyBorder="1" applyAlignment="1">
      <alignment horizontal="center" vertical="center" wrapText="1"/>
    </xf>
    <xf numFmtId="0" fontId="0" fillId="0" borderId="0" xfId="0" applyAlignment="1">
      <alignment vertical="center" wrapText="1"/>
    </xf>
    <xf numFmtId="9" fontId="0" fillId="0" borderId="26" xfId="0" applyNumberFormat="1" applyBorder="1" applyAlignment="1">
      <alignment vertical="center"/>
    </xf>
    <xf numFmtId="0" fontId="38" fillId="2" borderId="26" xfId="18" applyFont="1" applyFill="1" applyBorder="1" applyAlignment="1">
      <alignment horizontal="left" vertical="center" wrapText="1"/>
    </xf>
    <xf numFmtId="9" fontId="33" fillId="2" borderId="26" xfId="18" applyNumberFormat="1" applyFont="1" applyFill="1" applyBorder="1" applyAlignment="1">
      <alignment horizontal="center" vertical="center" wrapText="1"/>
    </xf>
    <xf numFmtId="41" fontId="33" fillId="2" borderId="26" xfId="18" applyNumberFormat="1" applyFont="1" applyFill="1" applyBorder="1" applyAlignment="1">
      <alignment horizontal="center" vertical="center" wrapText="1"/>
    </xf>
    <xf numFmtId="4" fontId="33" fillId="2" borderId="26" xfId="18" applyNumberFormat="1" applyFont="1" applyFill="1" applyBorder="1" applyAlignment="1">
      <alignment horizontal="center" vertical="center" wrapText="1"/>
    </xf>
    <xf numFmtId="0" fontId="79" fillId="0" borderId="26" xfId="18" applyFont="1" applyBorder="1" applyAlignment="1">
      <alignment horizontal="center" vertical="center" wrapText="1"/>
    </xf>
    <xf numFmtId="0" fontId="8" fillId="0" borderId="26" xfId="18" applyBorder="1" applyAlignment="1">
      <alignment vertical="top" wrapText="1"/>
    </xf>
    <xf numFmtId="0" fontId="80" fillId="0" borderId="26" xfId="18" applyFont="1" applyBorder="1" applyAlignment="1">
      <alignment vertical="top" wrapText="1"/>
    </xf>
    <xf numFmtId="0" fontId="4" fillId="0" borderId="26" xfId="18" applyFont="1" applyBorder="1" applyAlignment="1" applyProtection="1">
      <alignment horizontal="center" vertical="center" wrapText="1"/>
      <protection locked="0"/>
    </xf>
    <xf numFmtId="0" fontId="14" fillId="0" borderId="26" xfId="0" applyFont="1" applyBorder="1" applyAlignment="1">
      <alignment wrapText="1"/>
    </xf>
    <xf numFmtId="0" fontId="0" fillId="0" borderId="0" xfId="0" applyAlignment="1">
      <alignment horizontal="center" wrapText="1"/>
    </xf>
    <xf numFmtId="0" fontId="35" fillId="0" borderId="26" xfId="18" applyFont="1" applyFill="1" applyBorder="1" applyAlignment="1">
      <alignment horizontal="center" vertical="center" wrapText="1"/>
    </xf>
    <xf numFmtId="0" fontId="8" fillId="0" borderId="26" xfId="18" applyBorder="1" applyAlignment="1">
      <alignment vertical="top"/>
    </xf>
    <xf numFmtId="0" fontId="26" fillId="2" borderId="26" xfId="18" applyFont="1" applyFill="1" applyBorder="1" applyAlignment="1">
      <alignment vertical="top" wrapText="1"/>
    </xf>
    <xf numFmtId="0" fontId="30" fillId="2" borderId="26" xfId="18" applyFont="1" applyFill="1" applyBorder="1" applyAlignment="1">
      <alignment horizontal="left" vertical="top" wrapText="1"/>
    </xf>
    <xf numFmtId="0" fontId="79" fillId="0" borderId="0" xfId="18" applyFont="1" applyBorder="1" applyAlignment="1">
      <alignment horizontal="center" vertical="center" wrapText="1"/>
    </xf>
    <xf numFmtId="0" fontId="79" fillId="10" borderId="26" xfId="18" applyFont="1" applyFill="1" applyBorder="1" applyAlignment="1">
      <alignment horizontal="center" vertical="center" wrapText="1"/>
    </xf>
    <xf numFmtId="0" fontId="0" fillId="2" borderId="0" xfId="0" applyFill="1" applyAlignment="1">
      <alignment horizontal="center" wrapText="1"/>
    </xf>
    <xf numFmtId="0" fontId="0" fillId="2" borderId="0" xfId="0" applyFill="1" applyAlignment="1">
      <alignment vertical="center"/>
    </xf>
    <xf numFmtId="3" fontId="39" fillId="2" borderId="26" xfId="18" applyNumberFormat="1" applyFont="1" applyFill="1" applyBorder="1" applyAlignment="1">
      <alignment horizontal="center" vertical="center" wrapText="1"/>
    </xf>
    <xf numFmtId="0" fontId="39" fillId="2" borderId="26" xfId="18" applyFont="1" applyFill="1" applyBorder="1" applyAlignment="1">
      <alignment horizontal="center" vertical="center" wrapText="1"/>
    </xf>
    <xf numFmtId="9" fontId="39" fillId="2" borderId="26" xfId="18" applyNumberFormat="1" applyFont="1" applyFill="1" applyBorder="1" applyAlignment="1">
      <alignment horizontal="center" vertical="center" wrapText="1"/>
    </xf>
    <xf numFmtId="43" fontId="39" fillId="2" borderId="26" xfId="18" applyNumberFormat="1" applyFont="1" applyFill="1" applyBorder="1" applyAlignment="1">
      <alignment horizontal="center" vertical="center" wrapText="1"/>
    </xf>
    <xf numFmtId="0" fontId="8" fillId="2" borderId="0" xfId="18" applyFill="1" applyAlignment="1">
      <alignment vertical="top"/>
    </xf>
    <xf numFmtId="0" fontId="0" fillId="0" borderId="0" xfId="0" applyAlignment="1">
      <alignment wrapText="1"/>
    </xf>
    <xf numFmtId="0" fontId="0" fillId="0" borderId="26" xfId="0" applyBorder="1" applyAlignment="1">
      <alignment wrapText="1"/>
    </xf>
    <xf numFmtId="0" fontId="8" fillId="0" borderId="26" xfId="18" applyFont="1" applyBorder="1" applyAlignment="1">
      <alignment horizontal="center" vertical="center" wrapText="1"/>
    </xf>
    <xf numFmtId="0" fontId="29" fillId="0" borderId="26" xfId="18" applyFont="1" applyBorder="1" applyAlignment="1">
      <alignment horizontal="center" vertical="center" wrapText="1"/>
    </xf>
    <xf numFmtId="0" fontId="29" fillId="2" borderId="26" xfId="18" applyFont="1" applyFill="1" applyBorder="1" applyAlignment="1">
      <alignment horizontal="center" vertical="center" wrapText="1"/>
    </xf>
    <xf numFmtId="0" fontId="0" fillId="2" borderId="26" xfId="0" applyFill="1" applyBorder="1" applyAlignment="1">
      <alignment vertical="center" wrapText="1"/>
    </xf>
    <xf numFmtId="0" fontId="0" fillId="2" borderId="26" xfId="0" applyFill="1" applyBorder="1" applyAlignment="1">
      <alignment wrapText="1"/>
    </xf>
    <xf numFmtId="0" fontId="29" fillId="0" borderId="26" xfId="18" applyFont="1" applyBorder="1" applyAlignment="1">
      <alignment horizontal="center" vertical="center" wrapText="1"/>
    </xf>
    <xf numFmtId="0" fontId="29" fillId="0" borderId="26" xfId="18" applyFont="1" applyBorder="1" applyAlignment="1">
      <alignment horizontal="center" vertical="center" wrapText="1"/>
    </xf>
    <xf numFmtId="0" fontId="0" fillId="0" borderId="26" xfId="0" applyFill="1" applyBorder="1" applyAlignment="1">
      <alignment wrapText="1"/>
    </xf>
    <xf numFmtId="0" fontId="81" fillId="0" borderId="30" xfId="18" applyFont="1" applyBorder="1" applyAlignment="1">
      <alignment vertical="center" wrapText="1"/>
    </xf>
    <xf numFmtId="43" fontId="81" fillId="0" borderId="30" xfId="17" applyFont="1" applyBorder="1" applyAlignment="1">
      <alignment vertical="center" wrapText="1"/>
    </xf>
    <xf numFmtId="43" fontId="81" fillId="0" borderId="30" xfId="18" applyNumberFormat="1" applyFont="1" applyBorder="1" applyAlignment="1">
      <alignment vertical="center" wrapText="1"/>
    </xf>
    <xf numFmtId="9" fontId="33" fillId="0" borderId="26" xfId="18" applyNumberFormat="1" applyFont="1" applyBorder="1" applyAlignment="1">
      <alignment vertical="center" wrapText="1"/>
    </xf>
    <xf numFmtId="0" fontId="39" fillId="0" borderId="26" xfId="18" applyFont="1" applyBorder="1" applyAlignment="1">
      <alignment vertical="center" wrapText="1"/>
    </xf>
    <xf numFmtId="9" fontId="39" fillId="0" borderId="26" xfId="18" applyNumberFormat="1" applyFont="1" applyBorder="1" applyAlignment="1">
      <alignment vertical="center" wrapText="1"/>
    </xf>
    <xf numFmtId="43" fontId="39" fillId="0" borderId="26" xfId="18" applyNumberFormat="1" applyFont="1" applyBorder="1" applyAlignment="1">
      <alignment vertical="center" wrapText="1"/>
    </xf>
    <xf numFmtId="0" fontId="26" fillId="0" borderId="26" xfId="18" applyFont="1" applyBorder="1" applyAlignment="1">
      <alignment vertical="center" wrapText="1"/>
    </xf>
    <xf numFmtId="0" fontId="37" fillId="2" borderId="26" xfId="18" applyFont="1" applyFill="1" applyBorder="1" applyAlignment="1">
      <alignment horizontal="center" vertical="center" wrapText="1"/>
    </xf>
    <xf numFmtId="0" fontId="0" fillId="0" borderId="26" xfId="0" applyBorder="1" applyAlignment="1">
      <alignment horizontal="center" wrapText="1"/>
    </xf>
    <xf numFmtId="0" fontId="85" fillId="0" borderId="0" xfId="0" applyFont="1" applyAlignment="1">
      <alignment wrapText="1"/>
    </xf>
    <xf numFmtId="9" fontId="33" fillId="0" borderId="27" xfId="18" applyNumberFormat="1" applyFont="1" applyBorder="1" applyAlignment="1">
      <alignment horizontal="center" vertical="center" wrapText="1"/>
    </xf>
    <xf numFmtId="3" fontId="39" fillId="0" borderId="27" xfId="18" applyNumberFormat="1" applyFont="1" applyBorder="1" applyAlignment="1">
      <alignment horizontal="center" vertical="center" wrapText="1"/>
    </xf>
    <xf numFmtId="9" fontId="39" fillId="0" borderId="27" xfId="18" applyNumberFormat="1" applyFont="1" applyBorder="1" applyAlignment="1">
      <alignment horizontal="center" vertical="center" wrapText="1"/>
    </xf>
    <xf numFmtId="43" fontId="39" fillId="0" borderId="27" xfId="18" applyNumberFormat="1" applyFont="1" applyBorder="1" applyAlignment="1">
      <alignment horizontal="center" vertical="center" wrapText="1"/>
    </xf>
    <xf numFmtId="0" fontId="57" fillId="2" borderId="26" xfId="18" applyFont="1" applyFill="1" applyBorder="1" applyAlignment="1">
      <alignment horizontal="center" vertical="center" wrapText="1"/>
    </xf>
    <xf numFmtId="3" fontId="33" fillId="2" borderId="26" xfId="18" applyNumberFormat="1" applyFont="1" applyFill="1" applyBorder="1" applyAlignment="1">
      <alignment horizontal="center" vertical="center" wrapText="1"/>
    </xf>
    <xf numFmtId="0" fontId="38" fillId="2" borderId="26" xfId="18" applyFont="1" applyFill="1" applyBorder="1" applyAlignment="1">
      <alignment horizontal="left" vertical="top" wrapText="1"/>
    </xf>
    <xf numFmtId="0" fontId="8" fillId="2" borderId="26" xfId="18" applyFont="1" applyFill="1" applyBorder="1" applyAlignment="1">
      <alignment horizontal="center" vertical="top" wrapText="1"/>
    </xf>
    <xf numFmtId="0" fontId="8" fillId="0" borderId="0" xfId="18" applyAlignment="1">
      <alignment vertical="top" wrapText="1"/>
    </xf>
    <xf numFmtId="0" fontId="38" fillId="0" borderId="27" xfId="18" applyFont="1" applyBorder="1" applyAlignment="1">
      <alignment horizontal="center" vertical="center" wrapText="1"/>
    </xf>
    <xf numFmtId="0" fontId="37" fillId="0" borderId="0" xfId="0" applyFont="1" applyBorder="1" applyAlignment="1">
      <alignment horizontal="center" vertical="center" wrapText="1"/>
    </xf>
    <xf numFmtId="4" fontId="39" fillId="2" borderId="26" xfId="18" applyNumberFormat="1" applyFont="1" applyFill="1" applyBorder="1" applyAlignment="1">
      <alignment horizontal="center" vertical="center" wrapText="1"/>
    </xf>
    <xf numFmtId="0" fontId="8" fillId="0" borderId="26" xfId="18" applyBorder="1" applyAlignment="1">
      <alignment horizontal="center" vertical="top" wrapText="1"/>
    </xf>
    <xf numFmtId="9" fontId="86" fillId="0" borderId="26" xfId="18" applyNumberFormat="1" applyFont="1" applyBorder="1" applyAlignment="1">
      <alignment horizontal="center" vertical="center"/>
    </xf>
    <xf numFmtId="43" fontId="33" fillId="0" borderId="30" xfId="17" applyFont="1" applyBorder="1" applyAlignment="1">
      <alignment horizontal="center" vertical="center" wrapText="1"/>
    </xf>
    <xf numFmtId="43" fontId="33" fillId="0" borderId="30" xfId="16" applyNumberFormat="1" applyFont="1" applyBorder="1" applyAlignment="1">
      <alignment horizontal="center" vertical="center" wrapText="1"/>
    </xf>
    <xf numFmtId="43" fontId="33" fillId="0" borderId="30" xfId="17" applyNumberFormat="1" applyFont="1" applyBorder="1" applyAlignment="1">
      <alignment horizontal="center" vertical="center" wrapText="1"/>
    </xf>
    <xf numFmtId="0" fontId="33" fillId="0" borderId="0" xfId="18" applyFont="1" applyFill="1" applyBorder="1" applyAlignment="1">
      <alignment horizontal="center" vertical="center" wrapText="1"/>
    </xf>
    <xf numFmtId="0" fontId="32" fillId="2" borderId="26" xfId="0" applyFont="1" applyFill="1" applyBorder="1" applyAlignment="1">
      <alignment horizontal="center" vertical="center" wrapText="1"/>
    </xf>
    <xf numFmtId="0" fontId="33" fillId="0" borderId="26" xfId="18" applyFont="1" applyBorder="1" applyAlignment="1">
      <alignment horizontal="center" vertical="center" wrapText="1"/>
    </xf>
    <xf numFmtId="9" fontId="33" fillId="0" borderId="26" xfId="18" applyNumberFormat="1" applyFont="1" applyBorder="1" applyAlignment="1">
      <alignment horizontal="center" vertical="center" wrapText="1"/>
    </xf>
    <xf numFmtId="0" fontId="33" fillId="0" borderId="26" xfId="18" applyFont="1" applyFill="1" applyBorder="1" applyAlignment="1">
      <alignment horizontal="center" vertical="center" wrapText="1"/>
    </xf>
    <xf numFmtId="0" fontId="38" fillId="0" borderId="26" xfId="18" applyFont="1" applyBorder="1" applyAlignment="1">
      <alignment horizontal="center" vertical="center" wrapText="1"/>
    </xf>
    <xf numFmtId="0" fontId="32" fillId="0" borderId="26" xfId="0" applyFont="1" applyBorder="1" applyAlignment="1">
      <alignment horizontal="center" vertical="center"/>
    </xf>
    <xf numFmtId="9" fontId="32" fillId="0" borderId="26" xfId="0" applyNumberFormat="1" applyFont="1" applyBorder="1" applyAlignment="1">
      <alignment horizontal="center" vertical="center"/>
    </xf>
    <xf numFmtId="0" fontId="0" fillId="2" borderId="0" xfId="0" applyFill="1" applyAlignment="1">
      <alignment vertical="center"/>
    </xf>
    <xf numFmtId="0" fontId="35" fillId="2" borderId="26" xfId="18" applyFont="1" applyFill="1" applyBorder="1" applyAlignment="1">
      <alignment horizontal="center" vertical="center" wrapText="1"/>
    </xf>
    <xf numFmtId="9" fontId="33" fillId="0" borderId="30" xfId="18" applyNumberFormat="1" applyFont="1" applyBorder="1" applyAlignment="1">
      <alignment horizontal="center" vertical="center" wrapText="1"/>
    </xf>
    <xf numFmtId="0" fontId="33" fillId="0" borderId="28" xfId="18" applyFont="1" applyFill="1" applyBorder="1" applyAlignment="1">
      <alignment horizontal="center" vertical="center" wrapText="1"/>
    </xf>
    <xf numFmtId="0" fontId="38" fillId="0" borderId="27" xfId="18" applyFont="1" applyBorder="1" applyAlignment="1">
      <alignment vertical="center" wrapText="1"/>
    </xf>
    <xf numFmtId="9" fontId="33" fillId="0" borderId="27" xfId="18" applyNumberFormat="1" applyFont="1" applyBorder="1" applyAlignment="1">
      <alignment vertical="center" wrapText="1"/>
    </xf>
    <xf numFmtId="0" fontId="33" fillId="0" borderId="27" xfId="18" applyFont="1" applyBorder="1" applyAlignment="1">
      <alignment vertical="center" wrapText="1"/>
    </xf>
    <xf numFmtId="0" fontId="0" fillId="0" borderId="0" xfId="0"/>
    <xf numFmtId="0" fontId="33" fillId="0" borderId="26" xfId="18" applyFont="1" applyBorder="1" applyAlignment="1">
      <alignment horizontal="center" vertical="center" wrapText="1"/>
    </xf>
    <xf numFmtId="0" fontId="38" fillId="0" borderId="26" xfId="18" applyFont="1" applyBorder="1" applyAlignment="1">
      <alignment horizontal="center" vertical="center" wrapText="1"/>
    </xf>
    <xf numFmtId="0" fontId="39" fillId="0" borderId="26" xfId="18" applyFont="1" applyBorder="1" applyAlignment="1">
      <alignment horizontal="center" vertical="center" wrapText="1"/>
    </xf>
    <xf numFmtId="9" fontId="39" fillId="0" borderId="26" xfId="18"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0" fontId="38" fillId="0" borderId="26" xfId="18" applyFont="1" applyBorder="1" applyAlignment="1">
      <alignment vertical="center" wrapText="1"/>
    </xf>
    <xf numFmtId="0" fontId="33" fillId="0" borderId="26" xfId="18" applyFont="1" applyBorder="1" applyAlignment="1">
      <alignment vertical="center" wrapText="1"/>
    </xf>
    <xf numFmtId="9" fontId="33" fillId="0" borderId="26" xfId="18" applyNumberFormat="1" applyFont="1" applyBorder="1" applyAlignment="1">
      <alignment vertical="center" wrapText="1"/>
    </xf>
    <xf numFmtId="0" fontId="81" fillId="0" borderId="26" xfId="18" applyFont="1" applyBorder="1" applyAlignment="1">
      <alignment vertical="center" wrapText="1"/>
    </xf>
    <xf numFmtId="9" fontId="81" fillId="0" borderId="26" xfId="18" applyNumberFormat="1" applyFont="1" applyBorder="1" applyAlignment="1">
      <alignment vertical="center" wrapText="1"/>
    </xf>
    <xf numFmtId="4" fontId="81" fillId="0" borderId="26" xfId="18" applyNumberFormat="1" applyFont="1" applyBorder="1" applyAlignment="1">
      <alignment vertical="center" wrapText="1"/>
    </xf>
    <xf numFmtId="43" fontId="81" fillId="0" borderId="26" xfId="17" applyFont="1" applyBorder="1" applyAlignment="1">
      <alignment vertical="center" wrapText="1"/>
    </xf>
    <xf numFmtId="43" fontId="81" fillId="0" borderId="26" xfId="18" applyNumberFormat="1" applyFont="1" applyBorder="1" applyAlignment="1">
      <alignment vertical="center" wrapText="1"/>
    </xf>
    <xf numFmtId="0" fontId="38" fillId="0" borderId="26" xfId="18" applyFont="1" applyBorder="1" applyAlignment="1">
      <alignment horizontal="left" vertical="top" wrapText="1"/>
    </xf>
    <xf numFmtId="0" fontId="33" fillId="0" borderId="26" xfId="18" applyFont="1" applyBorder="1" applyAlignment="1">
      <alignment horizontal="left" vertical="top" wrapText="1"/>
    </xf>
    <xf numFmtId="0" fontId="81" fillId="0" borderId="30" xfId="18" applyFont="1" applyBorder="1" applyAlignment="1">
      <alignment vertical="center" wrapText="1"/>
    </xf>
    <xf numFmtId="9" fontId="81" fillId="0" borderId="30" xfId="18" applyNumberFormat="1" applyFont="1" applyBorder="1" applyAlignment="1">
      <alignment vertical="center" wrapText="1"/>
    </xf>
    <xf numFmtId="43" fontId="81" fillId="0" borderId="30" xfId="17" applyFont="1" applyBorder="1" applyAlignment="1">
      <alignment vertical="center" wrapText="1"/>
    </xf>
    <xf numFmtId="43" fontId="81" fillId="0" borderId="30" xfId="18" applyNumberFormat="1" applyFont="1" applyBorder="1" applyAlignment="1">
      <alignment vertical="center" wrapText="1"/>
    </xf>
    <xf numFmtId="0" fontId="84" fillId="0" borderId="0" xfId="0" applyFont="1" applyAlignment="1">
      <alignment horizontal="justify" vertical="center" wrapText="1"/>
    </xf>
    <xf numFmtId="0" fontId="33" fillId="0" borderId="30" xfId="18" applyFont="1" applyBorder="1" applyAlignment="1">
      <alignment horizontal="center" vertical="center" wrapText="1"/>
    </xf>
    <xf numFmtId="4" fontId="81" fillId="0" borderId="30" xfId="18" applyNumberFormat="1" applyFont="1" applyBorder="1" applyAlignment="1">
      <alignment vertical="center" wrapText="1"/>
    </xf>
    <xf numFmtId="0" fontId="82" fillId="0" borderId="26" xfId="18" applyFont="1" applyBorder="1" applyAlignment="1">
      <alignment vertical="center" wrapText="1"/>
    </xf>
    <xf numFmtId="0" fontId="37" fillId="0" borderId="30"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9" fillId="0" borderId="30" xfId="18" applyFont="1" applyBorder="1" applyAlignment="1">
      <alignment horizontal="left" vertical="top" wrapText="1"/>
    </xf>
    <xf numFmtId="0" fontId="8" fillId="0" borderId="0" xfId="0" applyFont="1" applyAlignment="1">
      <alignment horizontal="justify" vertical="center" wrapText="1"/>
    </xf>
    <xf numFmtId="0" fontId="33" fillId="2" borderId="0" xfId="18" applyFont="1" applyFill="1" applyBorder="1" applyAlignment="1">
      <alignment horizontal="center" vertical="center" wrapText="1"/>
    </xf>
    <xf numFmtId="0" fontId="39" fillId="0" borderId="26" xfId="18" applyFont="1" applyBorder="1" applyAlignment="1">
      <alignment vertical="top" wrapText="1"/>
    </xf>
    <xf numFmtId="0" fontId="32" fillId="0" borderId="26" xfId="0" applyFont="1" applyBorder="1" applyAlignment="1">
      <alignment horizontal="center" vertical="center" wrapText="1"/>
    </xf>
    <xf numFmtId="9" fontId="32" fillId="0" borderId="26" xfId="0" applyNumberFormat="1" applyFont="1" applyBorder="1" applyAlignment="1">
      <alignment horizontal="center" vertical="center" wrapText="1"/>
    </xf>
    <xf numFmtId="43" fontId="32" fillId="0" borderId="26" xfId="17" applyFont="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Font="1" applyBorder="1" applyAlignment="1">
      <alignment horizontal="center" vertical="center" wrapText="1"/>
    </xf>
    <xf numFmtId="0" fontId="33" fillId="0" borderId="26" xfId="18" applyFont="1" applyBorder="1" applyAlignment="1">
      <alignment horizontal="center" vertical="center" wrapText="1"/>
    </xf>
    <xf numFmtId="9" fontId="33" fillId="0" borderId="26" xfId="18" applyNumberFormat="1" applyFont="1" applyBorder="1" applyAlignment="1">
      <alignment horizontal="center" vertical="center" wrapText="1"/>
    </xf>
    <xf numFmtId="0" fontId="26" fillId="0" borderId="0" xfId="18" applyFont="1" applyBorder="1" applyAlignment="1">
      <alignment vertical="center" wrapText="1"/>
    </xf>
    <xf numFmtId="0" fontId="33" fillId="2" borderId="26" xfId="18" applyFont="1" applyFill="1" applyBorder="1" applyAlignment="1">
      <alignment horizontal="center" vertical="center" wrapText="1"/>
    </xf>
    <xf numFmtId="0" fontId="8" fillId="0" borderId="0" xfId="18" applyAlignment="1">
      <alignment vertical="top"/>
    </xf>
    <xf numFmtId="43" fontId="33" fillId="2" borderId="26" xfId="17" applyFont="1" applyFill="1" applyBorder="1" applyAlignment="1">
      <alignment horizontal="center" vertical="center" wrapText="1"/>
    </xf>
    <xf numFmtId="0" fontId="37" fillId="2" borderId="26" xfId="0" applyFont="1" applyFill="1" applyBorder="1" applyAlignment="1">
      <alignment horizontal="center" vertical="center" wrapText="1"/>
    </xf>
    <xf numFmtId="0" fontId="38" fillId="0" borderId="26" xfId="18" applyFont="1" applyBorder="1" applyAlignment="1">
      <alignment horizontal="center" vertical="center" wrapText="1"/>
    </xf>
    <xf numFmtId="0" fontId="39" fillId="0" borderId="26" xfId="18" applyFont="1" applyBorder="1" applyAlignment="1">
      <alignment horizontal="center" vertical="center" wrapText="1"/>
    </xf>
    <xf numFmtId="9" fontId="39" fillId="0" borderId="26" xfId="18" applyNumberFormat="1" applyFont="1" applyBorder="1" applyAlignment="1">
      <alignment horizontal="center" vertical="center" wrapText="1"/>
    </xf>
    <xf numFmtId="0" fontId="37" fillId="0" borderId="26" xfId="0" applyFont="1" applyFill="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3" fillId="2" borderId="26" xfId="17"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7" applyFont="1" applyFill="1" applyBorder="1" applyAlignment="1">
      <alignment horizontal="center" vertical="center" wrapText="1"/>
    </xf>
    <xf numFmtId="0" fontId="38" fillId="0" borderId="26" xfId="18" applyFont="1" applyBorder="1" applyAlignment="1">
      <alignment vertical="center" wrapText="1"/>
    </xf>
    <xf numFmtId="0" fontId="29" fillId="0" borderId="26" xfId="18" applyFont="1" applyFill="1" applyBorder="1" applyAlignment="1">
      <alignment horizontal="center" vertical="center" wrapText="1"/>
    </xf>
    <xf numFmtId="0" fontId="29" fillId="0" borderId="30" xfId="18" applyFont="1" applyBorder="1" applyAlignment="1">
      <alignment horizontal="center" vertical="center" wrapText="1"/>
    </xf>
    <xf numFmtId="0" fontId="29" fillId="0" borderId="26" xfId="18" applyFont="1" applyBorder="1" applyAlignment="1">
      <alignment horizontal="center" vertical="center" wrapText="1"/>
    </xf>
    <xf numFmtId="0" fontId="29" fillId="0" borderId="26" xfId="18" applyFont="1" applyFill="1" applyBorder="1" applyAlignment="1">
      <alignment horizontal="center" vertical="center" wrapText="1"/>
    </xf>
    <xf numFmtId="0" fontId="29" fillId="0" borderId="26" xfId="18" applyFont="1" applyFill="1" applyBorder="1" applyAlignment="1">
      <alignment horizontal="center" vertical="center" wrapText="1"/>
    </xf>
    <xf numFmtId="0" fontId="66" fillId="0" borderId="26" xfId="18" applyFont="1" applyBorder="1" applyAlignment="1">
      <alignment horizontal="center" vertical="center" wrapText="1"/>
    </xf>
    <xf numFmtId="0" fontId="29" fillId="0" borderId="30" xfId="18" applyFont="1" applyBorder="1" applyAlignment="1">
      <alignment vertical="center" wrapText="1"/>
    </xf>
    <xf numFmtId="0" fontId="87" fillId="0" borderId="26" xfId="18" applyFont="1" applyBorder="1" applyAlignment="1">
      <alignment horizontal="center" vertical="center" wrapText="1"/>
    </xf>
    <xf numFmtId="0" fontId="87" fillId="0" borderId="26" xfId="18" applyFont="1" applyBorder="1" applyAlignment="1">
      <alignment horizontal="center" vertical="center"/>
    </xf>
    <xf numFmtId="0" fontId="88" fillId="2" borderId="26" xfId="18" applyFont="1" applyFill="1" applyBorder="1" applyAlignment="1">
      <alignment horizontal="center" vertical="center" wrapText="1"/>
    </xf>
    <xf numFmtId="0" fontId="85" fillId="0" borderId="26" xfId="0" applyFont="1" applyBorder="1" applyAlignment="1">
      <alignment horizontal="center" vertical="center" wrapText="1"/>
    </xf>
    <xf numFmtId="0" fontId="89" fillId="2" borderId="26" xfId="18" applyFont="1" applyFill="1" applyBorder="1" applyAlignment="1">
      <alignment horizontal="center" vertical="center" wrapText="1"/>
    </xf>
    <xf numFmtId="0" fontId="4" fillId="0" borderId="26" xfId="0" applyFont="1" applyBorder="1" applyAlignment="1">
      <alignment horizontal="center" vertical="center"/>
    </xf>
    <xf numFmtId="43" fontId="4" fillId="0" borderId="26" xfId="17" applyFont="1" applyBorder="1" applyAlignment="1">
      <alignment horizontal="center" vertical="center"/>
    </xf>
    <xf numFmtId="0" fontId="90" fillId="0" borderId="26" xfId="18" applyFont="1" applyFill="1" applyBorder="1" applyAlignment="1">
      <alignment horizontal="center" vertical="center" wrapText="1"/>
    </xf>
    <xf numFmtId="0" fontId="85" fillId="2" borderId="0" xfId="0" applyFont="1" applyFill="1" applyAlignment="1">
      <alignment horizontal="center" vertical="center" wrapText="1"/>
    </xf>
    <xf numFmtId="0" fontId="88" fillId="0" borderId="30" xfId="18" applyFont="1" applyBorder="1" applyAlignment="1">
      <alignment vertical="center" wrapText="1"/>
    </xf>
    <xf numFmtId="43" fontId="32" fillId="2" borderId="26" xfId="17" applyFont="1" applyFill="1" applyBorder="1" applyAlignment="1">
      <alignment horizontal="center" vertical="center"/>
    </xf>
    <xf numFmtId="9" fontId="35" fillId="2" borderId="26" xfId="18" applyNumberFormat="1" applyFont="1" applyFill="1" applyBorder="1" applyAlignment="1">
      <alignment horizontal="center" vertical="center" wrapText="1"/>
    </xf>
    <xf numFmtId="4" fontId="35" fillId="2" borderId="26" xfId="18" applyNumberFormat="1" applyFont="1" applyFill="1" applyBorder="1" applyAlignment="1">
      <alignment horizontal="center" vertical="center" wrapText="1"/>
    </xf>
    <xf numFmtId="43" fontId="35" fillId="2" borderId="26" xfId="18" applyNumberFormat="1" applyFont="1" applyFill="1" applyBorder="1" applyAlignment="1">
      <alignment horizontal="center" vertical="center" wrapText="1"/>
    </xf>
    <xf numFmtId="3" fontId="35" fillId="2" borderId="26" xfId="18" applyNumberFormat="1" applyFont="1" applyFill="1" applyBorder="1" applyAlignment="1">
      <alignment horizontal="center" vertical="center" wrapText="1"/>
    </xf>
    <xf numFmtId="0" fontId="57" fillId="0" borderId="26" xfId="0" applyFont="1" applyBorder="1" applyAlignment="1">
      <alignment horizontal="center" vertical="center" wrapText="1"/>
    </xf>
    <xf numFmtId="0" fontId="57" fillId="0" borderId="26" xfId="0" applyFont="1" applyBorder="1" applyAlignment="1">
      <alignment horizontal="center" vertical="center"/>
    </xf>
    <xf numFmtId="9" fontId="57" fillId="0" borderId="26" xfId="0" applyNumberFormat="1" applyFont="1" applyBorder="1" applyAlignment="1">
      <alignment horizontal="center" vertical="center"/>
    </xf>
    <xf numFmtId="0" fontId="66" fillId="0" borderId="26" xfId="18" applyFont="1" applyBorder="1" applyAlignment="1">
      <alignment horizontal="center" vertical="center" wrapText="1"/>
    </xf>
    <xf numFmtId="0" fontId="91" fillId="8" borderId="0" xfId="18" applyFont="1" applyFill="1" applyBorder="1" applyAlignment="1">
      <alignment vertical="center"/>
    </xf>
    <xf numFmtId="0" fontId="92" fillId="8" borderId="13" xfId="18" applyFont="1" applyFill="1" applyBorder="1" applyAlignment="1">
      <alignment vertical="center" wrapText="1"/>
    </xf>
    <xf numFmtId="0" fontId="93" fillId="21" borderId="27" xfId="0" applyFont="1" applyFill="1" applyBorder="1" applyAlignment="1" applyProtection="1">
      <alignment horizontal="center" vertical="center" wrapText="1"/>
      <protection locked="0"/>
    </xf>
    <xf numFmtId="0" fontId="93" fillId="10" borderId="37" xfId="18" applyFont="1" applyFill="1" applyBorder="1" applyAlignment="1">
      <alignment vertical="center"/>
    </xf>
    <xf numFmtId="0" fontId="93" fillId="0" borderId="26" xfId="18" applyFont="1" applyBorder="1" applyAlignment="1">
      <alignment horizontal="center" vertical="center" wrapText="1"/>
    </xf>
    <xf numFmtId="0" fontId="93" fillId="0" borderId="30" xfId="18" applyFont="1" applyBorder="1" applyAlignment="1">
      <alignment horizontal="center" vertical="center" wrapText="1"/>
    </xf>
    <xf numFmtId="0" fontId="93" fillId="0" borderId="26" xfId="18" applyFont="1" applyBorder="1" applyAlignment="1">
      <alignment vertical="center" wrapText="1"/>
    </xf>
    <xf numFmtId="0" fontId="93" fillId="0" borderId="0" xfId="18" applyFont="1" applyBorder="1" applyAlignment="1">
      <alignment vertical="center" wrapText="1"/>
    </xf>
    <xf numFmtId="0" fontId="94" fillId="0" borderId="0" xfId="18" applyFont="1" applyBorder="1" applyAlignment="1">
      <alignment vertical="center" wrapText="1"/>
    </xf>
    <xf numFmtId="0" fontId="95" fillId="0" borderId="0" xfId="18" applyFont="1" applyBorder="1" applyAlignment="1">
      <alignment vertical="center" wrapText="1"/>
    </xf>
    <xf numFmtId="0" fontId="93" fillId="2" borderId="26" xfId="18" applyFont="1" applyFill="1" applyBorder="1" applyAlignment="1">
      <alignment horizontal="center" vertical="center" wrapText="1"/>
    </xf>
    <xf numFmtId="0" fontId="33" fillId="24" borderId="26" xfId="18" applyFont="1" applyFill="1" applyBorder="1" applyAlignment="1">
      <alignment horizontal="center" vertical="center" wrapText="1"/>
    </xf>
    <xf numFmtId="3" fontId="81" fillId="0" borderId="30" xfId="18" applyNumberFormat="1" applyFont="1" applyBorder="1" applyAlignment="1">
      <alignment vertical="center" wrapText="1"/>
    </xf>
    <xf numFmtId="9" fontId="39" fillId="0" borderId="26" xfId="18" quotePrefix="1" applyNumberFormat="1" applyFont="1" applyBorder="1" applyAlignment="1">
      <alignment horizontal="center" vertical="center" wrapText="1"/>
    </xf>
    <xf numFmtId="0" fontId="39" fillId="0" borderId="26" xfId="18" quotePrefix="1" applyFont="1" applyBorder="1" applyAlignment="1">
      <alignment horizontal="center" vertical="center" wrapText="1"/>
    </xf>
    <xf numFmtId="3" fontId="8" fillId="0" borderId="26" xfId="18" applyNumberFormat="1" applyBorder="1" applyAlignment="1">
      <alignment vertical="top"/>
    </xf>
    <xf numFmtId="0" fontId="4" fillId="0" borderId="0" xfId="0" applyFont="1" applyAlignment="1">
      <alignment wrapText="1"/>
    </xf>
    <xf numFmtId="0" fontId="22" fillId="5" borderId="12" xfId="0" applyFont="1" applyFill="1" applyBorder="1" applyAlignment="1">
      <alignment vertical="center" wrapText="1"/>
    </xf>
    <xf numFmtId="0" fontId="54" fillId="0" borderId="0" xfId="0" applyNumberFormat="1" applyFont="1" applyFill="1" applyAlignment="1">
      <alignment vertical="center"/>
    </xf>
    <xf numFmtId="43" fontId="37" fillId="2" borderId="26" xfId="17" applyFont="1" applyFill="1" applyBorder="1" applyAlignment="1">
      <alignment horizontal="center" vertical="center" wrapText="1"/>
    </xf>
    <xf numFmtId="43" fontId="37" fillId="2" borderId="26" xfId="17" applyNumberFormat="1" applyFont="1" applyFill="1" applyBorder="1" applyAlignment="1">
      <alignment horizontal="center" vertical="center" wrapText="1"/>
    </xf>
    <xf numFmtId="3" fontId="0" fillId="0" borderId="26" xfId="0" applyNumberFormat="1" applyBorder="1" applyAlignment="1">
      <alignment vertical="center"/>
    </xf>
    <xf numFmtId="0" fontId="66" fillId="24" borderId="26" xfId="18" applyFont="1" applyFill="1" applyBorder="1" applyAlignment="1">
      <alignment horizontal="center" vertical="center" wrapText="1"/>
    </xf>
    <xf numFmtId="0" fontId="37" fillId="0" borderId="28" xfId="0" applyFont="1" applyFill="1" applyBorder="1" applyAlignment="1">
      <alignment horizontal="center" vertical="center" wrapText="1"/>
    </xf>
    <xf numFmtId="0" fontId="66" fillId="0" borderId="26" xfId="18" applyFont="1" applyBorder="1" applyAlignment="1">
      <alignment horizontal="center" vertical="center" wrapText="1"/>
    </xf>
    <xf numFmtId="43" fontId="96" fillId="2" borderId="26" xfId="17" applyFont="1" applyFill="1" applyBorder="1" applyAlignment="1">
      <alignment horizontal="center" vertical="center" wrapText="1"/>
    </xf>
    <xf numFmtId="43" fontId="96" fillId="2" borderId="26" xfId="17" applyNumberFormat="1" applyFont="1" applyFill="1" applyBorder="1" applyAlignment="1">
      <alignment horizontal="center" vertical="center" wrapText="1"/>
    </xf>
    <xf numFmtId="0" fontId="74" fillId="0" borderId="0" xfId="18" applyFont="1" applyAlignment="1">
      <alignment vertical="top"/>
    </xf>
    <xf numFmtId="0" fontId="29" fillId="8" borderId="0" xfId="18" applyFont="1" applyFill="1" applyBorder="1" applyAlignment="1">
      <alignment vertical="top"/>
    </xf>
    <xf numFmtId="0" fontId="29" fillId="8" borderId="13" xfId="18" applyFont="1" applyFill="1" applyBorder="1" applyAlignment="1">
      <alignment vertical="top"/>
    </xf>
    <xf numFmtId="0" fontId="65" fillId="19" borderId="26" xfId="0" applyFont="1" applyFill="1" applyBorder="1" applyAlignment="1" applyProtection="1">
      <alignment horizontal="center" vertical="center" wrapText="1"/>
      <protection locked="0"/>
    </xf>
    <xf numFmtId="0" fontId="29" fillId="21" borderId="26" xfId="0" applyFont="1" applyFill="1" applyBorder="1" applyAlignment="1" applyProtection="1">
      <alignment horizontal="center" vertical="center" wrapText="1"/>
      <protection locked="0"/>
    </xf>
    <xf numFmtId="0" fontId="39" fillId="0" borderId="26" xfId="18" applyFont="1" applyBorder="1" applyAlignment="1">
      <alignment vertical="top"/>
    </xf>
    <xf numFmtId="43" fontId="39" fillId="0" borderId="26" xfId="18" applyNumberFormat="1" applyFont="1" applyBorder="1" applyAlignment="1">
      <alignment vertical="top"/>
    </xf>
    <xf numFmtId="0" fontId="39" fillId="0" borderId="0" xfId="18" applyFont="1" applyAlignment="1">
      <alignment vertical="top"/>
    </xf>
    <xf numFmtId="0" fontId="38" fillId="25" borderId="26" xfId="18" applyFont="1" applyFill="1" applyBorder="1" applyAlignment="1">
      <alignment horizontal="center" vertical="center" wrapText="1"/>
    </xf>
    <xf numFmtId="9" fontId="33" fillId="25" borderId="26" xfId="18"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8" fillId="11" borderId="48" xfId="17"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0" fillId="18" borderId="28" xfId="0" applyFont="1" applyFill="1" applyBorder="1" applyAlignment="1">
      <alignment horizontal="center" vertical="center" wrapText="1"/>
    </xf>
    <xf numFmtId="0" fontId="70" fillId="18" borderId="27" xfId="0" applyFont="1" applyFill="1" applyBorder="1" applyAlignment="1">
      <alignment horizontal="center" vertical="center" wrapText="1"/>
    </xf>
    <xf numFmtId="0" fontId="70" fillId="18" borderId="30" xfId="0" applyFont="1" applyFill="1" applyBorder="1" applyAlignment="1">
      <alignment horizontal="center" vertical="center" wrapText="1"/>
    </xf>
    <xf numFmtId="0" fontId="29" fillId="0" borderId="30" xfId="15" applyFont="1" applyBorder="1" applyAlignment="1">
      <alignment horizontal="center" vertical="center" wrapText="1"/>
    </xf>
    <xf numFmtId="0" fontId="29" fillId="0" borderId="28" xfId="15" applyFont="1" applyBorder="1" applyAlignment="1">
      <alignment horizontal="center" vertical="center" wrapText="1"/>
    </xf>
    <xf numFmtId="0" fontId="29" fillId="0" borderId="27" xfId="15" applyFont="1" applyBorder="1" applyAlignment="1">
      <alignment horizontal="center" vertical="center" wrapText="1"/>
    </xf>
    <xf numFmtId="0" fontId="27" fillId="0" borderId="30" xfId="18" applyFont="1" applyBorder="1" applyAlignment="1">
      <alignment horizontal="center" vertical="center" wrapText="1"/>
    </xf>
    <xf numFmtId="0" fontId="27" fillId="0" borderId="28" xfId="18" applyFont="1" applyBorder="1" applyAlignment="1">
      <alignment horizontal="center" vertical="center" wrapText="1"/>
    </xf>
    <xf numFmtId="0" fontId="27" fillId="0" borderId="27" xfId="18" applyFont="1" applyBorder="1" applyAlignment="1">
      <alignment horizontal="center" vertical="center" wrapText="1"/>
    </xf>
    <xf numFmtId="0" fontId="29" fillId="0" borderId="31" xfId="15" applyFont="1" applyBorder="1" applyAlignment="1">
      <alignment horizontal="center" vertical="center" wrapText="1"/>
    </xf>
    <xf numFmtId="0" fontId="29" fillId="0" borderId="44" xfId="15" applyFont="1" applyBorder="1" applyAlignment="1">
      <alignment horizontal="center" vertical="center" wrapText="1"/>
    </xf>
    <xf numFmtId="0" fontId="29" fillId="0" borderId="43" xfId="15" applyFont="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0" fillId="18" borderId="37" xfId="0" applyFont="1" applyFill="1" applyBorder="1" applyAlignment="1">
      <alignment horizontal="center" vertical="center" wrapText="1"/>
    </xf>
    <xf numFmtId="0" fontId="70" fillId="18" borderId="36" xfId="0" applyFont="1" applyFill="1" applyBorder="1" applyAlignment="1">
      <alignment horizontal="center" vertical="center" wrapText="1"/>
    </xf>
    <xf numFmtId="0" fontId="70" fillId="18" borderId="16" xfId="0" applyFont="1" applyFill="1" applyBorder="1" applyAlignment="1">
      <alignment horizontal="center" vertical="center" wrapText="1"/>
    </xf>
    <xf numFmtId="0" fontId="71" fillId="19" borderId="30" xfId="0" applyFont="1" applyFill="1" applyBorder="1" applyAlignment="1" applyProtection="1">
      <alignment horizontal="center" vertical="center" wrapText="1"/>
      <protection locked="0"/>
    </xf>
    <xf numFmtId="0" fontId="71" fillId="19" borderId="28" xfId="0" applyFont="1" applyFill="1" applyBorder="1" applyAlignment="1" applyProtection="1">
      <alignment horizontal="center" vertical="center" wrapText="1"/>
      <protection locked="0"/>
    </xf>
    <xf numFmtId="0" fontId="71" fillId="19" borderId="27" xfId="0" applyFont="1" applyFill="1" applyBorder="1" applyAlignment="1" applyProtection="1">
      <alignment horizontal="center" vertical="center" wrapText="1"/>
      <protection locked="0"/>
    </xf>
    <xf numFmtId="0" fontId="70" fillId="19" borderId="29" xfId="0" applyFont="1" applyFill="1" applyBorder="1" applyAlignment="1" applyProtection="1">
      <alignment horizontal="center" vertical="center" wrapText="1"/>
      <protection locked="0"/>
    </xf>
    <xf numFmtId="0" fontId="70" fillId="19" borderId="31" xfId="0" applyFont="1" applyFill="1" applyBorder="1" applyAlignment="1" applyProtection="1">
      <alignment horizontal="center" vertical="center" wrapText="1"/>
      <protection locked="0"/>
    </xf>
    <xf numFmtId="0" fontId="70" fillId="19" borderId="42" xfId="0" applyFont="1" applyFill="1" applyBorder="1" applyAlignment="1" applyProtection="1">
      <alignment horizontal="center" vertical="center" wrapText="1"/>
      <protection locked="0"/>
    </xf>
    <xf numFmtId="0" fontId="70" fillId="19" borderId="43" xfId="0" applyFont="1" applyFill="1" applyBorder="1" applyAlignment="1" applyProtection="1">
      <alignment horizontal="center" vertical="center" wrapText="1"/>
      <protection locked="0"/>
    </xf>
    <xf numFmtId="0" fontId="29" fillId="0" borderId="28" xfId="18" applyFont="1" applyBorder="1" applyAlignment="1">
      <alignment horizontal="center" vertical="center" wrapText="1"/>
    </xf>
    <xf numFmtId="0" fontId="29" fillId="0" borderId="26" xfId="18" applyFont="1" applyBorder="1" applyAlignment="1">
      <alignment horizontal="center" vertical="center" wrapText="1"/>
    </xf>
    <xf numFmtId="0" fontId="29" fillId="0" borderId="30" xfId="18" applyFont="1" applyBorder="1" applyAlignment="1">
      <alignment horizontal="center" vertical="center" wrapText="1"/>
    </xf>
    <xf numFmtId="0" fontId="29" fillId="0" borderId="27" xfId="18" applyFont="1" applyBorder="1" applyAlignment="1">
      <alignment horizontal="center" vertical="center" wrapText="1"/>
    </xf>
    <xf numFmtId="0" fontId="93" fillId="19" borderId="30" xfId="0" applyFont="1" applyFill="1" applyBorder="1" applyAlignment="1" applyProtection="1">
      <alignment horizontal="center" vertical="center" wrapText="1"/>
      <protection locked="0"/>
    </xf>
    <xf numFmtId="0" fontId="93" fillId="19" borderId="28" xfId="0" applyFont="1" applyFill="1" applyBorder="1" applyAlignment="1" applyProtection="1">
      <alignment horizontal="center" vertical="center" wrapText="1"/>
      <protection locked="0"/>
    </xf>
    <xf numFmtId="0" fontId="93" fillId="19" borderId="27" xfId="0" applyFont="1" applyFill="1" applyBorder="1" applyAlignment="1" applyProtection="1">
      <alignment horizontal="center" vertical="center" wrapText="1"/>
      <protection locked="0"/>
    </xf>
    <xf numFmtId="0" fontId="29" fillId="0" borderId="30" xfId="18" applyFont="1" applyBorder="1" applyAlignment="1">
      <alignment horizontal="left" vertical="center" wrapText="1"/>
    </xf>
    <xf numFmtId="0" fontId="29" fillId="0" borderId="28" xfId="18" applyFont="1" applyBorder="1" applyAlignment="1">
      <alignment horizontal="left" vertical="center" wrapText="1"/>
    </xf>
    <xf numFmtId="0" fontId="29" fillId="0" borderId="27" xfId="18" applyFont="1" applyBorder="1" applyAlignment="1">
      <alignment horizontal="left" vertical="center" wrapText="1"/>
    </xf>
    <xf numFmtId="0" fontId="29" fillId="0" borderId="26" xfId="18" applyFont="1" applyBorder="1" applyAlignment="1">
      <alignment horizontal="left" vertical="center" wrapText="1"/>
    </xf>
    <xf numFmtId="0" fontId="27" fillId="9" borderId="13" xfId="18" applyFont="1" applyFill="1" applyBorder="1" applyAlignment="1" applyProtection="1">
      <alignment horizontal="left" vertical="center" wrapText="1"/>
      <protection locked="0"/>
    </xf>
    <xf numFmtId="0" fontId="29" fillId="10" borderId="37" xfId="18" applyFont="1" applyFill="1" applyBorder="1" applyAlignment="1">
      <alignment horizontal="center" vertical="center" wrapText="1"/>
    </xf>
    <xf numFmtId="0" fontId="29" fillId="10" borderId="16" xfId="18" applyFont="1" applyFill="1" applyBorder="1" applyAlignment="1">
      <alignment horizontal="center" vertical="center" wrapText="1"/>
    </xf>
    <xf numFmtId="0" fontId="29" fillId="10" borderId="36" xfId="18"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30" xfId="18" applyFont="1" applyFill="1" applyBorder="1" applyAlignment="1">
      <alignment horizontal="center" vertical="center" wrapText="1"/>
    </xf>
    <xf numFmtId="0" fontId="29" fillId="0" borderId="28" xfId="18" applyFont="1" applyFill="1" applyBorder="1" applyAlignment="1">
      <alignment horizontal="center" vertical="center" wrapText="1"/>
    </xf>
    <xf numFmtId="0" fontId="29" fillId="0" borderId="27" xfId="18" applyFont="1" applyFill="1" applyBorder="1" applyAlignment="1">
      <alignment horizontal="center" vertical="center" wrapText="1"/>
    </xf>
    <xf numFmtId="0" fontId="27" fillId="9" borderId="0" xfId="18" applyFont="1" applyFill="1" applyBorder="1" applyAlignment="1" applyProtection="1">
      <alignment horizontal="left" vertical="top" wrapText="1"/>
      <protection locked="0"/>
    </xf>
    <xf numFmtId="0" fontId="29" fillId="0" borderId="26" xfId="18" applyFont="1" applyFill="1" applyBorder="1" applyAlignment="1">
      <alignment horizontal="center" vertical="center" wrapText="1"/>
    </xf>
    <xf numFmtId="0" fontId="60" fillId="0" borderId="0" xfId="18" applyFont="1" applyAlignment="1">
      <alignment horizontal="left" vertical="center" wrapText="1"/>
    </xf>
    <xf numFmtId="0" fontId="27" fillId="8" borderId="13" xfId="18" applyFont="1" applyFill="1" applyBorder="1" applyAlignment="1">
      <alignment horizontal="left" vertical="top" wrapText="1"/>
    </xf>
    <xf numFmtId="0" fontId="27" fillId="9" borderId="13" xfId="15" applyFont="1" applyFill="1" applyBorder="1" applyAlignment="1" applyProtection="1">
      <alignment horizontal="left" vertical="top" wrapText="1"/>
      <protection locked="0"/>
    </xf>
    <xf numFmtId="0" fontId="27" fillId="0" borderId="30" xfId="15" applyFont="1" applyBorder="1" applyAlignment="1">
      <alignment horizontal="center" vertical="center" wrapText="1"/>
    </xf>
    <xf numFmtId="0" fontId="27" fillId="0" borderId="28" xfId="15" applyFont="1" applyBorder="1" applyAlignment="1">
      <alignment horizontal="center" vertical="center" wrapText="1"/>
    </xf>
    <xf numFmtId="0" fontId="27" fillId="0" borderId="27" xfId="15" applyFont="1" applyBorder="1" applyAlignment="1">
      <alignment horizontal="center" vertical="center" wrapText="1"/>
    </xf>
    <xf numFmtId="0" fontId="66" fillId="0" borderId="26" xfId="18" applyFont="1" applyBorder="1" applyAlignment="1">
      <alignment horizontal="center" vertical="center" wrapText="1"/>
    </xf>
    <xf numFmtId="0" fontId="64" fillId="0" borderId="26" xfId="18" applyFont="1" applyBorder="1" applyAlignment="1">
      <alignment horizontal="center" vertical="center" wrapText="1"/>
    </xf>
    <xf numFmtId="0" fontId="29" fillId="10" borderId="37" xfId="18" applyFont="1" applyFill="1" applyBorder="1" applyAlignment="1">
      <alignment horizontal="center" vertical="top"/>
    </xf>
    <xf numFmtId="0" fontId="29" fillId="10" borderId="16" xfId="18" applyFont="1" applyFill="1" applyBorder="1" applyAlignment="1">
      <alignment horizontal="center" vertical="top"/>
    </xf>
    <xf numFmtId="0" fontId="29" fillId="10" borderId="36" xfId="18" applyFont="1" applyFill="1" applyBorder="1" applyAlignment="1">
      <alignment horizontal="center" vertical="top"/>
    </xf>
    <xf numFmtId="0" fontId="25" fillId="8" borderId="0" xfId="18" applyFont="1" applyFill="1" applyBorder="1" applyAlignment="1">
      <alignment horizontal="center"/>
    </xf>
    <xf numFmtId="0" fontId="27" fillId="8" borderId="0" xfId="18" applyFont="1" applyFill="1" applyBorder="1" applyAlignment="1">
      <alignment horizontal="left" vertical="top"/>
    </xf>
    <xf numFmtId="0" fontId="29" fillId="0" borderId="26" xfId="15" applyFont="1" applyBorder="1" applyAlignment="1">
      <alignment horizontal="center" vertical="center" wrapText="1"/>
    </xf>
    <xf numFmtId="0" fontId="61" fillId="8" borderId="0" xfId="15" applyFont="1" applyFill="1" applyBorder="1" applyAlignment="1">
      <alignment horizontal="center" vertical="top" wrapText="1"/>
    </xf>
    <xf numFmtId="0" fontId="27" fillId="9" borderId="13" xfId="15" applyFont="1" applyFill="1" applyBorder="1" applyAlignment="1" applyProtection="1">
      <alignment horizontal="left" vertical="top"/>
      <protection locked="0"/>
    </xf>
    <xf numFmtId="0" fontId="61" fillId="0" borderId="0" xfId="15" applyFont="1" applyFill="1" applyBorder="1" applyAlignment="1">
      <alignment horizontal="center" vertical="top" wrapText="1"/>
    </xf>
    <xf numFmtId="0" fontId="72" fillId="0" borderId="30" xfId="0" applyFont="1" applyBorder="1" applyAlignment="1">
      <alignment horizontal="center" vertical="center" wrapText="1"/>
    </xf>
    <xf numFmtId="0" fontId="72" fillId="0" borderId="28" xfId="0" applyFont="1" applyBorder="1" applyAlignment="1">
      <alignment horizontal="center" vertical="center" wrapText="1"/>
    </xf>
    <xf numFmtId="0" fontId="72" fillId="0" borderId="27" xfId="0" applyFont="1" applyBorder="1" applyAlignment="1">
      <alignment horizontal="center" vertical="center" wrapText="1"/>
    </xf>
    <xf numFmtId="0" fontId="81" fillId="25" borderId="30" xfId="18" applyFont="1" applyFill="1" applyBorder="1" applyAlignment="1">
      <alignment vertical="center" wrapText="1"/>
    </xf>
    <xf numFmtId="9" fontId="81" fillId="25" borderId="26" xfId="18" applyNumberFormat="1" applyFont="1" applyFill="1" applyBorder="1" applyAlignment="1">
      <alignment vertical="center" wrapText="1"/>
    </xf>
    <xf numFmtId="9" fontId="81" fillId="25" borderId="30" xfId="18" applyNumberFormat="1" applyFont="1" applyFill="1" applyBorder="1" applyAlignment="1">
      <alignment vertical="center" wrapText="1"/>
    </xf>
    <xf numFmtId="9" fontId="81" fillId="25" borderId="30" xfId="16" applyFont="1" applyFill="1" applyBorder="1" applyAlignment="1">
      <alignment vertical="center" wrapText="1"/>
    </xf>
    <xf numFmtId="0" fontId="33" fillId="25" borderId="26" xfId="18" applyFont="1" applyFill="1" applyBorder="1" applyAlignment="1">
      <alignment horizontal="center" vertical="center" wrapText="1"/>
    </xf>
    <xf numFmtId="0" fontId="33" fillId="26" borderId="26" xfId="18" applyFont="1" applyFill="1" applyBorder="1" applyAlignment="1">
      <alignment horizontal="center" vertical="center" wrapText="1"/>
    </xf>
    <xf numFmtId="9" fontId="33" fillId="25" borderId="26" xfId="16" applyFont="1" applyFill="1" applyBorder="1" applyAlignment="1">
      <alignment horizontal="center" vertical="center" wrapText="1"/>
    </xf>
    <xf numFmtId="0" fontId="39" fillId="0" borderId="26" xfId="18" applyFont="1" applyBorder="1" applyAlignment="1">
      <alignment horizontal="center" vertical="center"/>
    </xf>
    <xf numFmtId="9" fontId="39" fillId="0" borderId="26" xfId="18" applyNumberFormat="1" applyFont="1" applyBorder="1" applyAlignment="1">
      <alignment horizontal="center" vertical="center"/>
    </xf>
    <xf numFmtId="9" fontId="39" fillId="25" borderId="26" xfId="18" applyNumberFormat="1" applyFont="1" applyFill="1" applyBorder="1" applyAlignment="1">
      <alignment horizontal="center" vertical="center" wrapText="1"/>
    </xf>
    <xf numFmtId="0" fontId="33" fillId="25" borderId="26" xfId="18" applyFont="1" applyFill="1" applyBorder="1" applyAlignment="1">
      <alignment vertical="center" wrapText="1"/>
    </xf>
    <xf numFmtId="0" fontId="33" fillId="25" borderId="27" xfId="18" applyFont="1" applyFill="1" applyBorder="1" applyAlignment="1">
      <alignment horizontal="center" vertical="center" wrapText="1"/>
    </xf>
    <xf numFmtId="9" fontId="33" fillId="25" borderId="27" xfId="18" applyNumberFormat="1" applyFont="1" applyFill="1" applyBorder="1" applyAlignment="1">
      <alignment horizontal="center" vertical="center" wrapText="1"/>
    </xf>
    <xf numFmtId="9" fontId="39" fillId="25" borderId="27" xfId="18" applyNumberFormat="1" applyFont="1" applyFill="1" applyBorder="1" applyAlignment="1">
      <alignment horizontal="center" vertical="center" wrapText="1"/>
    </xf>
    <xf numFmtId="9" fontId="39" fillId="2" borderId="27" xfId="18" applyNumberFormat="1" applyFont="1" applyFill="1" applyBorder="1" applyAlignment="1">
      <alignment horizontal="center" vertical="center" wrapText="1"/>
    </xf>
    <xf numFmtId="0" fontId="42" fillId="25" borderId="26" xfId="0" applyFont="1" applyFill="1" applyBorder="1" applyAlignment="1">
      <alignment horizontal="center" vertical="center" wrapText="1"/>
    </xf>
    <xf numFmtId="9" fontId="87" fillId="25" borderId="26" xfId="18" applyNumberFormat="1" applyFont="1" applyFill="1" applyBorder="1" applyAlignment="1">
      <alignment horizontal="center" vertical="center"/>
    </xf>
    <xf numFmtId="0" fontId="33" fillId="25" borderId="26" xfId="18" applyFont="1" applyFill="1" applyBorder="1" applyAlignment="1">
      <alignment horizontal="left" vertical="top" wrapText="1"/>
    </xf>
    <xf numFmtId="0" fontId="4" fillId="25" borderId="26" xfId="0" applyFont="1" applyFill="1" applyBorder="1" applyAlignment="1">
      <alignment vertical="center" wrapText="1"/>
    </xf>
    <xf numFmtId="9" fontId="32" fillId="25" borderId="26" xfId="0" applyNumberFormat="1" applyFont="1" applyFill="1" applyBorder="1" applyAlignment="1">
      <alignment horizontal="center" vertical="center"/>
    </xf>
    <xf numFmtId="0" fontId="29" fillId="25" borderId="26" xfId="18" applyFont="1" applyFill="1" applyBorder="1" applyAlignment="1">
      <alignment horizontal="center" vertical="center" wrapText="1"/>
    </xf>
    <xf numFmtId="0" fontId="33" fillId="25" borderId="30" xfId="18" applyFont="1" applyFill="1" applyBorder="1" applyAlignment="1">
      <alignment horizontal="center" vertical="center" wrapText="1"/>
    </xf>
    <xf numFmtId="0" fontId="32" fillId="25" borderId="26" xfId="0" applyFont="1" applyFill="1" applyBorder="1" applyAlignment="1">
      <alignment horizontal="center" vertical="center" wrapText="1"/>
    </xf>
    <xf numFmtId="0" fontId="37" fillId="25" borderId="26" xfId="0" applyFont="1" applyFill="1" applyBorder="1" applyAlignment="1">
      <alignment horizontal="center" vertical="center" wrapText="1"/>
    </xf>
    <xf numFmtId="0" fontId="39" fillId="25" borderId="26" xfId="18" applyFont="1" applyFill="1" applyBorder="1" applyAlignment="1">
      <alignment horizontal="center" vertical="center" wrapText="1"/>
    </xf>
    <xf numFmtId="9" fontId="37" fillId="25" borderId="26" xfId="0" applyNumberFormat="1" applyFont="1" applyFill="1" applyBorder="1" applyAlignment="1">
      <alignment horizontal="center" vertical="center" wrapText="1"/>
    </xf>
    <xf numFmtId="9" fontId="32" fillId="25" borderId="26" xfId="0" applyNumberFormat="1" applyFont="1" applyFill="1" applyBorder="1" applyAlignment="1">
      <alignment horizontal="center" vertical="center" wrapText="1"/>
    </xf>
    <xf numFmtId="0" fontId="4" fillId="25" borderId="26" xfId="0" applyFont="1" applyFill="1" applyBorder="1" applyAlignment="1">
      <alignment horizontal="center" vertical="center" wrapText="1"/>
    </xf>
    <xf numFmtId="9" fontId="4" fillId="25" borderId="26" xfId="0" applyNumberFormat="1" applyFont="1" applyFill="1" applyBorder="1" applyAlignment="1">
      <alignment horizontal="center" vertical="center"/>
    </xf>
    <xf numFmtId="43" fontId="32" fillId="25" borderId="26" xfId="17" applyFont="1" applyFill="1" applyBorder="1" applyAlignment="1">
      <alignment horizontal="center" vertical="center" wrapText="1"/>
    </xf>
  </cellXfs>
  <cellStyles count="21">
    <cellStyle name="Comma 2" xfId="2"/>
    <cellStyle name="Comma 3" xfId="8"/>
    <cellStyle name="Comma 4" xfId="9"/>
    <cellStyle name="Currency 2" xfId="3"/>
    <cellStyle name="Dezimal [0]_Hoja1" xfId="4"/>
    <cellStyle name="Dezimal_Hoja1" xfId="5"/>
    <cellStyle name="Millares" xfId="17" builtinId="3"/>
    <cellStyle name="Millares 2" xfId="11"/>
    <cellStyle name="Millares 2 2" xfId="20"/>
    <cellStyle name="Millares 3" xfId="19"/>
    <cellStyle name="Moneda" xfId="10" builtinId="4"/>
    <cellStyle name="Moneda 2" xfId="12"/>
    <cellStyle name="Moneda 3" xfId="13"/>
    <cellStyle name="Normal" xfId="0" builtinId="0"/>
    <cellStyle name="Normal 2" xfId="1"/>
    <cellStyle name="Normal 2 2" xfId="14"/>
    <cellStyle name="Normal 3" xfId="15"/>
    <cellStyle name="Normal 3 2" xfId="18"/>
    <cellStyle name="Porcentaje" xfId="16" builtinId="5"/>
    <cellStyle name="Währung [0]_Hoja1" xfId="6"/>
    <cellStyle name="Währung_Hoja1" xfId="7"/>
  </cellStyles>
  <dxfs count="827">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0066"/>
      <color rgb="FFCCCCFF"/>
      <color rgb="FFFFFF66"/>
      <color rgb="FF800000"/>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90</c:v>
                </c:pt>
                <c:pt idx="4">
                  <c:v>0</c:v>
                </c:pt>
                <c:pt idx="5">
                  <c:v>0</c:v>
                </c:pt>
                <c:pt idx="6">
                  <c:v>7</c:v>
                </c:pt>
                <c:pt idx="7">
                  <c:v>0</c:v>
                </c:pt>
                <c:pt idx="8">
                  <c:v>0</c:v>
                </c:pt>
                <c:pt idx="9">
                  <c:v>0</c:v>
                </c:pt>
                <c:pt idx="10">
                  <c:v>0</c:v>
                </c:pt>
                <c:pt idx="11">
                  <c:v>0</c:v>
                </c:pt>
                <c:pt idx="12">
                  <c:v>0</c:v>
                </c:pt>
                <c:pt idx="13">
                  <c:v>0</c:v>
                </c:pt>
                <c:pt idx="14">
                  <c:v>4</c:v>
                </c:pt>
                <c:pt idx="15">
                  <c:v>0</c:v>
                </c:pt>
                <c:pt idx="16">
                  <c:v>7</c:v>
                </c:pt>
              </c:numCache>
            </c:numRef>
          </c:val>
        </c:ser>
        <c:dLbls>
          <c:showLegendKey val="0"/>
          <c:showVal val="0"/>
          <c:showCatName val="0"/>
          <c:showSerName val="0"/>
          <c:showPercent val="0"/>
          <c:showBubbleSize val="0"/>
        </c:dLbls>
        <c:gapWidth val="150"/>
        <c:shape val="box"/>
        <c:axId val="45438464"/>
        <c:axId val="45440000"/>
        <c:axId val="0"/>
      </c:bar3DChart>
      <c:catAx>
        <c:axId val="45438464"/>
        <c:scaling>
          <c:orientation val="minMax"/>
        </c:scaling>
        <c:delete val="0"/>
        <c:axPos val="b"/>
        <c:numFmt formatCode="General" sourceLinked="0"/>
        <c:majorTickMark val="none"/>
        <c:minorTickMark val="none"/>
        <c:tickLblPos val="nextTo"/>
        <c:txPr>
          <a:bodyPr/>
          <a:lstStyle/>
          <a:p>
            <a:pPr>
              <a:defRPr lang="es-HN"/>
            </a:pPr>
            <a:endParaRPr lang="es-HN"/>
          </a:p>
        </c:txPr>
        <c:crossAx val="45440000"/>
        <c:crosses val="autoZero"/>
        <c:auto val="1"/>
        <c:lblAlgn val="ctr"/>
        <c:lblOffset val="100"/>
        <c:noMultiLvlLbl val="0"/>
      </c:catAx>
      <c:valAx>
        <c:axId val="4544000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543846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13</c:v>
                </c:pt>
                <c:pt idx="1">
                  <c:v>2</c:v>
                </c:pt>
                <c:pt idx="2">
                  <c:v>42</c:v>
                </c:pt>
                <c:pt idx="3">
                  <c:v>0</c:v>
                </c:pt>
                <c:pt idx="4">
                  <c:v>5</c:v>
                </c:pt>
                <c:pt idx="5">
                  <c:v>0</c:v>
                </c:pt>
                <c:pt idx="6">
                  <c:v>4</c:v>
                </c:pt>
                <c:pt idx="7">
                  <c:v>0</c:v>
                </c:pt>
                <c:pt idx="8">
                  <c:v>1</c:v>
                </c:pt>
                <c:pt idx="9">
                  <c:v>0</c:v>
                </c:pt>
              </c:numCache>
            </c:numRef>
          </c:val>
        </c:ser>
        <c:dLbls>
          <c:showLegendKey val="0"/>
          <c:showVal val="0"/>
          <c:showCatName val="0"/>
          <c:showSerName val="0"/>
          <c:showPercent val="0"/>
          <c:showBubbleSize val="0"/>
        </c:dLbls>
        <c:gapWidth val="150"/>
        <c:shape val="box"/>
        <c:axId val="29435008"/>
        <c:axId val="29436544"/>
        <c:axId val="0"/>
      </c:bar3DChart>
      <c:catAx>
        <c:axId val="29435008"/>
        <c:scaling>
          <c:orientation val="minMax"/>
        </c:scaling>
        <c:delete val="0"/>
        <c:axPos val="b"/>
        <c:numFmt formatCode="General" sourceLinked="0"/>
        <c:majorTickMark val="none"/>
        <c:minorTickMark val="none"/>
        <c:tickLblPos val="nextTo"/>
        <c:txPr>
          <a:bodyPr/>
          <a:lstStyle/>
          <a:p>
            <a:pPr>
              <a:defRPr lang="es-HN"/>
            </a:pPr>
            <a:endParaRPr lang="es-HN"/>
          </a:p>
        </c:txPr>
        <c:crossAx val="29436544"/>
        <c:crosses val="autoZero"/>
        <c:auto val="1"/>
        <c:lblAlgn val="ctr"/>
        <c:lblOffset val="100"/>
        <c:noMultiLvlLbl val="0"/>
      </c:catAx>
      <c:valAx>
        <c:axId val="2943654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2943500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122" l="0.70000000000000062" r="0.70000000000000062" t="0.750000000000001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9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11</c:v>
                </c:pt>
                <c:pt idx="1">
                  <c:v>0</c:v>
                </c:pt>
                <c:pt idx="2">
                  <c:v>0</c:v>
                </c:pt>
                <c:pt idx="3">
                  <c:v>26</c:v>
                </c:pt>
                <c:pt idx="4">
                  <c:v>0</c:v>
                </c:pt>
                <c:pt idx="5">
                  <c:v>0</c:v>
                </c:pt>
                <c:pt idx="6">
                  <c:v>5</c:v>
                </c:pt>
                <c:pt idx="7">
                  <c:v>0</c:v>
                </c:pt>
                <c:pt idx="8">
                  <c:v>13</c:v>
                </c:pt>
                <c:pt idx="9">
                  <c:v>1</c:v>
                </c:pt>
                <c:pt idx="10">
                  <c:v>0</c:v>
                </c:pt>
                <c:pt idx="11">
                  <c:v>0</c:v>
                </c:pt>
                <c:pt idx="12">
                  <c:v>2</c:v>
                </c:pt>
                <c:pt idx="13">
                  <c:v>3</c:v>
                </c:pt>
                <c:pt idx="14">
                  <c:v>0</c:v>
                </c:pt>
                <c:pt idx="15">
                  <c:v>0</c:v>
                </c:pt>
                <c:pt idx="16">
                  <c:v>100</c:v>
                </c:pt>
              </c:numCache>
            </c:numRef>
          </c:val>
        </c:ser>
        <c:dLbls>
          <c:showLegendKey val="0"/>
          <c:showVal val="0"/>
          <c:showCatName val="0"/>
          <c:showSerName val="0"/>
          <c:showPercent val="0"/>
          <c:showBubbleSize val="0"/>
        </c:dLbls>
        <c:gapWidth val="150"/>
        <c:shape val="box"/>
        <c:axId val="29451008"/>
        <c:axId val="29452544"/>
        <c:axId val="0"/>
      </c:bar3DChart>
      <c:catAx>
        <c:axId val="29451008"/>
        <c:scaling>
          <c:orientation val="minMax"/>
        </c:scaling>
        <c:delete val="0"/>
        <c:axPos val="b"/>
        <c:numFmt formatCode="General" sourceLinked="0"/>
        <c:majorTickMark val="none"/>
        <c:minorTickMark val="none"/>
        <c:tickLblPos val="nextTo"/>
        <c:txPr>
          <a:bodyPr/>
          <a:lstStyle/>
          <a:p>
            <a:pPr>
              <a:defRPr lang="es-HN"/>
            </a:pPr>
            <a:endParaRPr lang="es-HN"/>
          </a:p>
        </c:txPr>
        <c:crossAx val="29452544"/>
        <c:crosses val="autoZero"/>
        <c:auto val="1"/>
        <c:lblAlgn val="ctr"/>
        <c:lblOffset val="100"/>
        <c:noMultiLvlLbl val="0"/>
      </c:catAx>
      <c:valAx>
        <c:axId val="2945254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2945100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209;O%202016/Informacion%20POA%202016/PLANIFICACI&#211;N%20-%20EJECUCI&#211;N%20%20%20POA%202016%20dEPTOS.%20WORD/02%2009%202015%20CME%20%20-%20FCM%20%202016%20FINAL%20enviado%20al%20Lic.%20Iv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ables/table1.xml><?xml version="1.0" encoding="utf-8"?>
<table xmlns="http://schemas.openxmlformats.org/spreadsheetml/2006/main" id="1" name="Tabla17" displayName="Tabla17" ref="B3:C13" totalsRowShown="0" headerRowDxfId="826" dataDxfId="825">
  <autoFilter ref="B3:C13"/>
  <tableColumns count="2">
    <tableColumn id="1" name="Descripción" dataDxfId="824"/>
    <tableColumn id="2" name="Monto" dataDxfId="823"/>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822" dataDxfId="821">
  <autoFilter ref="B39:D57"/>
  <tableColumns count="3">
    <tableColumn id="1" name="Descripción" dataDxfId="820"/>
    <tableColumn id="2" name="Cantidad" dataDxfId="819"/>
    <tableColumn id="3" name="Montos" dataDxfId="818">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817" dataDxfId="816">
  <autoFilter ref="B68:D80"/>
  <tableColumns count="3">
    <tableColumn id="1" name="Descripción" dataDxfId="815"/>
    <tableColumn id="2" name="Cantidad" dataDxfId="814"/>
    <tableColumn id="3" name="Montos" dataDxfId="813">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812">
  <autoFilter ref="B85:D103"/>
  <tableColumns count="3">
    <tableColumn id="1" name="Descripción " dataDxfId="811"/>
    <tableColumn id="2" name="Cantidad" dataDxfId="810"/>
    <tableColumn id="3" name="Montos" dataDxfId="809">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808" tableBorderDxfId="807">
  <autoFilter ref="H3:I14"/>
  <tableColumns count="2">
    <tableColumn id="1" name="Dimensión" dataDxfId="806"/>
    <tableColumn id="2" name="Monto" dataDxfId="805"/>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804" tableBorderDxfId="803">
  <autoFilter ref="H17:I25"/>
  <tableColumns count="2">
    <tableColumn id="1" name="Dimensión" dataDxfId="802"/>
    <tableColumn id="2" name="Monto" dataDxfId="801"/>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0" totalsRowShown="0" headerRowDxfId="800" headerRowBorderDxfId="799" tableBorderDxfId="798">
  <autoFilter ref="E7:F10"/>
  <tableColumns count="2">
    <tableColumn id="1" name="Presupuesto" dataDxfId="797"/>
    <tableColumn id="2" name=" Monto " dataDxfId="796">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722"/>
      <c r="U2" s="722"/>
      <c r="V2" s="722"/>
      <c r="W2" s="722"/>
      <c r="X2" s="722"/>
      <c r="Y2" s="722"/>
      <c r="Z2" s="722"/>
      <c r="AA2" s="722"/>
      <c r="AB2" s="722"/>
      <c r="AC2" s="722" t="s">
        <v>25</v>
      </c>
      <c r="AD2" s="722"/>
      <c r="AE2" s="722"/>
      <c r="AF2" s="722"/>
      <c r="AG2" s="722"/>
      <c r="AH2" s="722"/>
      <c r="AI2" s="722"/>
      <c r="AJ2" s="722"/>
    </row>
    <row r="3" spans="2:36" ht="16.5" customHeight="1" x14ac:dyDescent="0.25">
      <c r="B3" s="33" t="s">
        <v>7</v>
      </c>
      <c r="C3" s="33"/>
      <c r="D3" s="33"/>
      <c r="E3" s="33"/>
      <c r="F3" s="33"/>
      <c r="G3" s="33"/>
      <c r="H3" s="33"/>
      <c r="I3" s="33"/>
      <c r="J3" s="33"/>
      <c r="K3" s="33"/>
      <c r="L3" s="33"/>
      <c r="M3" s="33"/>
      <c r="N3" s="33"/>
      <c r="O3" s="33"/>
      <c r="P3" s="33"/>
      <c r="Q3" s="33"/>
      <c r="R3" s="33"/>
      <c r="S3" s="33"/>
      <c r="T3" s="722"/>
      <c r="U3" s="722"/>
      <c r="V3" s="722"/>
      <c r="W3" s="722"/>
      <c r="X3" s="722"/>
      <c r="Y3" s="722"/>
      <c r="Z3" s="722"/>
      <c r="AA3" s="722"/>
      <c r="AB3" s="722"/>
      <c r="AC3" s="722" t="s">
        <v>7</v>
      </c>
      <c r="AD3" s="722"/>
      <c r="AE3" s="722"/>
      <c r="AF3" s="722"/>
      <c r="AG3" s="722"/>
      <c r="AH3" s="722"/>
      <c r="AI3" s="722"/>
      <c r="AJ3" s="722"/>
    </row>
    <row r="4" spans="2:36" ht="12.75" customHeight="1" x14ac:dyDescent="0.25">
      <c r="B4" s="33" t="s">
        <v>36</v>
      </c>
      <c r="C4" s="33"/>
      <c r="D4" s="33"/>
      <c r="E4" s="33"/>
      <c r="F4" s="33"/>
      <c r="G4" s="33"/>
      <c r="H4" s="33"/>
      <c r="I4" s="33"/>
      <c r="J4" s="33"/>
      <c r="K4" s="33"/>
      <c r="L4" s="33"/>
      <c r="M4" s="33"/>
      <c r="N4" s="33"/>
      <c r="O4" s="33"/>
      <c r="P4" s="33"/>
      <c r="Q4" s="33"/>
      <c r="R4" s="33"/>
      <c r="S4" s="33"/>
      <c r="T4" s="722"/>
      <c r="U4" s="722"/>
      <c r="V4" s="722"/>
      <c r="W4" s="722"/>
      <c r="X4" s="722"/>
      <c r="Y4" s="722"/>
      <c r="Z4" s="722"/>
      <c r="AA4" s="722"/>
      <c r="AB4" s="722"/>
      <c r="AC4" s="722" t="s">
        <v>36</v>
      </c>
      <c r="AD4" s="722"/>
      <c r="AE4" s="722"/>
      <c r="AF4" s="722"/>
      <c r="AG4" s="722"/>
      <c r="AH4" s="722"/>
      <c r="AI4" s="722"/>
      <c r="AJ4" s="722"/>
    </row>
    <row r="5" spans="2:36" ht="15.75" x14ac:dyDescent="0.25">
      <c r="B5" s="2"/>
      <c r="C5" s="2"/>
      <c r="D5" s="2"/>
    </row>
    <row r="6" spans="2:36" ht="16.5" thickBot="1" x14ac:dyDescent="0.3">
      <c r="B6" s="2"/>
      <c r="C6" s="2"/>
      <c r="D6" s="2"/>
    </row>
    <row r="7" spans="2:36" ht="75.75" customHeight="1" x14ac:dyDescent="0.25">
      <c r="B7" s="717" t="s">
        <v>20</v>
      </c>
      <c r="C7" s="717" t="s">
        <v>38</v>
      </c>
      <c r="D7" s="717" t="s">
        <v>39</v>
      </c>
      <c r="E7" s="719" t="s">
        <v>40</v>
      </c>
      <c r="F7" s="717" t="s">
        <v>37</v>
      </c>
      <c r="G7" s="719" t="s">
        <v>9</v>
      </c>
      <c r="H7" s="721" t="s">
        <v>0</v>
      </c>
      <c r="I7" s="721" t="s">
        <v>8</v>
      </c>
      <c r="J7" s="721" t="s">
        <v>16</v>
      </c>
      <c r="K7" s="721"/>
      <c r="L7" s="721" t="s">
        <v>13</v>
      </c>
      <c r="M7" s="721"/>
      <c r="N7" s="721"/>
      <c r="O7" s="721"/>
      <c r="P7" s="721"/>
      <c r="Q7" s="721"/>
      <c r="R7" s="721"/>
      <c r="S7" s="721"/>
      <c r="T7" s="717" t="s">
        <v>14</v>
      </c>
      <c r="U7" s="721" t="s">
        <v>18</v>
      </c>
      <c r="V7" s="721" t="s">
        <v>26</v>
      </c>
      <c r="W7" s="721"/>
      <c r="X7" s="721" t="s">
        <v>15</v>
      </c>
      <c r="Y7" s="721" t="s">
        <v>17</v>
      </c>
      <c r="Z7" s="721"/>
      <c r="AA7" s="721" t="s">
        <v>22</v>
      </c>
      <c r="AB7" s="721" t="s">
        <v>32</v>
      </c>
      <c r="AC7" s="723" t="s">
        <v>31</v>
      </c>
      <c r="AD7" s="723"/>
      <c r="AE7" s="723"/>
      <c r="AF7" s="723"/>
      <c r="AG7" s="721" t="s">
        <v>28</v>
      </c>
      <c r="AH7" s="721" t="s">
        <v>29</v>
      </c>
      <c r="AI7" s="721" t="s">
        <v>1</v>
      </c>
      <c r="AJ7" s="721" t="s">
        <v>2</v>
      </c>
    </row>
    <row r="8" spans="2:36" ht="15.75" customHeight="1" x14ac:dyDescent="0.25">
      <c r="B8" s="718"/>
      <c r="C8" s="718"/>
      <c r="D8" s="718"/>
      <c r="E8" s="720"/>
      <c r="F8" s="718"/>
      <c r="G8" s="720"/>
      <c r="H8" s="716"/>
      <c r="I8" s="716"/>
      <c r="J8" s="716" t="s">
        <v>33</v>
      </c>
      <c r="K8" s="716" t="s">
        <v>19</v>
      </c>
      <c r="L8" s="724" t="s">
        <v>3</v>
      </c>
      <c r="M8" s="724"/>
      <c r="N8" s="724" t="s">
        <v>4</v>
      </c>
      <c r="O8" s="724"/>
      <c r="P8" s="724" t="s">
        <v>5</v>
      </c>
      <c r="Q8" s="724"/>
      <c r="R8" s="724" t="s">
        <v>6</v>
      </c>
      <c r="S8" s="724"/>
      <c r="T8" s="718"/>
      <c r="U8" s="716"/>
      <c r="V8" s="716" t="s">
        <v>23</v>
      </c>
      <c r="W8" s="716" t="s">
        <v>21</v>
      </c>
      <c r="X8" s="716"/>
      <c r="Y8" s="716" t="s">
        <v>23</v>
      </c>
      <c r="Z8" s="716" t="s">
        <v>21</v>
      </c>
      <c r="AA8" s="716"/>
      <c r="AB8" s="716"/>
      <c r="AC8" s="14" t="s">
        <v>3</v>
      </c>
      <c r="AD8" s="14" t="s">
        <v>4</v>
      </c>
      <c r="AE8" s="14" t="s">
        <v>5</v>
      </c>
      <c r="AF8" s="14" t="s">
        <v>6</v>
      </c>
      <c r="AG8" s="716"/>
      <c r="AH8" s="716"/>
      <c r="AI8" s="716"/>
      <c r="AJ8" s="716"/>
    </row>
    <row r="9" spans="2:36" ht="78.75" x14ac:dyDescent="0.25">
      <c r="B9" s="718"/>
      <c r="C9" s="718"/>
      <c r="D9" s="718"/>
      <c r="E9" s="720"/>
      <c r="F9" s="718"/>
      <c r="G9" s="720"/>
      <c r="H9" s="716"/>
      <c r="I9" s="716"/>
      <c r="J9" s="716"/>
      <c r="K9" s="716"/>
      <c r="L9" s="32" t="s">
        <v>11</v>
      </c>
      <c r="M9" s="32" t="s">
        <v>12</v>
      </c>
      <c r="N9" s="32" t="s">
        <v>11</v>
      </c>
      <c r="O9" s="32" t="s">
        <v>12</v>
      </c>
      <c r="P9" s="32" t="s">
        <v>11</v>
      </c>
      <c r="Q9" s="32" t="s">
        <v>12</v>
      </c>
      <c r="R9" s="32" t="s">
        <v>11</v>
      </c>
      <c r="S9" s="32" t="s">
        <v>12</v>
      </c>
      <c r="T9" s="718"/>
      <c r="U9" s="716"/>
      <c r="V9" s="716"/>
      <c r="W9" s="716"/>
      <c r="X9" s="716"/>
      <c r="Y9" s="716"/>
      <c r="Z9" s="716"/>
      <c r="AA9" s="716"/>
      <c r="AB9" s="716"/>
      <c r="AC9" s="14" t="s">
        <v>24</v>
      </c>
      <c r="AD9" s="14" t="s">
        <v>24</v>
      </c>
      <c r="AE9" s="14" t="s">
        <v>24</v>
      </c>
      <c r="AF9" s="14" t="s">
        <v>24</v>
      </c>
      <c r="AG9" s="716"/>
      <c r="AH9" s="716"/>
      <c r="AI9" s="716"/>
      <c r="AJ9" s="716"/>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714" t="s">
        <v>10</v>
      </c>
      <c r="K31" s="715"/>
      <c r="L31" s="712"/>
      <c r="M31" s="713"/>
      <c r="N31" s="712"/>
      <c r="O31" s="713"/>
      <c r="P31" s="712"/>
      <c r="Q31" s="713"/>
      <c r="R31" s="712"/>
      <c r="S31" s="713"/>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U187"/>
  <sheetViews>
    <sheetView showGridLines="0" topLeftCell="B4" zoomScale="84" zoomScaleNormal="84" zoomScaleSheetLayoutView="80" workbookViewId="0">
      <selection activeCell="D32" sqref="D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15" s="153" customFormat="1" hidden="1" x14ac:dyDescent="0.25">
      <c r="A1" s="459" t="s">
        <v>252</v>
      </c>
      <c r="B1" s="459" t="s">
        <v>494</v>
      </c>
      <c r="C1" s="459" t="s">
        <v>496</v>
      </c>
      <c r="D1" s="459" t="s">
        <v>498</v>
      </c>
      <c r="E1" s="459" t="s">
        <v>500</v>
      </c>
      <c r="F1" s="459" t="s">
        <v>502</v>
      </c>
      <c r="G1" s="459" t="s">
        <v>504</v>
      </c>
      <c r="H1" s="459" t="s">
        <v>253</v>
      </c>
      <c r="I1" s="459" t="s">
        <v>507</v>
      </c>
      <c r="J1" s="459" t="s">
        <v>254</v>
      </c>
      <c r="K1" s="459" t="s">
        <v>509</v>
      </c>
      <c r="L1" s="459" t="s">
        <v>511</v>
      </c>
      <c r="M1" s="459" t="s">
        <v>513</v>
      </c>
      <c r="N1" s="459" t="s">
        <v>255</v>
      </c>
      <c r="O1" s="459" t="s">
        <v>514</v>
      </c>
      <c r="P1" s="459" t="s">
        <v>517</v>
      </c>
      <c r="Q1" s="459" t="s">
        <v>256</v>
      </c>
      <c r="R1" s="459" t="s">
        <v>519</v>
      </c>
      <c r="S1" s="459" t="s">
        <v>257</v>
      </c>
      <c r="T1" s="459" t="s">
        <v>520</v>
      </c>
      <c r="U1" s="459" t="s">
        <v>521</v>
      </c>
      <c r="V1" s="459" t="s">
        <v>525</v>
      </c>
      <c r="W1" s="459" t="s">
        <v>273</v>
      </c>
      <c r="X1" s="459" t="s">
        <v>526</v>
      </c>
      <c r="Y1" s="459" t="s">
        <v>528</v>
      </c>
      <c r="Z1" s="459" t="s">
        <v>530</v>
      </c>
      <c r="AA1" s="459" t="s">
        <v>274</v>
      </c>
      <c r="AB1" s="459" t="s">
        <v>532</v>
      </c>
      <c r="AC1" s="459" t="s">
        <v>534</v>
      </c>
      <c r="AD1" s="459" t="s">
        <v>536</v>
      </c>
      <c r="AE1" s="459" t="s">
        <v>538</v>
      </c>
      <c r="AF1" s="459" t="s">
        <v>249</v>
      </c>
      <c r="AG1" s="459" t="s">
        <v>540</v>
      </c>
      <c r="AH1" s="459" t="s">
        <v>542</v>
      </c>
      <c r="AI1" s="459" t="s">
        <v>259</v>
      </c>
      <c r="AJ1" s="459" t="s">
        <v>544</v>
      </c>
      <c r="AK1" s="459" t="s">
        <v>546</v>
      </c>
      <c r="AL1" s="459" t="s">
        <v>260</v>
      </c>
      <c r="AM1" s="459" t="s">
        <v>548</v>
      </c>
      <c r="AN1" s="459" t="s">
        <v>550</v>
      </c>
      <c r="AO1" s="459" t="s">
        <v>261</v>
      </c>
      <c r="AP1" s="459" t="s">
        <v>551</v>
      </c>
      <c r="AQ1" s="459" t="s">
        <v>553</v>
      </c>
      <c r="AR1" s="459" t="s">
        <v>554</v>
      </c>
      <c r="AS1" s="459" t="s">
        <v>555</v>
      </c>
      <c r="AT1" s="459" t="s">
        <v>557</v>
      </c>
      <c r="AU1" s="459" t="s">
        <v>559</v>
      </c>
      <c r="AV1" s="459" t="s">
        <v>560</v>
      </c>
      <c r="AW1" s="459" t="s">
        <v>262</v>
      </c>
      <c r="AX1" s="459" t="s">
        <v>562</v>
      </c>
      <c r="AY1" s="459" t="s">
        <v>564</v>
      </c>
      <c r="AZ1" s="459" t="s">
        <v>566</v>
      </c>
      <c r="BA1" s="459" t="s">
        <v>568</v>
      </c>
      <c r="BB1" s="459" t="s">
        <v>570</v>
      </c>
      <c r="BC1" s="459" t="s">
        <v>572</v>
      </c>
      <c r="BD1" s="459" t="s">
        <v>574</v>
      </c>
      <c r="BE1" s="459" t="s">
        <v>576</v>
      </c>
      <c r="BF1" s="459" t="s">
        <v>275</v>
      </c>
      <c r="BG1" s="459" t="s">
        <v>578</v>
      </c>
      <c r="BH1" s="459" t="s">
        <v>580</v>
      </c>
      <c r="BI1" s="459" t="s">
        <v>582</v>
      </c>
      <c r="BJ1" s="459" t="s">
        <v>584</v>
      </c>
      <c r="BK1" s="459" t="s">
        <v>586</v>
      </c>
      <c r="BL1" s="459" t="s">
        <v>588</v>
      </c>
      <c r="BM1" s="459" t="s">
        <v>590</v>
      </c>
      <c r="BN1" s="459" t="s">
        <v>592</v>
      </c>
      <c r="BO1" s="459" t="s">
        <v>594</v>
      </c>
      <c r="BP1" s="459" t="s">
        <v>596</v>
      </c>
      <c r="BQ1" s="459" t="s">
        <v>264</v>
      </c>
      <c r="BR1" s="459" t="s">
        <v>598</v>
      </c>
      <c r="BS1" s="459" t="s">
        <v>265</v>
      </c>
      <c r="BT1" s="459" t="s">
        <v>600</v>
      </c>
      <c r="BU1" s="459" t="s">
        <v>602</v>
      </c>
      <c r="BV1" s="459" t="s">
        <v>267</v>
      </c>
      <c r="BW1" s="459" t="s">
        <v>604</v>
      </c>
      <c r="BX1" s="459" t="s">
        <v>268</v>
      </c>
      <c r="BY1" s="459" t="s">
        <v>606</v>
      </c>
      <c r="BZ1" s="459" t="s">
        <v>608</v>
      </c>
      <c r="CA1" s="459" t="s">
        <v>610</v>
      </c>
      <c r="CB1" s="459" t="s">
        <v>616</v>
      </c>
      <c r="CC1" s="459" t="s">
        <v>618</v>
      </c>
      <c r="CD1" s="459" t="s">
        <v>270</v>
      </c>
      <c r="CE1" s="459" t="s">
        <v>612</v>
      </c>
      <c r="CF1" s="459" t="s">
        <v>614</v>
      </c>
      <c r="CG1" s="459" t="s">
        <v>271</v>
      </c>
      <c r="CH1" s="459" t="s">
        <v>620</v>
      </c>
      <c r="CI1" s="459" t="s">
        <v>272</v>
      </c>
      <c r="CJ1" s="459" t="s">
        <v>621</v>
      </c>
      <c r="CK1" s="459" t="s">
        <v>622</v>
      </c>
      <c r="CL1" s="459" t="s">
        <v>623</v>
      </c>
      <c r="CM1" s="459" t="s">
        <v>625</v>
      </c>
      <c r="CN1" s="459" t="s">
        <v>278</v>
      </c>
      <c r="CO1" s="459" t="s">
        <v>627</v>
      </c>
      <c r="CP1" s="459" t="s">
        <v>629</v>
      </c>
      <c r="CQ1" s="459" t="s">
        <v>631</v>
      </c>
      <c r="CR1" s="459" t="s">
        <v>633</v>
      </c>
      <c r="CS1" s="459" t="s">
        <v>635</v>
      </c>
      <c r="CT1" s="459" t="s">
        <v>637</v>
      </c>
      <c r="CU1" s="459" t="s">
        <v>280</v>
      </c>
      <c r="CV1" s="459" t="s">
        <v>639</v>
      </c>
      <c r="CW1" s="459" t="s">
        <v>281</v>
      </c>
      <c r="CX1" s="459" t="s">
        <v>641</v>
      </c>
      <c r="CY1" s="459" t="s">
        <v>643</v>
      </c>
      <c r="CZ1" s="459" t="s">
        <v>645</v>
      </c>
      <c r="DA1" s="459" t="s">
        <v>647</v>
      </c>
      <c r="DB1" s="459" t="s">
        <v>649</v>
      </c>
      <c r="DC1" s="459" t="s">
        <v>651</v>
      </c>
      <c r="DD1" s="459" t="s">
        <v>653</v>
      </c>
      <c r="DE1" s="459" t="s">
        <v>282</v>
      </c>
      <c r="DF1" s="459" t="s">
        <v>655</v>
      </c>
      <c r="DG1" s="459" t="s">
        <v>657</v>
      </c>
      <c r="DH1" s="459" t="s">
        <v>659</v>
      </c>
      <c r="DI1" s="459" t="s">
        <v>661</v>
      </c>
      <c r="DJ1" s="459" t="s">
        <v>284</v>
      </c>
      <c r="DK1" s="459" t="s">
        <v>663</v>
      </c>
      <c r="DL1" s="459" t="s">
        <v>285</v>
      </c>
      <c r="DM1" s="459" t="s">
        <v>665</v>
      </c>
      <c r="DN1" s="459" t="s">
        <v>667</v>
      </c>
      <c r="DO1" s="459" t="s">
        <v>669</v>
      </c>
      <c r="DP1" s="459" t="s">
        <v>671</v>
      </c>
      <c r="DQ1" s="459" t="s">
        <v>673</v>
      </c>
      <c r="DR1" s="459" t="s">
        <v>675</v>
      </c>
      <c r="DS1" s="459" t="s">
        <v>677</v>
      </c>
      <c r="DT1" s="459" t="s">
        <v>679</v>
      </c>
      <c r="DU1" s="459" t="s">
        <v>681</v>
      </c>
      <c r="DV1" s="459" t="s">
        <v>683</v>
      </c>
      <c r="DW1" s="459" t="s">
        <v>685</v>
      </c>
      <c r="DX1" s="459" t="s">
        <v>687</v>
      </c>
      <c r="DY1" s="459" t="s">
        <v>287</v>
      </c>
      <c r="DZ1" s="459" t="s">
        <v>689</v>
      </c>
      <c r="EA1" s="459" t="s">
        <v>691</v>
      </c>
      <c r="EB1" s="459" t="s">
        <v>288</v>
      </c>
      <c r="EC1" s="459" t="s">
        <v>693</v>
      </c>
      <c r="ED1" s="459" t="s">
        <v>695</v>
      </c>
      <c r="EE1" s="459" t="s">
        <v>289</v>
      </c>
      <c r="EF1" s="459" t="s">
        <v>697</v>
      </c>
      <c r="EG1" s="459" t="s">
        <v>699</v>
      </c>
      <c r="EH1" s="459" t="s">
        <v>701</v>
      </c>
      <c r="EI1" s="459" t="s">
        <v>290</v>
      </c>
      <c r="EJ1" s="459" t="s">
        <v>703</v>
      </c>
      <c r="EK1" s="459" t="s">
        <v>705</v>
      </c>
      <c r="EL1" s="459" t="s">
        <v>292</v>
      </c>
      <c r="EM1" s="459" t="s">
        <v>707</v>
      </c>
      <c r="EN1" s="459" t="s">
        <v>709</v>
      </c>
      <c r="EO1" s="459" t="s">
        <v>711</v>
      </c>
      <c r="EP1" s="459" t="s">
        <v>713</v>
      </c>
      <c r="EQ1" s="459" t="s">
        <v>293</v>
      </c>
      <c r="ER1" s="459" t="s">
        <v>715</v>
      </c>
      <c r="ES1" s="459" t="s">
        <v>717</v>
      </c>
      <c r="ET1" s="459" t="s">
        <v>719</v>
      </c>
      <c r="EU1" s="459" t="s">
        <v>721</v>
      </c>
      <c r="EV1" s="459" t="s">
        <v>723</v>
      </c>
      <c r="EW1" s="459" t="s">
        <v>294</v>
      </c>
      <c r="EX1" s="459" t="s">
        <v>726</v>
      </c>
      <c r="EY1" s="459" t="s">
        <v>295</v>
      </c>
      <c r="EZ1" s="459" t="s">
        <v>729</v>
      </c>
      <c r="FA1" s="459" t="s">
        <v>730</v>
      </c>
      <c r="FB1" s="459" t="s">
        <v>732</v>
      </c>
      <c r="FC1" s="459" t="s">
        <v>296</v>
      </c>
      <c r="FD1" s="459" t="s">
        <v>735</v>
      </c>
      <c r="FE1" s="459" t="s">
        <v>736</v>
      </c>
      <c r="FF1" s="459" t="s">
        <v>738</v>
      </c>
      <c r="FG1" s="459" t="s">
        <v>297</v>
      </c>
      <c r="FH1" s="459" t="s">
        <v>741</v>
      </c>
      <c r="FI1" s="459" t="s">
        <v>743</v>
      </c>
      <c r="FJ1" s="459" t="s">
        <v>745</v>
      </c>
      <c r="FK1" s="459" t="s">
        <v>305</v>
      </c>
      <c r="FL1" s="459" t="s">
        <v>747</v>
      </c>
      <c r="FM1" s="459" t="s">
        <v>749</v>
      </c>
      <c r="FN1" s="459" t="s">
        <v>751</v>
      </c>
      <c r="FO1" s="459" t="s">
        <v>753</v>
      </c>
      <c r="FP1" s="459" t="s">
        <v>755</v>
      </c>
      <c r="FQ1" s="459" t="s">
        <v>757</v>
      </c>
      <c r="FR1" s="459" t="s">
        <v>306</v>
      </c>
      <c r="FS1" s="459" t="s">
        <v>759</v>
      </c>
      <c r="FT1" s="459" t="s">
        <v>761</v>
      </c>
      <c r="FU1" s="459" t="s">
        <v>762</v>
      </c>
      <c r="FV1" s="459" t="s">
        <v>307</v>
      </c>
      <c r="FW1" s="459" t="s">
        <v>765</v>
      </c>
      <c r="FX1" s="459" t="s">
        <v>766</v>
      </c>
      <c r="FY1" s="459" t="s">
        <v>302</v>
      </c>
      <c r="FZ1" s="459" t="s">
        <v>768</v>
      </c>
      <c r="GA1" s="459" t="s">
        <v>770</v>
      </c>
      <c r="GB1" s="459" t="s">
        <v>772</v>
      </c>
      <c r="GC1" s="459" t="s">
        <v>774</v>
      </c>
      <c r="GD1" s="459" t="s">
        <v>776</v>
      </c>
      <c r="GE1" s="459" t="s">
        <v>304</v>
      </c>
      <c r="GF1" s="459" t="s">
        <v>778</v>
      </c>
      <c r="GG1" s="459" t="s">
        <v>780</v>
      </c>
      <c r="GH1" s="459" t="s">
        <v>782</v>
      </c>
      <c r="GI1" s="459" t="s">
        <v>784</v>
      </c>
      <c r="GJ1" s="459" t="s">
        <v>786</v>
      </c>
      <c r="GK1" s="459" t="s">
        <v>788</v>
      </c>
      <c r="GL1" s="459" t="s">
        <v>310</v>
      </c>
      <c r="GM1" s="459" t="s">
        <v>790</v>
      </c>
      <c r="GN1" s="459" t="s">
        <v>792</v>
      </c>
      <c r="GO1" s="459" t="s">
        <v>794</v>
      </c>
      <c r="GP1" s="459" t="s">
        <v>796</v>
      </c>
      <c r="GQ1" s="459" t="s">
        <v>311</v>
      </c>
      <c r="GR1" s="459" t="s">
        <v>799</v>
      </c>
      <c r="GS1" s="459" t="s">
        <v>328</v>
      </c>
      <c r="GT1" s="459" t="s">
        <v>837</v>
      </c>
      <c r="GU1" s="459" t="s">
        <v>839</v>
      </c>
      <c r="GV1" s="459" t="s">
        <v>841</v>
      </c>
      <c r="GW1" s="459" t="s">
        <v>801</v>
      </c>
      <c r="GX1" s="459" t="s">
        <v>803</v>
      </c>
      <c r="GY1" s="459" t="s">
        <v>313</v>
      </c>
      <c r="GZ1" s="459" t="s">
        <v>806</v>
      </c>
      <c r="HA1" s="459" t="s">
        <v>808</v>
      </c>
      <c r="HB1" s="459" t="s">
        <v>809</v>
      </c>
      <c r="HC1" s="459" t="s">
        <v>811</v>
      </c>
      <c r="HD1" s="459" t="s">
        <v>813</v>
      </c>
      <c r="HE1" s="459" t="s">
        <v>815</v>
      </c>
      <c r="HF1" s="459" t="s">
        <v>817</v>
      </c>
      <c r="HG1" s="459" t="s">
        <v>315</v>
      </c>
      <c r="HH1" s="459" t="s">
        <v>819</v>
      </c>
      <c r="HI1" s="459" t="s">
        <v>821</v>
      </c>
      <c r="HJ1" s="459" t="s">
        <v>316</v>
      </c>
      <c r="HK1" s="459" t="s">
        <v>823</v>
      </c>
      <c r="HL1" s="459" t="s">
        <v>825</v>
      </c>
      <c r="HM1" s="459" t="s">
        <v>317</v>
      </c>
      <c r="HN1" s="459" t="s">
        <v>827</v>
      </c>
      <c r="HO1" s="459" t="s">
        <v>829</v>
      </c>
      <c r="HP1" s="459" t="s">
        <v>831</v>
      </c>
      <c r="HQ1" s="459" t="s">
        <v>833</v>
      </c>
      <c r="HR1" s="459" t="s">
        <v>318</v>
      </c>
      <c r="HS1" s="459" t="s">
        <v>835</v>
      </c>
      <c r="HT1" s="459" t="s">
        <v>843</v>
      </c>
      <c r="HU1" s="459" t="s">
        <v>845</v>
      </c>
      <c r="HV1" s="459" t="s">
        <v>320</v>
      </c>
      <c r="HW1" s="459" t="s">
        <v>847</v>
      </c>
      <c r="HX1" s="459" t="s">
        <v>849</v>
      </c>
      <c r="HY1" s="459" t="s">
        <v>851</v>
      </c>
      <c r="HZ1" s="459" t="s">
        <v>853</v>
      </c>
      <c r="IA1" s="459" t="s">
        <v>322</v>
      </c>
      <c r="IB1" s="459" t="s">
        <v>856</v>
      </c>
      <c r="IC1" s="459" t="s">
        <v>858</v>
      </c>
      <c r="ID1" s="459" t="s">
        <v>860</v>
      </c>
      <c r="IE1" s="459" t="s">
        <v>862</v>
      </c>
      <c r="IF1" s="459" t="s">
        <v>864</v>
      </c>
      <c r="IG1" s="459" t="s">
        <v>866</v>
      </c>
      <c r="IH1" s="459" t="s">
        <v>323</v>
      </c>
      <c r="II1" s="459" t="s">
        <v>869</v>
      </c>
      <c r="IJ1" s="459" t="s">
        <v>871</v>
      </c>
      <c r="IK1" s="459" t="s">
        <v>873</v>
      </c>
      <c r="IL1" s="459" t="s">
        <v>875</v>
      </c>
      <c r="IM1" s="459" t="s">
        <v>877</v>
      </c>
      <c r="IN1" s="459" t="s">
        <v>879</v>
      </c>
      <c r="IO1" s="459" t="s">
        <v>881</v>
      </c>
      <c r="IP1" s="459" t="s">
        <v>883</v>
      </c>
      <c r="IQ1" s="459" t="s">
        <v>324</v>
      </c>
      <c r="IR1" s="459" t="s">
        <v>886</v>
      </c>
      <c r="IS1" s="459" t="s">
        <v>888</v>
      </c>
      <c r="IT1" s="459" t="s">
        <v>890</v>
      </c>
      <c r="IU1" s="459" t="s">
        <v>892</v>
      </c>
      <c r="IV1" s="459" t="s">
        <v>893</v>
      </c>
      <c r="IW1" s="459" t="s">
        <v>895</v>
      </c>
      <c r="IX1" s="459" t="s">
        <v>897</v>
      </c>
      <c r="IY1" s="459" t="s">
        <v>899</v>
      </c>
      <c r="IZ1" s="459" t="s">
        <v>901</v>
      </c>
      <c r="JA1" s="459" t="s">
        <v>903</v>
      </c>
      <c r="JB1" s="459" t="s">
        <v>905</v>
      </c>
      <c r="JC1" s="459" t="s">
        <v>907</v>
      </c>
      <c r="JD1" s="459" t="s">
        <v>909</v>
      </c>
      <c r="JE1" s="459" t="s">
        <v>911</v>
      </c>
      <c r="JF1" s="459" t="s">
        <v>913</v>
      </c>
      <c r="JG1" s="459" t="s">
        <v>915</v>
      </c>
      <c r="JH1" s="459" t="s">
        <v>917</v>
      </c>
      <c r="JI1" s="459" t="s">
        <v>919</v>
      </c>
      <c r="JJ1" s="459" t="s">
        <v>921</v>
      </c>
      <c r="JK1" s="459" t="s">
        <v>923</v>
      </c>
      <c r="JL1" s="459" t="s">
        <v>925</v>
      </c>
      <c r="JM1" s="459" t="s">
        <v>927</v>
      </c>
      <c r="JN1" s="459" t="s">
        <v>929</v>
      </c>
      <c r="JO1" s="459" t="s">
        <v>931</v>
      </c>
      <c r="JP1" s="459" t="s">
        <v>933</v>
      </c>
      <c r="JQ1" s="459" t="s">
        <v>935</v>
      </c>
      <c r="JR1" s="459" t="s">
        <v>937</v>
      </c>
      <c r="JS1" s="459" t="s">
        <v>326</v>
      </c>
      <c r="JT1" s="459" t="s">
        <v>940</v>
      </c>
      <c r="JU1" s="459" t="s">
        <v>942</v>
      </c>
      <c r="JV1" s="459" t="s">
        <v>944</v>
      </c>
      <c r="JW1" s="459" t="s">
        <v>946</v>
      </c>
      <c r="JX1" s="459" t="s">
        <v>327</v>
      </c>
      <c r="JY1" s="459" t="s">
        <v>949</v>
      </c>
      <c r="JZ1" s="459" t="s">
        <v>951</v>
      </c>
      <c r="KA1" s="459" t="s">
        <v>953</v>
      </c>
      <c r="KB1" s="459" t="s">
        <v>955</v>
      </c>
      <c r="KC1" s="459" t="s">
        <v>957</v>
      </c>
      <c r="KD1" s="459" t="s">
        <v>959</v>
      </c>
      <c r="KE1" s="459" t="s">
        <v>961</v>
      </c>
      <c r="KF1" s="459" t="s">
        <v>331</v>
      </c>
      <c r="KG1" s="459" t="s">
        <v>345</v>
      </c>
      <c r="KH1" s="459" t="s">
        <v>963</v>
      </c>
      <c r="KI1" s="459" t="s">
        <v>965</v>
      </c>
      <c r="KJ1" s="459" t="s">
        <v>967</v>
      </c>
      <c r="KK1" s="459" t="s">
        <v>969</v>
      </c>
      <c r="KL1" s="459" t="s">
        <v>346</v>
      </c>
      <c r="KM1" s="459" t="s">
        <v>971</v>
      </c>
      <c r="KN1" s="459" t="s">
        <v>347</v>
      </c>
      <c r="KO1" s="459" t="s">
        <v>973</v>
      </c>
      <c r="KP1" s="459" t="s">
        <v>332</v>
      </c>
      <c r="KQ1" s="459" t="s">
        <v>975</v>
      </c>
      <c r="KR1" s="459" t="s">
        <v>348</v>
      </c>
      <c r="KS1" s="459" t="s">
        <v>977</v>
      </c>
      <c r="KT1" s="459" t="s">
        <v>979</v>
      </c>
      <c r="KU1" s="459" t="s">
        <v>349</v>
      </c>
      <c r="KV1" s="459" t="s">
        <v>334</v>
      </c>
      <c r="KW1" s="459" t="s">
        <v>981</v>
      </c>
      <c r="KX1" s="459" t="s">
        <v>983</v>
      </c>
      <c r="KY1" s="459" t="s">
        <v>984</v>
      </c>
      <c r="KZ1" s="459" t="s">
        <v>986</v>
      </c>
      <c r="LA1" s="459" t="s">
        <v>987</v>
      </c>
      <c r="LB1" s="459" t="s">
        <v>989</v>
      </c>
      <c r="LC1" s="459" t="s">
        <v>991</v>
      </c>
      <c r="LD1" s="459" t="s">
        <v>993</v>
      </c>
      <c r="LE1" s="459" t="s">
        <v>995</v>
      </c>
      <c r="LF1" s="459" t="s">
        <v>335</v>
      </c>
      <c r="LG1" s="459" t="s">
        <v>998</v>
      </c>
      <c r="LH1" s="459" t="s">
        <v>999</v>
      </c>
      <c r="LI1" s="459" t="s">
        <v>1001</v>
      </c>
      <c r="LJ1" s="459" t="s">
        <v>336</v>
      </c>
      <c r="LK1" s="459" t="s">
        <v>1004</v>
      </c>
      <c r="LL1" s="459" t="s">
        <v>1005</v>
      </c>
      <c r="LM1" s="459" t="s">
        <v>1007</v>
      </c>
      <c r="LN1" s="459" t="s">
        <v>1009</v>
      </c>
      <c r="LO1" s="459" t="s">
        <v>337</v>
      </c>
      <c r="LP1" s="459" t="s">
        <v>1012</v>
      </c>
      <c r="LQ1" s="459" t="s">
        <v>1014</v>
      </c>
      <c r="LR1" s="459" t="s">
        <v>1016</v>
      </c>
      <c r="LS1" s="459" t="s">
        <v>1018</v>
      </c>
      <c r="LT1" s="459" t="s">
        <v>338</v>
      </c>
      <c r="LU1" s="459" t="s">
        <v>1021</v>
      </c>
      <c r="LV1" s="459" t="s">
        <v>1023</v>
      </c>
      <c r="LW1" s="459" t="s">
        <v>1025</v>
      </c>
      <c r="LX1" s="459" t="s">
        <v>1027</v>
      </c>
      <c r="LY1" s="459" t="s">
        <v>1029</v>
      </c>
      <c r="LZ1" s="459" t="s">
        <v>1031</v>
      </c>
      <c r="MA1" s="459" t="s">
        <v>1033</v>
      </c>
      <c r="MB1" s="459" t="s">
        <v>1035</v>
      </c>
      <c r="MC1" s="459" t="s">
        <v>1037</v>
      </c>
      <c r="MD1" s="459" t="s">
        <v>1039</v>
      </c>
      <c r="ME1" s="459" t="s">
        <v>1041</v>
      </c>
      <c r="MF1" s="459" t="s">
        <v>1042</v>
      </c>
      <c r="MG1" s="459" t="s">
        <v>340</v>
      </c>
      <c r="MH1" s="459" t="s">
        <v>1044</v>
      </c>
      <c r="MI1" s="459" t="s">
        <v>1046</v>
      </c>
      <c r="MJ1" s="459" t="s">
        <v>1048</v>
      </c>
      <c r="MK1" s="459" t="s">
        <v>1050</v>
      </c>
      <c r="ML1" s="459" t="s">
        <v>342</v>
      </c>
      <c r="MM1" s="459" t="s">
        <v>1051</v>
      </c>
      <c r="MN1" s="459" t="s">
        <v>343</v>
      </c>
      <c r="MO1" s="459" t="s">
        <v>1053</v>
      </c>
      <c r="MP1" s="459" t="s">
        <v>1055</v>
      </c>
      <c r="MQ1" s="459" t="s">
        <v>344</v>
      </c>
      <c r="MR1" s="459" t="s">
        <v>1057</v>
      </c>
      <c r="MS1" s="459" t="s">
        <v>352</v>
      </c>
      <c r="MT1" s="459" t="s">
        <v>1060</v>
      </c>
      <c r="MU1" s="459" t="s">
        <v>1062</v>
      </c>
      <c r="MV1" s="459" t="s">
        <v>353</v>
      </c>
      <c r="MW1" s="459" t="s">
        <v>363</v>
      </c>
      <c r="MX1" s="459" t="s">
        <v>1064</v>
      </c>
      <c r="MY1" s="459" t="s">
        <v>1066</v>
      </c>
      <c r="MZ1" s="459" t="s">
        <v>1068</v>
      </c>
      <c r="NA1" s="459" t="s">
        <v>1070</v>
      </c>
      <c r="NB1" s="459" t="s">
        <v>1072</v>
      </c>
      <c r="NC1" s="459" t="s">
        <v>1074</v>
      </c>
      <c r="ND1" s="459" t="s">
        <v>1076</v>
      </c>
      <c r="NE1" s="459" t="s">
        <v>1078</v>
      </c>
      <c r="NF1" s="459" t="s">
        <v>1080</v>
      </c>
      <c r="NG1" s="459" t="s">
        <v>1082</v>
      </c>
      <c r="NH1" s="459" t="s">
        <v>1084</v>
      </c>
      <c r="NI1" s="459" t="s">
        <v>1086</v>
      </c>
      <c r="NJ1" s="459" t="s">
        <v>1088</v>
      </c>
      <c r="NK1" s="459" t="s">
        <v>1090</v>
      </c>
      <c r="NL1" s="459" t="s">
        <v>1092</v>
      </c>
      <c r="NM1" s="459" t="s">
        <v>1094</v>
      </c>
      <c r="NN1" s="459" t="s">
        <v>1096</v>
      </c>
      <c r="NO1" s="459" t="s">
        <v>1098</v>
      </c>
      <c r="NP1" s="459" t="s">
        <v>1100</v>
      </c>
      <c r="NQ1" s="459" t="s">
        <v>1102</v>
      </c>
      <c r="NR1" s="459" t="s">
        <v>1104</v>
      </c>
      <c r="NS1" s="459" t="s">
        <v>1106</v>
      </c>
      <c r="NT1" s="459" t="s">
        <v>364</v>
      </c>
      <c r="NU1" s="459" t="s">
        <v>1109</v>
      </c>
      <c r="NV1" s="459" t="s">
        <v>1111</v>
      </c>
      <c r="NW1" s="459" t="s">
        <v>1112</v>
      </c>
      <c r="NX1" s="459" t="s">
        <v>1114</v>
      </c>
      <c r="NY1" s="459" t="s">
        <v>1116</v>
      </c>
      <c r="NZ1" s="459" t="s">
        <v>1118</v>
      </c>
      <c r="OA1" s="459" t="s">
        <v>1120</v>
      </c>
      <c r="OB1" s="459" t="s">
        <v>1122</v>
      </c>
      <c r="OC1" s="459" t="s">
        <v>1124</v>
      </c>
      <c r="OD1" s="459" t="s">
        <v>1126</v>
      </c>
      <c r="OE1" s="459" t="s">
        <v>1128</v>
      </c>
      <c r="OF1" s="459" t="s">
        <v>1130</v>
      </c>
      <c r="OG1" s="459" t="s">
        <v>1132</v>
      </c>
      <c r="OH1" s="459" t="s">
        <v>1134</v>
      </c>
      <c r="OI1" s="459" t="s">
        <v>1136</v>
      </c>
      <c r="OJ1" s="459" t="s">
        <v>1138</v>
      </c>
      <c r="OK1" s="459" t="s">
        <v>1140</v>
      </c>
      <c r="OL1" s="459" t="s">
        <v>1142</v>
      </c>
      <c r="OM1" s="459" t="s">
        <v>1144</v>
      </c>
      <c r="ON1" s="459" t="s">
        <v>1146</v>
      </c>
      <c r="OO1" s="459" t="s">
        <v>1148</v>
      </c>
      <c r="OP1" s="459" t="s">
        <v>1150</v>
      </c>
      <c r="OQ1" s="459" t="s">
        <v>1152</v>
      </c>
      <c r="OR1" s="459" t="s">
        <v>1154</v>
      </c>
      <c r="OS1" s="459" t="s">
        <v>1156</v>
      </c>
      <c r="OT1" s="459" t="s">
        <v>1158</v>
      </c>
      <c r="OU1" s="459" t="s">
        <v>354</v>
      </c>
      <c r="OV1" s="459" t="s">
        <v>1160</v>
      </c>
      <c r="OW1" s="459" t="s">
        <v>1162</v>
      </c>
      <c r="OX1" s="459" t="s">
        <v>1164</v>
      </c>
      <c r="OY1" s="459" t="s">
        <v>1166</v>
      </c>
      <c r="OZ1" s="459" t="s">
        <v>1168</v>
      </c>
      <c r="PA1" s="459" t="s">
        <v>356</v>
      </c>
      <c r="PB1" s="459" t="s">
        <v>1170</v>
      </c>
      <c r="PC1" s="459" t="s">
        <v>1172</v>
      </c>
      <c r="PD1" s="459" t="s">
        <v>1174</v>
      </c>
      <c r="PE1" s="459" t="s">
        <v>1176</v>
      </c>
      <c r="PF1" s="459" t="s">
        <v>1178</v>
      </c>
      <c r="PG1" s="459" t="s">
        <v>1180</v>
      </c>
      <c r="PH1" s="459" t="s">
        <v>1182</v>
      </c>
      <c r="PI1" s="459" t="s">
        <v>358</v>
      </c>
      <c r="PJ1" s="459" t="s">
        <v>365</v>
      </c>
      <c r="PK1" s="459" t="s">
        <v>1184</v>
      </c>
      <c r="PL1" s="459" t="s">
        <v>1186</v>
      </c>
      <c r="PM1" s="459" t="s">
        <v>1188</v>
      </c>
      <c r="PN1" s="459" t="s">
        <v>1190</v>
      </c>
      <c r="PO1" s="459" t="s">
        <v>1192</v>
      </c>
      <c r="PP1" s="459" t="s">
        <v>1194</v>
      </c>
      <c r="PQ1" s="459" t="s">
        <v>1196</v>
      </c>
      <c r="PR1" s="459" t="s">
        <v>1198</v>
      </c>
      <c r="PS1" s="459" t="s">
        <v>1200</v>
      </c>
      <c r="PT1" s="459" t="s">
        <v>1202</v>
      </c>
      <c r="PU1" s="459" t="s">
        <v>1204</v>
      </c>
      <c r="PV1" s="459" t="s">
        <v>1206</v>
      </c>
      <c r="PW1" s="459" t="s">
        <v>1208</v>
      </c>
      <c r="PX1" s="459" t="s">
        <v>1210</v>
      </c>
      <c r="PY1" s="459" t="s">
        <v>360</v>
      </c>
      <c r="PZ1" s="459" t="s">
        <v>1212</v>
      </c>
      <c r="QA1" s="459" t="s">
        <v>1214</v>
      </c>
      <c r="QB1" s="459" t="s">
        <v>362</v>
      </c>
      <c r="QC1" s="459" t="s">
        <v>1216</v>
      </c>
      <c r="QD1" s="459" t="s">
        <v>1217</v>
      </c>
      <c r="QE1" s="459" t="s">
        <v>1218</v>
      </c>
      <c r="QF1" s="459" t="s">
        <v>1219</v>
      </c>
      <c r="QG1" s="459" t="s">
        <v>1221</v>
      </c>
      <c r="QH1" s="459" t="s">
        <v>1222</v>
      </c>
      <c r="QI1" s="459" t="s">
        <v>1224</v>
      </c>
      <c r="QJ1" s="459" t="s">
        <v>1225</v>
      </c>
      <c r="QK1" s="459" t="s">
        <v>368</v>
      </c>
      <c r="QL1" s="459" t="s">
        <v>1227</v>
      </c>
      <c r="QM1" s="459" t="s">
        <v>1229</v>
      </c>
      <c r="QN1" s="459" t="s">
        <v>369</v>
      </c>
      <c r="QO1" s="459" t="s">
        <v>1231</v>
      </c>
      <c r="QP1" s="459" t="s">
        <v>1233</v>
      </c>
      <c r="QQ1" s="459" t="s">
        <v>1235</v>
      </c>
      <c r="QR1" s="459" t="s">
        <v>1237</v>
      </c>
      <c r="QS1" s="459" t="s">
        <v>371</v>
      </c>
      <c r="QT1" s="459" t="s">
        <v>1239</v>
      </c>
      <c r="QU1" s="459" t="s">
        <v>1241</v>
      </c>
      <c r="QV1" s="459" t="s">
        <v>1243</v>
      </c>
      <c r="QW1" s="459" t="s">
        <v>1245</v>
      </c>
      <c r="QX1" s="459" t="s">
        <v>1247</v>
      </c>
      <c r="QY1" s="459" t="s">
        <v>1249</v>
      </c>
      <c r="QZ1" s="459" t="s">
        <v>1251</v>
      </c>
      <c r="RA1" s="459" t="s">
        <v>1253</v>
      </c>
      <c r="RB1" s="459" t="s">
        <v>1255</v>
      </c>
      <c r="RC1" s="459" t="s">
        <v>1257</v>
      </c>
      <c r="RD1" s="459" t="s">
        <v>1259</v>
      </c>
      <c r="RE1" s="459" t="s">
        <v>1261</v>
      </c>
      <c r="RF1" s="459" t="s">
        <v>1263</v>
      </c>
      <c r="RG1" s="459" t="s">
        <v>1265</v>
      </c>
      <c r="RH1" s="459" t="s">
        <v>1267</v>
      </c>
      <c r="RI1" s="459" t="s">
        <v>374</v>
      </c>
      <c r="RJ1" s="459" t="s">
        <v>1269</v>
      </c>
      <c r="RK1" s="459" t="s">
        <v>1271</v>
      </c>
      <c r="RL1" s="459" t="s">
        <v>1273</v>
      </c>
      <c r="RM1" s="459" t="s">
        <v>1275</v>
      </c>
      <c r="RN1" s="459" t="s">
        <v>1277</v>
      </c>
      <c r="RO1" s="459" t="s">
        <v>375</v>
      </c>
      <c r="RP1" s="459" t="s">
        <v>1279</v>
      </c>
      <c r="RQ1" s="459" t="s">
        <v>1281</v>
      </c>
      <c r="RR1" s="459" t="s">
        <v>1283</v>
      </c>
      <c r="RS1" s="459" t="s">
        <v>1285</v>
      </c>
      <c r="RT1" s="459" t="s">
        <v>1287</v>
      </c>
      <c r="RU1" s="459" t="s">
        <v>1289</v>
      </c>
      <c r="RV1" s="459" t="s">
        <v>377</v>
      </c>
      <c r="RW1" s="459" t="s">
        <v>378</v>
      </c>
      <c r="RX1" s="459" t="s">
        <v>1291</v>
      </c>
      <c r="RY1" s="459" t="s">
        <v>1293</v>
      </c>
      <c r="RZ1" s="459" t="s">
        <v>1294</v>
      </c>
      <c r="SA1" s="459" t="s">
        <v>1296</v>
      </c>
      <c r="SB1" s="459" t="s">
        <v>1298</v>
      </c>
      <c r="SC1" s="459" t="s">
        <v>1300</v>
      </c>
      <c r="SD1" s="459" t="s">
        <v>1302</v>
      </c>
      <c r="SE1" s="459" t="s">
        <v>1304</v>
      </c>
      <c r="SF1" s="459" t="s">
        <v>1306</v>
      </c>
      <c r="SG1" s="459" t="s">
        <v>1308</v>
      </c>
      <c r="SH1" s="459" t="s">
        <v>1310</v>
      </c>
      <c r="SI1" s="459" t="s">
        <v>1312</v>
      </c>
      <c r="SJ1" s="459" t="s">
        <v>1314</v>
      </c>
      <c r="SK1" s="459" t="s">
        <v>1316</v>
      </c>
      <c r="SL1" s="459" t="s">
        <v>1318</v>
      </c>
      <c r="SM1" s="459" t="s">
        <v>1320</v>
      </c>
      <c r="SN1" s="459" t="s">
        <v>1324</v>
      </c>
      <c r="SO1" s="459" t="s">
        <v>1326</v>
      </c>
      <c r="SP1" s="459" t="s">
        <v>1328</v>
      </c>
      <c r="SQ1" s="459" t="s">
        <v>1330</v>
      </c>
      <c r="SR1" s="459" t="s">
        <v>1332</v>
      </c>
      <c r="SS1" s="459" t="s">
        <v>1330</v>
      </c>
      <c r="ST1" s="459" t="s">
        <v>1332</v>
      </c>
      <c r="SU1" s="459" t="s">
        <v>1332</v>
      </c>
    </row>
    <row r="2" spans="1:515" s="122" customFormat="1" hidden="1" x14ac:dyDescent="0.25">
      <c r="A2" s="122" t="s">
        <v>1355</v>
      </c>
      <c r="B2" s="122" t="s">
        <v>1357</v>
      </c>
      <c r="C2" s="122" t="s">
        <v>470</v>
      </c>
      <c r="D2" s="122" t="s">
        <v>1356</v>
      </c>
      <c r="E2" s="122" t="s">
        <v>1358</v>
      </c>
      <c r="F2" s="122" t="s">
        <v>471</v>
      </c>
      <c r="G2" s="160" t="s">
        <v>1359</v>
      </c>
      <c r="H2" s="122" t="s">
        <v>1360</v>
      </c>
      <c r="I2" s="122" t="s">
        <v>1361</v>
      </c>
      <c r="J2" s="122" t="s">
        <v>1445</v>
      </c>
      <c r="K2" s="122" t="s">
        <v>1362</v>
      </c>
      <c r="L2" s="122" t="s">
        <v>1363</v>
      </c>
      <c r="M2" s="122" t="s">
        <v>1364</v>
      </c>
      <c r="N2" s="122" t="s">
        <v>1365</v>
      </c>
      <c r="O2" s="122" t="s">
        <v>1366</v>
      </c>
      <c r="P2" s="122" t="s">
        <v>1451</v>
      </c>
      <c r="Q2" s="122" t="s">
        <v>1473</v>
      </c>
      <c r="R2" s="452" t="str">
        <f>+Presupuesto!D11</f>
        <v>Recurrente</v>
      </c>
      <c r="S2" s="452"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47" t="s">
        <v>419</v>
      </c>
      <c r="AI2" s="447" t="s">
        <v>420</v>
      </c>
      <c r="AJ2" s="447" t="s">
        <v>421</v>
      </c>
      <c r="AK2" s="447" t="s">
        <v>422</v>
      </c>
      <c r="AL2" s="447" t="s">
        <v>423</v>
      </c>
      <c r="AM2" s="447" t="s">
        <v>426</v>
      </c>
      <c r="AN2" s="447" t="s">
        <v>424</v>
      </c>
      <c r="AO2" s="447" t="s">
        <v>425</v>
      </c>
      <c r="AP2" s="447" t="s">
        <v>427</v>
      </c>
      <c r="AQ2" s="447" t="s">
        <v>428</v>
      </c>
      <c r="AR2" s="447" t="s">
        <v>429</v>
      </c>
      <c r="AS2" s="447" t="s">
        <v>430</v>
      </c>
      <c r="AT2" s="447" t="s">
        <v>431</v>
      </c>
      <c r="AU2" s="447" t="s">
        <v>432</v>
      </c>
      <c r="AV2" s="447" t="s">
        <v>433</v>
      </c>
      <c r="AW2" s="447" t="s">
        <v>434</v>
      </c>
      <c r="AX2" s="447" t="s">
        <v>435</v>
      </c>
      <c r="AY2" s="447" t="s">
        <v>436</v>
      </c>
      <c r="AZ2" s="447" t="s">
        <v>437</v>
      </c>
      <c r="BA2" s="447" t="s">
        <v>438</v>
      </c>
      <c r="BB2" s="447" t="s">
        <v>439</v>
      </c>
      <c r="BC2" s="447" t="s">
        <v>440</v>
      </c>
      <c r="BD2" s="447" t="s">
        <v>441</v>
      </c>
      <c r="BE2" s="447" t="s">
        <v>442</v>
      </c>
      <c r="BF2" s="447" t="s">
        <v>443</v>
      </c>
      <c r="BG2" s="447" t="s">
        <v>444</v>
      </c>
      <c r="BH2" s="447" t="s">
        <v>445</v>
      </c>
      <c r="BI2" s="447" t="s">
        <v>446</v>
      </c>
      <c r="BJ2" s="447" t="s">
        <v>447</v>
      </c>
      <c r="BK2" s="447" t="s">
        <v>448</v>
      </c>
      <c r="BL2" s="447" t="s">
        <v>449</v>
      </c>
      <c r="BM2" s="447" t="s">
        <v>450</v>
      </c>
      <c r="BN2" s="447" t="s">
        <v>451</v>
      </c>
      <c r="BO2" s="447" t="s">
        <v>452</v>
      </c>
      <c r="BP2" s="447" t="s">
        <v>453</v>
      </c>
      <c r="BQ2" s="447" t="s">
        <v>454</v>
      </c>
      <c r="BR2" s="447" t="s">
        <v>455</v>
      </c>
      <c r="BS2" s="447" t="s">
        <v>456</v>
      </c>
      <c r="BT2" s="447" t="s">
        <v>457</v>
      </c>
      <c r="BU2" s="447" t="s">
        <v>458</v>
      </c>
    </row>
    <row r="3" spans="1:515" hidden="1" x14ac:dyDescent="0.25">
      <c r="AH3" s="448">
        <v>2500</v>
      </c>
      <c r="AI3" s="448">
        <v>1900</v>
      </c>
      <c r="AJ3" s="448">
        <v>1650</v>
      </c>
      <c r="AK3" s="448">
        <v>1580</v>
      </c>
      <c r="AL3" s="448">
        <v>2250</v>
      </c>
      <c r="AM3" s="448">
        <v>1650</v>
      </c>
      <c r="AN3" s="448">
        <v>1400</v>
      </c>
      <c r="AO3" s="449">
        <v>1340</v>
      </c>
      <c r="AP3" s="449">
        <v>2000</v>
      </c>
      <c r="AQ3" s="449">
        <v>1400</v>
      </c>
      <c r="AR3" s="449">
        <v>1150</v>
      </c>
      <c r="AS3" s="449">
        <v>1100</v>
      </c>
      <c r="AT3" s="449">
        <v>1750</v>
      </c>
      <c r="AU3" s="449">
        <v>1150</v>
      </c>
      <c r="AV3" s="449">
        <v>900</v>
      </c>
      <c r="AW3" s="449">
        <v>860</v>
      </c>
      <c r="AX3" s="449">
        <v>1200</v>
      </c>
      <c r="AY3" s="450">
        <v>900</v>
      </c>
      <c r="AZ3" s="450">
        <v>650</v>
      </c>
      <c r="BA3" s="450">
        <v>620</v>
      </c>
      <c r="BB3" s="448">
        <f>+'Cuadro Resumen'!C213</f>
        <v>6045.3105000000005</v>
      </c>
      <c r="BC3" s="448">
        <f>+'Cuadro Resumen'!D213</f>
        <v>5571.1684999999998</v>
      </c>
      <c r="BD3" s="448">
        <f>+'Cuadro Resumen'!E213</f>
        <v>7112.13</v>
      </c>
      <c r="BE3" s="448">
        <f>+'Cuadro Resumen'!F213</f>
        <v>6637.9880000000003</v>
      </c>
      <c r="BF3" s="448">
        <f>+'Cuadro Resumen'!C214</f>
        <v>5334.0974999999999</v>
      </c>
      <c r="BG3" s="448">
        <f>+'Cuadro Resumen'!D214</f>
        <v>4859.9555</v>
      </c>
      <c r="BH3" s="448">
        <f>+'Cuadro Resumen'!E214</f>
        <v>6400.9170000000004</v>
      </c>
      <c r="BI3" s="448">
        <f>+'Cuadro Resumen'!F214</f>
        <v>5926.7750000000005</v>
      </c>
      <c r="BJ3" s="449">
        <f>+'Cuadro Resumen'!C215</f>
        <v>4622.8845000000001</v>
      </c>
      <c r="BK3" s="449">
        <f>+'Cuadro Resumen'!D215</f>
        <v>4267.2780000000002</v>
      </c>
      <c r="BL3" s="449">
        <f>+'Cuadro Resumen'!E215</f>
        <v>5689.7039999999997</v>
      </c>
      <c r="BM3" s="449">
        <f>+'Cuadro Resumen'!F215</f>
        <v>5215.5619999999999</v>
      </c>
      <c r="BN3" s="449">
        <f>+'Cuadro Resumen'!C216</f>
        <v>3911.6714999999999</v>
      </c>
      <c r="BO3" s="449">
        <f>+'Cuadro Resumen'!D216</f>
        <v>3556.0650000000001</v>
      </c>
      <c r="BP3" s="449">
        <f>+'Cuadro Resumen'!E216</f>
        <v>4978.491</v>
      </c>
      <c r="BQ3" s="449">
        <f>+'Cuadro Resumen'!F216</f>
        <v>4622.8845000000001</v>
      </c>
      <c r="BR3" s="449">
        <f>+'Cuadro Resumen'!C217</f>
        <v>3437.5295000000001</v>
      </c>
      <c r="BS3" s="449">
        <f>+'Cuadro Resumen'!D217</f>
        <v>3200.4585000000002</v>
      </c>
      <c r="BT3" s="449">
        <f>+'Cuadro Resumen'!E217</f>
        <v>4385.8135000000002</v>
      </c>
      <c r="BU3" s="449">
        <f>+'Cuadro Resumen'!F217</f>
        <v>4030.2069999999999</v>
      </c>
    </row>
    <row r="4" spans="1:515" ht="15.75" thickBot="1" x14ac:dyDescent="0.3"/>
    <row r="5" spans="1:515" ht="27" thickBot="1" x14ac:dyDescent="0.3">
      <c r="C5" s="87" t="s">
        <v>388</v>
      </c>
      <c r="D5" s="198">
        <f>SUMIF(C:C,$C$10,D:D)</f>
        <v>0</v>
      </c>
    </row>
    <row r="6" spans="1:515" x14ac:dyDescent="0.25">
      <c r="C6" s="107"/>
      <c r="D6" s="107"/>
      <c r="E6" s="107"/>
      <c r="F6" s="107"/>
      <c r="G6" s="78"/>
      <c r="H6" s="107"/>
      <c r="I6" s="107"/>
    </row>
    <row r="7" spans="1:515" x14ac:dyDescent="0.25">
      <c r="C7" s="107"/>
      <c r="D7" s="107"/>
      <c r="E7" s="107"/>
      <c r="F7" s="107"/>
      <c r="G7" s="78"/>
      <c r="H7" s="107"/>
      <c r="I7" s="107"/>
    </row>
    <row r="8" spans="1:515" x14ac:dyDescent="0.25">
      <c r="C8" s="107"/>
      <c r="D8" s="107"/>
      <c r="E8" s="107"/>
      <c r="F8" s="107"/>
      <c r="G8" s="78"/>
      <c r="H8" s="107"/>
      <c r="I8" s="107"/>
    </row>
    <row r="9" spans="1:515" ht="15.75" thickBot="1" x14ac:dyDescent="0.3">
      <c r="C9" s="107"/>
      <c r="D9" s="107"/>
      <c r="E9" s="107"/>
      <c r="F9" s="107"/>
      <c r="G9" s="78"/>
      <c r="H9" s="107"/>
      <c r="I9" s="107"/>
    </row>
    <row r="10" spans="1:515" ht="15.75" thickBot="1" x14ac:dyDescent="0.3">
      <c r="C10" s="157" t="s">
        <v>53</v>
      </c>
      <c r="D10" s="370">
        <f>SUM(F17:F37)</f>
        <v>0</v>
      </c>
      <c r="F10" s="70"/>
      <c r="G10" s="79"/>
      <c r="H10" s="70"/>
      <c r="I10" s="70"/>
    </row>
    <row r="11" spans="1:515" x14ac:dyDescent="0.25">
      <c r="C11" s="70"/>
      <c r="D11" s="31"/>
      <c r="E11" s="93"/>
      <c r="F11" s="93"/>
      <c r="G11" s="93"/>
      <c r="H11" s="76"/>
      <c r="I11" s="76"/>
      <c r="J11" s="76"/>
      <c r="K11" s="112"/>
    </row>
    <row r="12" spans="1:515" ht="15.75" x14ac:dyDescent="0.25">
      <c r="B12" s="93"/>
      <c r="C12" s="302" t="s">
        <v>391</v>
      </c>
      <c r="D12" s="366"/>
      <c r="E12" s="93"/>
      <c r="F12" s="93"/>
      <c r="G12" s="93"/>
      <c r="H12" s="76"/>
      <c r="I12" s="76"/>
      <c r="J12" s="76"/>
      <c r="K12" s="112"/>
    </row>
    <row r="13" spans="1:515" ht="18.75" x14ac:dyDescent="0.25">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15" x14ac:dyDescent="0.25">
      <c r="B14" s="93"/>
      <c r="E14" s="93"/>
      <c r="F14" s="93"/>
      <c r="G14" s="93"/>
      <c r="H14" s="76"/>
      <c r="I14" s="76"/>
      <c r="J14" s="76"/>
      <c r="K14" s="112"/>
    </row>
    <row r="15" spans="1:515" ht="15.75" thickBot="1" x14ac:dyDescent="0.3">
      <c r="F15" s="93"/>
      <c r="G15" s="76"/>
      <c r="H15" s="76"/>
      <c r="I15" s="76"/>
    </row>
    <row r="16" spans="1:51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c r="D17" s="158"/>
      <c r="E17" s="115"/>
      <c r="F17" s="97">
        <f t="shared" ref="F17:F37" si="0">D17*E17</f>
        <v>0</v>
      </c>
      <c r="G17" s="161"/>
      <c r="H17" s="142"/>
      <c r="I17" s="130" t="e">
        <f>VLOOKUP(H17,Presupuesto!$B$11:$C$565,2,0)</f>
        <v>#N/A</v>
      </c>
      <c r="J17" s="218" t="s">
        <v>1445</v>
      </c>
      <c r="K17" s="98" t="s">
        <v>393</v>
      </c>
      <c r="L17" s="98"/>
    </row>
    <row r="18" spans="3:12" x14ac:dyDescent="0.25">
      <c r="C18" s="141"/>
      <c r="D18" s="158"/>
      <c r="E18" s="123"/>
      <c r="F18" s="97">
        <f t="shared" si="0"/>
        <v>0</v>
      </c>
      <c r="G18" s="161"/>
      <c r="H18" s="142"/>
      <c r="I18" s="130" t="e">
        <f>VLOOKUP(H18,Presupuesto!$B$11:$C$565,2,0)</f>
        <v>#N/A</v>
      </c>
      <c r="J18" s="98" t="str">
        <f>$J$17</f>
        <v>Posgrado</v>
      </c>
      <c r="K18" s="98" t="s">
        <v>411</v>
      </c>
      <c r="L18" s="98"/>
    </row>
    <row r="19" spans="3:12" x14ac:dyDescent="0.25">
      <c r="C19" s="141"/>
      <c r="D19" s="158"/>
      <c r="E19" s="123"/>
      <c r="F19" s="97">
        <f t="shared" si="0"/>
        <v>0</v>
      </c>
      <c r="G19" s="161"/>
      <c r="H19" s="142"/>
      <c r="I19" s="130" t="e">
        <f>VLOOKUP(H19,Presupuesto!$B$11:$C$565,2,0)</f>
        <v>#N/A</v>
      </c>
      <c r="J19" s="98" t="str">
        <f t="shared" ref="J19:J36" si="1">$J$17</f>
        <v>Posgrado</v>
      </c>
      <c r="K19" s="98" t="s">
        <v>411</v>
      </c>
      <c r="L19" s="98"/>
    </row>
    <row r="20" spans="3:12" x14ac:dyDescent="0.25">
      <c r="C20" s="141"/>
      <c r="D20" s="158"/>
      <c r="E20" s="123"/>
      <c r="F20" s="97">
        <f t="shared" si="0"/>
        <v>0</v>
      </c>
      <c r="G20" s="161"/>
      <c r="H20" s="142"/>
      <c r="I20" s="130" t="e">
        <f>VLOOKUP(H20,Presupuesto!$B$11:$C$565,2,0)</f>
        <v>#N/A</v>
      </c>
      <c r="J20" s="98" t="str">
        <f t="shared" si="1"/>
        <v>Posgrado</v>
      </c>
      <c r="K20" s="98" t="s">
        <v>411</v>
      </c>
      <c r="L20" s="98"/>
    </row>
    <row r="21" spans="3:12" x14ac:dyDescent="0.25">
      <c r="C21" s="141"/>
      <c r="D21" s="158"/>
      <c r="E21" s="123"/>
      <c r="F21" s="97">
        <f t="shared" si="0"/>
        <v>0</v>
      </c>
      <c r="G21" s="161"/>
      <c r="H21" s="142"/>
      <c r="I21" s="130" t="e">
        <f>VLOOKUP(H21,Presupuesto!$B$11:$C$565,2,0)</f>
        <v>#N/A</v>
      </c>
      <c r="J21" s="98" t="str">
        <f t="shared" si="1"/>
        <v>Posgrado</v>
      </c>
      <c r="K21" s="98" t="s">
        <v>411</v>
      </c>
      <c r="L21" s="98"/>
    </row>
    <row r="22" spans="3:12" x14ac:dyDescent="0.25">
      <c r="C22" s="141"/>
      <c r="D22" s="158"/>
      <c r="E22" s="123"/>
      <c r="F22" s="97">
        <f t="shared" si="0"/>
        <v>0</v>
      </c>
      <c r="G22" s="161"/>
      <c r="H22" s="142"/>
      <c r="I22" s="130" t="e">
        <f>VLOOKUP(H22,Presupuesto!$B$11:$C$565,2,0)</f>
        <v>#N/A</v>
      </c>
      <c r="J22" s="98" t="str">
        <f t="shared" si="1"/>
        <v>Posgrado</v>
      </c>
      <c r="K22" s="98" t="s">
        <v>400</v>
      </c>
      <c r="L22" s="98"/>
    </row>
    <row r="23" spans="3:12" x14ac:dyDescent="0.25">
      <c r="C23" s="141"/>
      <c r="D23" s="158"/>
      <c r="E23" s="123"/>
      <c r="F23" s="97">
        <f t="shared" si="0"/>
        <v>0</v>
      </c>
      <c r="G23" s="161"/>
      <c r="H23" s="142"/>
      <c r="I23" s="130" t="e">
        <f>VLOOKUP(H23,Presupuesto!$B$11:$C$565,2,0)</f>
        <v>#N/A</v>
      </c>
      <c r="J23" s="98" t="str">
        <f t="shared" si="1"/>
        <v>Posgrado</v>
      </c>
      <c r="K23" s="98" t="s">
        <v>411</v>
      </c>
      <c r="L23" s="98"/>
    </row>
    <row r="24" spans="3:12" x14ac:dyDescent="0.25">
      <c r="C24" s="141"/>
      <c r="D24" s="158"/>
      <c r="E24" s="123"/>
      <c r="F24" s="97">
        <f t="shared" si="0"/>
        <v>0</v>
      </c>
      <c r="G24" s="161"/>
      <c r="H24" s="142"/>
      <c r="I24" s="130" t="e">
        <f>VLOOKUP(H24,Presupuesto!$B$11:$C$565,2,0)</f>
        <v>#N/A</v>
      </c>
      <c r="J24" s="98" t="str">
        <f t="shared" si="1"/>
        <v>Posgrado</v>
      </c>
      <c r="K24" s="98" t="s">
        <v>411</v>
      </c>
      <c r="L24" s="98"/>
    </row>
    <row r="25" spans="3:12" x14ac:dyDescent="0.25">
      <c r="C25" s="141"/>
      <c r="D25" s="158"/>
      <c r="E25" s="123"/>
      <c r="F25" s="97">
        <f t="shared" si="0"/>
        <v>0</v>
      </c>
      <c r="G25" s="161"/>
      <c r="H25" s="142"/>
      <c r="I25" s="130" t="e">
        <f>VLOOKUP(H25,Presupuesto!$B$11:$C$565,2,0)</f>
        <v>#N/A</v>
      </c>
      <c r="J25" s="98" t="str">
        <f t="shared" si="1"/>
        <v>Posgrado</v>
      </c>
      <c r="K25" s="98" t="s">
        <v>411</v>
      </c>
      <c r="L25" s="98"/>
    </row>
    <row r="26" spans="3:12" x14ac:dyDescent="0.25">
      <c r="C26" s="141"/>
      <c r="D26" s="158"/>
      <c r="E26" s="123"/>
      <c r="F26" s="97">
        <f t="shared" si="0"/>
        <v>0</v>
      </c>
      <c r="G26" s="161"/>
      <c r="H26" s="142"/>
      <c r="I26" s="130" t="e">
        <f>VLOOKUP(H26,Presupuesto!$B$11:$C$565,2,0)</f>
        <v>#N/A</v>
      </c>
      <c r="J26" s="98" t="str">
        <f t="shared" si="1"/>
        <v>Posgrado</v>
      </c>
      <c r="K26" s="98" t="s">
        <v>411</v>
      </c>
      <c r="L26" s="98"/>
    </row>
    <row r="27" spans="3:12" x14ac:dyDescent="0.25">
      <c r="C27" s="143"/>
      <c r="D27" s="158"/>
      <c r="E27" s="118"/>
      <c r="F27" s="97">
        <f t="shared" si="0"/>
        <v>0</v>
      </c>
      <c r="G27" s="161"/>
      <c r="H27" s="144"/>
      <c r="I27" s="130" t="e">
        <f>VLOOKUP(H27,Presupuesto!$B$11:$C$565,2,0)</f>
        <v>#N/A</v>
      </c>
      <c r="J27" s="98" t="str">
        <f t="shared" si="1"/>
        <v>Posgrado</v>
      </c>
      <c r="K27" s="98" t="s">
        <v>411</v>
      </c>
      <c r="L27" s="98"/>
    </row>
    <row r="28" spans="3:12" x14ac:dyDescent="0.25">
      <c r="C28" s="143"/>
      <c r="D28" s="158"/>
      <c r="E28" s="118"/>
      <c r="F28" s="97">
        <f t="shared" si="0"/>
        <v>0</v>
      </c>
      <c r="G28" s="161"/>
      <c r="H28" s="144"/>
      <c r="I28" s="130" t="e">
        <f>VLOOKUP(H28,Presupuesto!$B$11:$C$565,2,0)</f>
        <v>#N/A</v>
      </c>
      <c r="J28" s="98" t="str">
        <f t="shared" si="1"/>
        <v>Posgrado</v>
      </c>
      <c r="K28" s="98" t="s">
        <v>411</v>
      </c>
      <c r="L28" s="98"/>
    </row>
    <row r="29" spans="3:12" x14ac:dyDescent="0.25">
      <c r="C29" s="143"/>
      <c r="D29" s="158"/>
      <c r="E29" s="118"/>
      <c r="F29" s="97">
        <f t="shared" si="0"/>
        <v>0</v>
      </c>
      <c r="G29" s="161"/>
      <c r="H29" s="144"/>
      <c r="I29" s="130" t="e">
        <f>VLOOKUP(H29,Presupuesto!$B$11:$C$565,2,0)</f>
        <v>#N/A</v>
      </c>
      <c r="J29" s="98" t="str">
        <f t="shared" si="1"/>
        <v>Posgrado</v>
      </c>
      <c r="K29" s="98" t="s">
        <v>411</v>
      </c>
      <c r="L29" s="98"/>
    </row>
    <row r="30" spans="3:12" x14ac:dyDescent="0.25">
      <c r="C30" s="143"/>
      <c r="D30" s="158"/>
      <c r="E30" s="118"/>
      <c r="F30" s="97">
        <f t="shared" si="0"/>
        <v>0</v>
      </c>
      <c r="G30" s="161"/>
      <c r="H30" s="144"/>
      <c r="I30" s="130" t="e">
        <f>VLOOKUP(H30,Presupuesto!$B$11:$C$565,2,0)</f>
        <v>#N/A</v>
      </c>
      <c r="J30" s="98" t="str">
        <f t="shared" si="1"/>
        <v>Posgrado</v>
      </c>
      <c r="K30" s="98" t="s">
        <v>411</v>
      </c>
      <c r="L30" s="98"/>
    </row>
    <row r="31" spans="3:12" x14ac:dyDescent="0.25">
      <c r="C31" s="143"/>
      <c r="D31" s="158"/>
      <c r="E31" s="118"/>
      <c r="F31" s="97">
        <f t="shared" si="0"/>
        <v>0</v>
      </c>
      <c r="G31" s="161"/>
      <c r="H31" s="144"/>
      <c r="I31" s="130" t="e">
        <f>VLOOKUP(H31,Presupuesto!$B$11:$C$565,2,0)</f>
        <v>#N/A</v>
      </c>
      <c r="J31" s="98" t="str">
        <f t="shared" si="1"/>
        <v>Posgrado</v>
      </c>
      <c r="K31" s="98" t="s">
        <v>411</v>
      </c>
      <c r="L31" s="98"/>
    </row>
    <row r="32" spans="3:12" x14ac:dyDescent="0.25">
      <c r="C32" s="143"/>
      <c r="D32" s="158"/>
      <c r="E32" s="118"/>
      <c r="F32" s="97">
        <f t="shared" si="0"/>
        <v>0</v>
      </c>
      <c r="G32" s="161"/>
      <c r="H32" s="144"/>
      <c r="I32" s="130" t="e">
        <f>VLOOKUP(H32,Presupuesto!$B$11:$C$565,2,0)</f>
        <v>#N/A</v>
      </c>
      <c r="J32" s="98" t="str">
        <f t="shared" si="1"/>
        <v>Posgrado</v>
      </c>
      <c r="K32" s="98" t="s">
        <v>411</v>
      </c>
      <c r="L32" s="98"/>
    </row>
    <row r="33" spans="3:12" x14ac:dyDescent="0.25">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2"/>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70">
        <f>SUM(F47:F67)</f>
        <v>0</v>
      </c>
      <c r="F40" s="70"/>
      <c r="G40" s="79"/>
      <c r="H40" s="70"/>
      <c r="I40" s="70"/>
    </row>
    <row r="41" spans="3:12" x14ac:dyDescent="0.25">
      <c r="C41" s="70"/>
      <c r="D41" s="31"/>
      <c r="E41" s="93"/>
      <c r="F41" s="93"/>
      <c r="G41" s="93"/>
      <c r="H41" s="76"/>
      <c r="I41" s="76"/>
      <c r="J41" s="76"/>
      <c r="K41" s="112"/>
    </row>
    <row r="42" spans="3:12" ht="15.75" x14ac:dyDescent="0.25">
      <c r="C42" s="302" t="s">
        <v>391</v>
      </c>
      <c r="D42" s="366"/>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1445</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70">
        <f>SUM(F77:F97)</f>
        <v>0</v>
      </c>
      <c r="F70" s="70"/>
      <c r="G70" s="79"/>
      <c r="H70" s="70"/>
      <c r="I70" s="70"/>
    </row>
    <row r="71" spans="3:12" x14ac:dyDescent="0.25">
      <c r="C71" s="70"/>
      <c r="D71" s="31"/>
      <c r="E71" s="93"/>
      <c r="F71" s="93"/>
      <c r="G71" s="93"/>
      <c r="H71" s="76"/>
      <c r="I71" s="76"/>
      <c r="J71" s="76"/>
      <c r="K71" s="112"/>
    </row>
    <row r="72" spans="3:12" ht="15.75" x14ac:dyDescent="0.25">
      <c r="C72" s="302" t="s">
        <v>391</v>
      </c>
      <c r="D72" s="366"/>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1445</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70">
        <f>SUM(F107:F127)</f>
        <v>0</v>
      </c>
      <c r="F100" s="70"/>
      <c r="G100" s="79"/>
      <c r="H100" s="70"/>
      <c r="I100" s="70"/>
    </row>
    <row r="101" spans="3:12" x14ac:dyDescent="0.25">
      <c r="C101" s="70"/>
      <c r="D101" s="31"/>
      <c r="E101" s="93"/>
      <c r="F101" s="93"/>
      <c r="G101" s="93"/>
      <c r="H101" s="76"/>
      <c r="I101" s="76"/>
      <c r="J101" s="76"/>
      <c r="K101" s="112"/>
    </row>
    <row r="102" spans="3:12" ht="15.75" x14ac:dyDescent="0.25">
      <c r="C102" s="302" t="s">
        <v>391</v>
      </c>
      <c r="D102" s="366"/>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1445</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70">
        <f>SUM(F137:F157)</f>
        <v>0</v>
      </c>
      <c r="F130" s="70"/>
      <c r="G130" s="79"/>
      <c r="H130" s="70"/>
      <c r="I130" s="70"/>
    </row>
    <row r="131" spans="3:12" x14ac:dyDescent="0.25">
      <c r="C131" s="70"/>
      <c r="D131" s="31"/>
      <c r="E131" s="93"/>
      <c r="F131" s="93"/>
      <c r="G131" s="93"/>
      <c r="H131" s="76"/>
      <c r="I131" s="76"/>
      <c r="J131" s="76"/>
      <c r="K131" s="112"/>
    </row>
    <row r="132" spans="3:12" ht="15.75" x14ac:dyDescent="0.25">
      <c r="C132" s="302" t="s">
        <v>391</v>
      </c>
      <c r="D132" s="366"/>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1445</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70">
        <f>SUM(F167:F187)</f>
        <v>0</v>
      </c>
      <c r="F160" s="70"/>
      <c r="G160" s="79"/>
      <c r="H160" s="70"/>
      <c r="I160" s="70"/>
    </row>
    <row r="161" spans="3:12" x14ac:dyDescent="0.25">
      <c r="C161" s="70"/>
      <c r="D161" s="31"/>
      <c r="E161" s="93"/>
      <c r="F161" s="93"/>
      <c r="G161" s="93"/>
      <c r="H161" s="76"/>
      <c r="I161" s="76"/>
      <c r="J161" s="76"/>
      <c r="K161" s="112"/>
    </row>
    <row r="162" spans="3:12" ht="15.75" x14ac:dyDescent="0.25">
      <c r="C162" s="302" t="s">
        <v>391</v>
      </c>
      <c r="D162" s="366"/>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1445</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5">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Seleccione una opción de la lista." promptTitle="Dimensión Estratégica" prompt="Seleccione una opción de la lista." sqref="J17:J37 J47:J67 J77:J97 J107:J127 J137:J157 J167:J187">
      <formula1>$A$2:$Q$2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$A$1:$SU$1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U179"/>
  <sheetViews>
    <sheetView showGridLines="0" topLeftCell="H4" zoomScale="84" zoomScaleNormal="84" zoomScaleSheetLayoutView="90" workbookViewId="0">
      <selection activeCell="O34" sqref="O34"/>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15" s="153" customFormat="1" hidden="1" x14ac:dyDescent="0.25">
      <c r="A1" s="459" t="s">
        <v>252</v>
      </c>
      <c r="B1" s="459" t="s">
        <v>494</v>
      </c>
      <c r="C1" s="459" t="s">
        <v>496</v>
      </c>
      <c r="D1" s="459" t="s">
        <v>498</v>
      </c>
      <c r="E1" s="459" t="s">
        <v>500</v>
      </c>
      <c r="F1" s="459" t="s">
        <v>502</v>
      </c>
      <c r="G1" s="459" t="s">
        <v>504</v>
      </c>
      <c r="H1" s="459" t="s">
        <v>253</v>
      </c>
      <c r="I1" s="459" t="s">
        <v>507</v>
      </c>
      <c r="J1" s="459" t="s">
        <v>254</v>
      </c>
      <c r="K1" s="459" t="s">
        <v>509</v>
      </c>
      <c r="L1" s="459" t="s">
        <v>511</v>
      </c>
      <c r="M1" s="459" t="s">
        <v>513</v>
      </c>
      <c r="N1" s="459" t="s">
        <v>255</v>
      </c>
      <c r="O1" s="459" t="s">
        <v>514</v>
      </c>
      <c r="P1" s="459" t="s">
        <v>517</v>
      </c>
      <c r="Q1" s="459" t="s">
        <v>256</v>
      </c>
      <c r="R1" s="459" t="s">
        <v>519</v>
      </c>
      <c r="S1" s="459" t="s">
        <v>257</v>
      </c>
      <c r="T1" s="459" t="s">
        <v>520</v>
      </c>
      <c r="U1" s="459" t="s">
        <v>521</v>
      </c>
      <c r="V1" s="459" t="s">
        <v>525</v>
      </c>
      <c r="W1" s="459" t="s">
        <v>273</v>
      </c>
      <c r="X1" s="459" t="s">
        <v>526</v>
      </c>
      <c r="Y1" s="459" t="s">
        <v>528</v>
      </c>
      <c r="Z1" s="459" t="s">
        <v>530</v>
      </c>
      <c r="AA1" s="459" t="s">
        <v>274</v>
      </c>
      <c r="AB1" s="459" t="s">
        <v>532</v>
      </c>
      <c r="AC1" s="459" t="s">
        <v>534</v>
      </c>
      <c r="AD1" s="459" t="s">
        <v>536</v>
      </c>
      <c r="AE1" s="459" t="s">
        <v>538</v>
      </c>
      <c r="AF1" s="459" t="s">
        <v>249</v>
      </c>
      <c r="AG1" s="459" t="s">
        <v>540</v>
      </c>
      <c r="AH1" s="459" t="s">
        <v>542</v>
      </c>
      <c r="AI1" s="459" t="s">
        <v>259</v>
      </c>
      <c r="AJ1" s="459" t="s">
        <v>544</v>
      </c>
      <c r="AK1" s="459" t="s">
        <v>546</v>
      </c>
      <c r="AL1" s="459" t="s">
        <v>260</v>
      </c>
      <c r="AM1" s="459" t="s">
        <v>548</v>
      </c>
      <c r="AN1" s="459" t="s">
        <v>550</v>
      </c>
      <c r="AO1" s="459" t="s">
        <v>261</v>
      </c>
      <c r="AP1" s="459" t="s">
        <v>551</v>
      </c>
      <c r="AQ1" s="459" t="s">
        <v>553</v>
      </c>
      <c r="AR1" s="459" t="s">
        <v>554</v>
      </c>
      <c r="AS1" s="459" t="s">
        <v>555</v>
      </c>
      <c r="AT1" s="459" t="s">
        <v>557</v>
      </c>
      <c r="AU1" s="459" t="s">
        <v>559</v>
      </c>
      <c r="AV1" s="459" t="s">
        <v>560</v>
      </c>
      <c r="AW1" s="459" t="s">
        <v>262</v>
      </c>
      <c r="AX1" s="459" t="s">
        <v>562</v>
      </c>
      <c r="AY1" s="459" t="s">
        <v>564</v>
      </c>
      <c r="AZ1" s="459" t="s">
        <v>566</v>
      </c>
      <c r="BA1" s="459" t="s">
        <v>568</v>
      </c>
      <c r="BB1" s="459" t="s">
        <v>570</v>
      </c>
      <c r="BC1" s="459" t="s">
        <v>572</v>
      </c>
      <c r="BD1" s="459" t="s">
        <v>574</v>
      </c>
      <c r="BE1" s="459" t="s">
        <v>576</v>
      </c>
      <c r="BF1" s="459" t="s">
        <v>275</v>
      </c>
      <c r="BG1" s="459" t="s">
        <v>578</v>
      </c>
      <c r="BH1" s="459" t="s">
        <v>580</v>
      </c>
      <c r="BI1" s="459" t="s">
        <v>582</v>
      </c>
      <c r="BJ1" s="459" t="s">
        <v>584</v>
      </c>
      <c r="BK1" s="459" t="s">
        <v>586</v>
      </c>
      <c r="BL1" s="459" t="s">
        <v>588</v>
      </c>
      <c r="BM1" s="459" t="s">
        <v>590</v>
      </c>
      <c r="BN1" s="459" t="s">
        <v>592</v>
      </c>
      <c r="BO1" s="459" t="s">
        <v>594</v>
      </c>
      <c r="BP1" s="459" t="s">
        <v>596</v>
      </c>
      <c r="BQ1" s="459" t="s">
        <v>264</v>
      </c>
      <c r="BR1" s="459" t="s">
        <v>598</v>
      </c>
      <c r="BS1" s="459" t="s">
        <v>265</v>
      </c>
      <c r="BT1" s="459" t="s">
        <v>600</v>
      </c>
      <c r="BU1" s="459" t="s">
        <v>602</v>
      </c>
      <c r="BV1" s="459" t="s">
        <v>267</v>
      </c>
      <c r="BW1" s="459" t="s">
        <v>604</v>
      </c>
      <c r="BX1" s="459" t="s">
        <v>268</v>
      </c>
      <c r="BY1" s="459" t="s">
        <v>606</v>
      </c>
      <c r="BZ1" s="459" t="s">
        <v>608</v>
      </c>
      <c r="CA1" s="459" t="s">
        <v>610</v>
      </c>
      <c r="CB1" s="459" t="s">
        <v>616</v>
      </c>
      <c r="CC1" s="459" t="s">
        <v>618</v>
      </c>
      <c r="CD1" s="459" t="s">
        <v>270</v>
      </c>
      <c r="CE1" s="459" t="s">
        <v>612</v>
      </c>
      <c r="CF1" s="459" t="s">
        <v>614</v>
      </c>
      <c r="CG1" s="459" t="s">
        <v>271</v>
      </c>
      <c r="CH1" s="459" t="s">
        <v>620</v>
      </c>
      <c r="CI1" s="459" t="s">
        <v>272</v>
      </c>
      <c r="CJ1" s="459" t="s">
        <v>621</v>
      </c>
      <c r="CK1" s="459" t="s">
        <v>622</v>
      </c>
      <c r="CL1" s="459" t="s">
        <v>623</v>
      </c>
      <c r="CM1" s="459" t="s">
        <v>625</v>
      </c>
      <c r="CN1" s="459" t="s">
        <v>278</v>
      </c>
      <c r="CO1" s="459" t="s">
        <v>627</v>
      </c>
      <c r="CP1" s="459" t="s">
        <v>629</v>
      </c>
      <c r="CQ1" s="459" t="s">
        <v>631</v>
      </c>
      <c r="CR1" s="459" t="s">
        <v>633</v>
      </c>
      <c r="CS1" s="459" t="s">
        <v>635</v>
      </c>
      <c r="CT1" s="459" t="s">
        <v>637</v>
      </c>
      <c r="CU1" s="459" t="s">
        <v>280</v>
      </c>
      <c r="CV1" s="459" t="s">
        <v>639</v>
      </c>
      <c r="CW1" s="459" t="s">
        <v>281</v>
      </c>
      <c r="CX1" s="459" t="s">
        <v>641</v>
      </c>
      <c r="CY1" s="459" t="s">
        <v>643</v>
      </c>
      <c r="CZ1" s="459" t="s">
        <v>645</v>
      </c>
      <c r="DA1" s="459" t="s">
        <v>647</v>
      </c>
      <c r="DB1" s="459" t="s">
        <v>649</v>
      </c>
      <c r="DC1" s="459" t="s">
        <v>651</v>
      </c>
      <c r="DD1" s="459" t="s">
        <v>653</v>
      </c>
      <c r="DE1" s="459" t="s">
        <v>282</v>
      </c>
      <c r="DF1" s="459" t="s">
        <v>655</v>
      </c>
      <c r="DG1" s="459" t="s">
        <v>657</v>
      </c>
      <c r="DH1" s="459" t="s">
        <v>659</v>
      </c>
      <c r="DI1" s="459" t="s">
        <v>661</v>
      </c>
      <c r="DJ1" s="459" t="s">
        <v>284</v>
      </c>
      <c r="DK1" s="459" t="s">
        <v>663</v>
      </c>
      <c r="DL1" s="459" t="s">
        <v>285</v>
      </c>
      <c r="DM1" s="459" t="s">
        <v>665</v>
      </c>
      <c r="DN1" s="459" t="s">
        <v>667</v>
      </c>
      <c r="DO1" s="459" t="s">
        <v>669</v>
      </c>
      <c r="DP1" s="459" t="s">
        <v>671</v>
      </c>
      <c r="DQ1" s="459" t="s">
        <v>673</v>
      </c>
      <c r="DR1" s="459" t="s">
        <v>675</v>
      </c>
      <c r="DS1" s="459" t="s">
        <v>677</v>
      </c>
      <c r="DT1" s="459" t="s">
        <v>679</v>
      </c>
      <c r="DU1" s="459" t="s">
        <v>681</v>
      </c>
      <c r="DV1" s="459" t="s">
        <v>683</v>
      </c>
      <c r="DW1" s="459" t="s">
        <v>685</v>
      </c>
      <c r="DX1" s="459" t="s">
        <v>687</v>
      </c>
      <c r="DY1" s="459" t="s">
        <v>287</v>
      </c>
      <c r="DZ1" s="459" t="s">
        <v>689</v>
      </c>
      <c r="EA1" s="459" t="s">
        <v>691</v>
      </c>
      <c r="EB1" s="459" t="s">
        <v>288</v>
      </c>
      <c r="EC1" s="459" t="s">
        <v>693</v>
      </c>
      <c r="ED1" s="459" t="s">
        <v>695</v>
      </c>
      <c r="EE1" s="459" t="s">
        <v>289</v>
      </c>
      <c r="EF1" s="459" t="s">
        <v>697</v>
      </c>
      <c r="EG1" s="459" t="s">
        <v>699</v>
      </c>
      <c r="EH1" s="459" t="s">
        <v>701</v>
      </c>
      <c r="EI1" s="459" t="s">
        <v>290</v>
      </c>
      <c r="EJ1" s="459" t="s">
        <v>703</v>
      </c>
      <c r="EK1" s="459" t="s">
        <v>705</v>
      </c>
      <c r="EL1" s="459" t="s">
        <v>292</v>
      </c>
      <c r="EM1" s="459" t="s">
        <v>707</v>
      </c>
      <c r="EN1" s="459" t="s">
        <v>709</v>
      </c>
      <c r="EO1" s="459" t="s">
        <v>711</v>
      </c>
      <c r="EP1" s="459" t="s">
        <v>713</v>
      </c>
      <c r="EQ1" s="459" t="s">
        <v>293</v>
      </c>
      <c r="ER1" s="459" t="s">
        <v>715</v>
      </c>
      <c r="ES1" s="459" t="s">
        <v>717</v>
      </c>
      <c r="ET1" s="459" t="s">
        <v>719</v>
      </c>
      <c r="EU1" s="459" t="s">
        <v>721</v>
      </c>
      <c r="EV1" s="459" t="s">
        <v>723</v>
      </c>
      <c r="EW1" s="459" t="s">
        <v>294</v>
      </c>
      <c r="EX1" s="459" t="s">
        <v>726</v>
      </c>
      <c r="EY1" s="459" t="s">
        <v>295</v>
      </c>
      <c r="EZ1" s="459" t="s">
        <v>729</v>
      </c>
      <c r="FA1" s="459" t="s">
        <v>730</v>
      </c>
      <c r="FB1" s="459" t="s">
        <v>732</v>
      </c>
      <c r="FC1" s="459" t="s">
        <v>296</v>
      </c>
      <c r="FD1" s="459" t="s">
        <v>735</v>
      </c>
      <c r="FE1" s="459" t="s">
        <v>736</v>
      </c>
      <c r="FF1" s="459" t="s">
        <v>738</v>
      </c>
      <c r="FG1" s="459" t="s">
        <v>297</v>
      </c>
      <c r="FH1" s="459" t="s">
        <v>741</v>
      </c>
      <c r="FI1" s="459" t="s">
        <v>743</v>
      </c>
      <c r="FJ1" s="459" t="s">
        <v>745</v>
      </c>
      <c r="FK1" s="459" t="s">
        <v>305</v>
      </c>
      <c r="FL1" s="459" t="s">
        <v>747</v>
      </c>
      <c r="FM1" s="459" t="s">
        <v>749</v>
      </c>
      <c r="FN1" s="459" t="s">
        <v>751</v>
      </c>
      <c r="FO1" s="459" t="s">
        <v>753</v>
      </c>
      <c r="FP1" s="459" t="s">
        <v>755</v>
      </c>
      <c r="FQ1" s="459" t="s">
        <v>757</v>
      </c>
      <c r="FR1" s="459" t="s">
        <v>306</v>
      </c>
      <c r="FS1" s="459" t="s">
        <v>759</v>
      </c>
      <c r="FT1" s="459" t="s">
        <v>761</v>
      </c>
      <c r="FU1" s="459" t="s">
        <v>762</v>
      </c>
      <c r="FV1" s="459" t="s">
        <v>307</v>
      </c>
      <c r="FW1" s="459" t="s">
        <v>765</v>
      </c>
      <c r="FX1" s="459" t="s">
        <v>766</v>
      </c>
      <c r="FY1" s="459" t="s">
        <v>302</v>
      </c>
      <c r="FZ1" s="459" t="s">
        <v>768</v>
      </c>
      <c r="GA1" s="459" t="s">
        <v>770</v>
      </c>
      <c r="GB1" s="459" t="s">
        <v>772</v>
      </c>
      <c r="GC1" s="459" t="s">
        <v>774</v>
      </c>
      <c r="GD1" s="459" t="s">
        <v>776</v>
      </c>
      <c r="GE1" s="459" t="s">
        <v>304</v>
      </c>
      <c r="GF1" s="459" t="s">
        <v>778</v>
      </c>
      <c r="GG1" s="459" t="s">
        <v>780</v>
      </c>
      <c r="GH1" s="459" t="s">
        <v>782</v>
      </c>
      <c r="GI1" s="459" t="s">
        <v>784</v>
      </c>
      <c r="GJ1" s="459" t="s">
        <v>786</v>
      </c>
      <c r="GK1" s="459" t="s">
        <v>788</v>
      </c>
      <c r="GL1" s="459" t="s">
        <v>310</v>
      </c>
      <c r="GM1" s="459" t="s">
        <v>790</v>
      </c>
      <c r="GN1" s="459" t="s">
        <v>792</v>
      </c>
      <c r="GO1" s="459" t="s">
        <v>794</v>
      </c>
      <c r="GP1" s="459" t="s">
        <v>796</v>
      </c>
      <c r="GQ1" s="459" t="s">
        <v>311</v>
      </c>
      <c r="GR1" s="459" t="s">
        <v>799</v>
      </c>
      <c r="GS1" s="459" t="s">
        <v>328</v>
      </c>
      <c r="GT1" s="459" t="s">
        <v>837</v>
      </c>
      <c r="GU1" s="459" t="s">
        <v>839</v>
      </c>
      <c r="GV1" s="459" t="s">
        <v>841</v>
      </c>
      <c r="GW1" s="459" t="s">
        <v>801</v>
      </c>
      <c r="GX1" s="459" t="s">
        <v>803</v>
      </c>
      <c r="GY1" s="459" t="s">
        <v>313</v>
      </c>
      <c r="GZ1" s="459" t="s">
        <v>806</v>
      </c>
      <c r="HA1" s="459" t="s">
        <v>808</v>
      </c>
      <c r="HB1" s="459" t="s">
        <v>809</v>
      </c>
      <c r="HC1" s="459" t="s">
        <v>811</v>
      </c>
      <c r="HD1" s="459" t="s">
        <v>813</v>
      </c>
      <c r="HE1" s="459" t="s">
        <v>815</v>
      </c>
      <c r="HF1" s="459" t="s">
        <v>817</v>
      </c>
      <c r="HG1" s="459" t="s">
        <v>315</v>
      </c>
      <c r="HH1" s="459" t="s">
        <v>819</v>
      </c>
      <c r="HI1" s="459" t="s">
        <v>821</v>
      </c>
      <c r="HJ1" s="459" t="s">
        <v>316</v>
      </c>
      <c r="HK1" s="459" t="s">
        <v>823</v>
      </c>
      <c r="HL1" s="459" t="s">
        <v>825</v>
      </c>
      <c r="HM1" s="459" t="s">
        <v>317</v>
      </c>
      <c r="HN1" s="459" t="s">
        <v>827</v>
      </c>
      <c r="HO1" s="459" t="s">
        <v>829</v>
      </c>
      <c r="HP1" s="459" t="s">
        <v>831</v>
      </c>
      <c r="HQ1" s="459" t="s">
        <v>833</v>
      </c>
      <c r="HR1" s="459" t="s">
        <v>318</v>
      </c>
      <c r="HS1" s="459" t="s">
        <v>835</v>
      </c>
      <c r="HT1" s="459" t="s">
        <v>843</v>
      </c>
      <c r="HU1" s="459" t="s">
        <v>845</v>
      </c>
      <c r="HV1" s="459" t="s">
        <v>320</v>
      </c>
      <c r="HW1" s="459" t="s">
        <v>847</v>
      </c>
      <c r="HX1" s="459" t="s">
        <v>849</v>
      </c>
      <c r="HY1" s="459" t="s">
        <v>851</v>
      </c>
      <c r="HZ1" s="459" t="s">
        <v>853</v>
      </c>
      <c r="IA1" s="459" t="s">
        <v>322</v>
      </c>
      <c r="IB1" s="459" t="s">
        <v>856</v>
      </c>
      <c r="IC1" s="459" t="s">
        <v>858</v>
      </c>
      <c r="ID1" s="459" t="s">
        <v>860</v>
      </c>
      <c r="IE1" s="459" t="s">
        <v>862</v>
      </c>
      <c r="IF1" s="459" t="s">
        <v>864</v>
      </c>
      <c r="IG1" s="459" t="s">
        <v>866</v>
      </c>
      <c r="IH1" s="459" t="s">
        <v>323</v>
      </c>
      <c r="II1" s="459" t="s">
        <v>869</v>
      </c>
      <c r="IJ1" s="459" t="s">
        <v>871</v>
      </c>
      <c r="IK1" s="459" t="s">
        <v>873</v>
      </c>
      <c r="IL1" s="459" t="s">
        <v>875</v>
      </c>
      <c r="IM1" s="459" t="s">
        <v>877</v>
      </c>
      <c r="IN1" s="459" t="s">
        <v>879</v>
      </c>
      <c r="IO1" s="459" t="s">
        <v>881</v>
      </c>
      <c r="IP1" s="459" t="s">
        <v>883</v>
      </c>
      <c r="IQ1" s="459" t="s">
        <v>324</v>
      </c>
      <c r="IR1" s="459" t="s">
        <v>886</v>
      </c>
      <c r="IS1" s="459" t="s">
        <v>888</v>
      </c>
      <c r="IT1" s="459" t="s">
        <v>890</v>
      </c>
      <c r="IU1" s="459" t="s">
        <v>892</v>
      </c>
      <c r="IV1" s="459" t="s">
        <v>893</v>
      </c>
      <c r="IW1" s="459" t="s">
        <v>895</v>
      </c>
      <c r="IX1" s="459" t="s">
        <v>897</v>
      </c>
      <c r="IY1" s="459" t="s">
        <v>899</v>
      </c>
      <c r="IZ1" s="459" t="s">
        <v>901</v>
      </c>
      <c r="JA1" s="459" t="s">
        <v>903</v>
      </c>
      <c r="JB1" s="459" t="s">
        <v>905</v>
      </c>
      <c r="JC1" s="459" t="s">
        <v>907</v>
      </c>
      <c r="JD1" s="459" t="s">
        <v>909</v>
      </c>
      <c r="JE1" s="459" t="s">
        <v>911</v>
      </c>
      <c r="JF1" s="459" t="s">
        <v>913</v>
      </c>
      <c r="JG1" s="459" t="s">
        <v>915</v>
      </c>
      <c r="JH1" s="459" t="s">
        <v>917</v>
      </c>
      <c r="JI1" s="459" t="s">
        <v>919</v>
      </c>
      <c r="JJ1" s="459" t="s">
        <v>921</v>
      </c>
      <c r="JK1" s="459" t="s">
        <v>923</v>
      </c>
      <c r="JL1" s="459" t="s">
        <v>925</v>
      </c>
      <c r="JM1" s="459" t="s">
        <v>927</v>
      </c>
      <c r="JN1" s="459" t="s">
        <v>929</v>
      </c>
      <c r="JO1" s="459" t="s">
        <v>931</v>
      </c>
      <c r="JP1" s="459" t="s">
        <v>933</v>
      </c>
      <c r="JQ1" s="459" t="s">
        <v>935</v>
      </c>
      <c r="JR1" s="459" t="s">
        <v>937</v>
      </c>
      <c r="JS1" s="459" t="s">
        <v>326</v>
      </c>
      <c r="JT1" s="459" t="s">
        <v>940</v>
      </c>
      <c r="JU1" s="459" t="s">
        <v>942</v>
      </c>
      <c r="JV1" s="459" t="s">
        <v>944</v>
      </c>
      <c r="JW1" s="459" t="s">
        <v>946</v>
      </c>
      <c r="JX1" s="459" t="s">
        <v>327</v>
      </c>
      <c r="JY1" s="459" t="s">
        <v>949</v>
      </c>
      <c r="JZ1" s="459" t="s">
        <v>951</v>
      </c>
      <c r="KA1" s="459" t="s">
        <v>953</v>
      </c>
      <c r="KB1" s="459" t="s">
        <v>955</v>
      </c>
      <c r="KC1" s="459" t="s">
        <v>957</v>
      </c>
      <c r="KD1" s="459" t="s">
        <v>959</v>
      </c>
      <c r="KE1" s="459" t="s">
        <v>961</v>
      </c>
      <c r="KF1" s="459" t="s">
        <v>331</v>
      </c>
      <c r="KG1" s="459" t="s">
        <v>345</v>
      </c>
      <c r="KH1" s="459" t="s">
        <v>963</v>
      </c>
      <c r="KI1" s="459" t="s">
        <v>965</v>
      </c>
      <c r="KJ1" s="459" t="s">
        <v>967</v>
      </c>
      <c r="KK1" s="459" t="s">
        <v>969</v>
      </c>
      <c r="KL1" s="459" t="s">
        <v>346</v>
      </c>
      <c r="KM1" s="459" t="s">
        <v>971</v>
      </c>
      <c r="KN1" s="459" t="s">
        <v>347</v>
      </c>
      <c r="KO1" s="459" t="s">
        <v>973</v>
      </c>
      <c r="KP1" s="459" t="s">
        <v>332</v>
      </c>
      <c r="KQ1" s="459" t="s">
        <v>975</v>
      </c>
      <c r="KR1" s="459" t="s">
        <v>348</v>
      </c>
      <c r="KS1" s="459" t="s">
        <v>977</v>
      </c>
      <c r="KT1" s="459" t="s">
        <v>979</v>
      </c>
      <c r="KU1" s="459" t="s">
        <v>349</v>
      </c>
      <c r="KV1" s="459" t="s">
        <v>334</v>
      </c>
      <c r="KW1" s="459" t="s">
        <v>981</v>
      </c>
      <c r="KX1" s="459" t="s">
        <v>983</v>
      </c>
      <c r="KY1" s="459" t="s">
        <v>984</v>
      </c>
      <c r="KZ1" s="459" t="s">
        <v>986</v>
      </c>
      <c r="LA1" s="459" t="s">
        <v>987</v>
      </c>
      <c r="LB1" s="459" t="s">
        <v>989</v>
      </c>
      <c r="LC1" s="459" t="s">
        <v>991</v>
      </c>
      <c r="LD1" s="459" t="s">
        <v>993</v>
      </c>
      <c r="LE1" s="459" t="s">
        <v>995</v>
      </c>
      <c r="LF1" s="459" t="s">
        <v>335</v>
      </c>
      <c r="LG1" s="459" t="s">
        <v>998</v>
      </c>
      <c r="LH1" s="459" t="s">
        <v>999</v>
      </c>
      <c r="LI1" s="459" t="s">
        <v>1001</v>
      </c>
      <c r="LJ1" s="459" t="s">
        <v>336</v>
      </c>
      <c r="LK1" s="459" t="s">
        <v>1004</v>
      </c>
      <c r="LL1" s="459" t="s">
        <v>1005</v>
      </c>
      <c r="LM1" s="459" t="s">
        <v>1007</v>
      </c>
      <c r="LN1" s="459" t="s">
        <v>1009</v>
      </c>
      <c r="LO1" s="459" t="s">
        <v>337</v>
      </c>
      <c r="LP1" s="459" t="s">
        <v>1012</v>
      </c>
      <c r="LQ1" s="459" t="s">
        <v>1014</v>
      </c>
      <c r="LR1" s="459" t="s">
        <v>1016</v>
      </c>
      <c r="LS1" s="459" t="s">
        <v>1018</v>
      </c>
      <c r="LT1" s="459" t="s">
        <v>338</v>
      </c>
      <c r="LU1" s="459" t="s">
        <v>1021</v>
      </c>
      <c r="LV1" s="459" t="s">
        <v>1023</v>
      </c>
      <c r="LW1" s="459" t="s">
        <v>1025</v>
      </c>
      <c r="LX1" s="459" t="s">
        <v>1027</v>
      </c>
      <c r="LY1" s="459" t="s">
        <v>1029</v>
      </c>
      <c r="LZ1" s="459" t="s">
        <v>1031</v>
      </c>
      <c r="MA1" s="459" t="s">
        <v>1033</v>
      </c>
      <c r="MB1" s="459" t="s">
        <v>1035</v>
      </c>
      <c r="MC1" s="459" t="s">
        <v>1037</v>
      </c>
      <c r="MD1" s="459" t="s">
        <v>1039</v>
      </c>
      <c r="ME1" s="459" t="s">
        <v>1041</v>
      </c>
      <c r="MF1" s="459" t="s">
        <v>1042</v>
      </c>
      <c r="MG1" s="459" t="s">
        <v>340</v>
      </c>
      <c r="MH1" s="459" t="s">
        <v>1044</v>
      </c>
      <c r="MI1" s="459" t="s">
        <v>1046</v>
      </c>
      <c r="MJ1" s="459" t="s">
        <v>1048</v>
      </c>
      <c r="MK1" s="459" t="s">
        <v>1050</v>
      </c>
      <c r="ML1" s="459" t="s">
        <v>342</v>
      </c>
      <c r="MM1" s="459" t="s">
        <v>1051</v>
      </c>
      <c r="MN1" s="459" t="s">
        <v>343</v>
      </c>
      <c r="MO1" s="459" t="s">
        <v>1053</v>
      </c>
      <c r="MP1" s="459" t="s">
        <v>1055</v>
      </c>
      <c r="MQ1" s="459" t="s">
        <v>344</v>
      </c>
      <c r="MR1" s="459" t="s">
        <v>1057</v>
      </c>
      <c r="MS1" s="459" t="s">
        <v>352</v>
      </c>
      <c r="MT1" s="459" t="s">
        <v>1060</v>
      </c>
      <c r="MU1" s="459" t="s">
        <v>1062</v>
      </c>
      <c r="MV1" s="459" t="s">
        <v>353</v>
      </c>
      <c r="MW1" s="459" t="s">
        <v>363</v>
      </c>
      <c r="MX1" s="459" t="s">
        <v>1064</v>
      </c>
      <c r="MY1" s="459" t="s">
        <v>1066</v>
      </c>
      <c r="MZ1" s="459" t="s">
        <v>1068</v>
      </c>
      <c r="NA1" s="459" t="s">
        <v>1070</v>
      </c>
      <c r="NB1" s="459" t="s">
        <v>1072</v>
      </c>
      <c r="NC1" s="459" t="s">
        <v>1074</v>
      </c>
      <c r="ND1" s="459" t="s">
        <v>1076</v>
      </c>
      <c r="NE1" s="459" t="s">
        <v>1078</v>
      </c>
      <c r="NF1" s="459" t="s">
        <v>1080</v>
      </c>
      <c r="NG1" s="459" t="s">
        <v>1082</v>
      </c>
      <c r="NH1" s="459" t="s">
        <v>1084</v>
      </c>
      <c r="NI1" s="459" t="s">
        <v>1086</v>
      </c>
      <c r="NJ1" s="459" t="s">
        <v>1088</v>
      </c>
      <c r="NK1" s="459" t="s">
        <v>1090</v>
      </c>
      <c r="NL1" s="459" t="s">
        <v>1092</v>
      </c>
      <c r="NM1" s="459" t="s">
        <v>1094</v>
      </c>
      <c r="NN1" s="459" t="s">
        <v>1096</v>
      </c>
      <c r="NO1" s="459" t="s">
        <v>1098</v>
      </c>
      <c r="NP1" s="459" t="s">
        <v>1100</v>
      </c>
      <c r="NQ1" s="459" t="s">
        <v>1102</v>
      </c>
      <c r="NR1" s="459" t="s">
        <v>1104</v>
      </c>
      <c r="NS1" s="459" t="s">
        <v>1106</v>
      </c>
      <c r="NT1" s="459" t="s">
        <v>364</v>
      </c>
      <c r="NU1" s="459" t="s">
        <v>1109</v>
      </c>
      <c r="NV1" s="459" t="s">
        <v>1111</v>
      </c>
      <c r="NW1" s="459" t="s">
        <v>1112</v>
      </c>
      <c r="NX1" s="459" t="s">
        <v>1114</v>
      </c>
      <c r="NY1" s="459" t="s">
        <v>1116</v>
      </c>
      <c r="NZ1" s="459" t="s">
        <v>1118</v>
      </c>
      <c r="OA1" s="459" t="s">
        <v>1120</v>
      </c>
      <c r="OB1" s="459" t="s">
        <v>1122</v>
      </c>
      <c r="OC1" s="459" t="s">
        <v>1124</v>
      </c>
      <c r="OD1" s="459" t="s">
        <v>1126</v>
      </c>
      <c r="OE1" s="459" t="s">
        <v>1128</v>
      </c>
      <c r="OF1" s="459" t="s">
        <v>1130</v>
      </c>
      <c r="OG1" s="459" t="s">
        <v>1132</v>
      </c>
      <c r="OH1" s="459" t="s">
        <v>1134</v>
      </c>
      <c r="OI1" s="459" t="s">
        <v>1136</v>
      </c>
      <c r="OJ1" s="459" t="s">
        <v>1138</v>
      </c>
      <c r="OK1" s="459" t="s">
        <v>1140</v>
      </c>
      <c r="OL1" s="459" t="s">
        <v>1142</v>
      </c>
      <c r="OM1" s="459" t="s">
        <v>1144</v>
      </c>
      <c r="ON1" s="459" t="s">
        <v>1146</v>
      </c>
      <c r="OO1" s="459" t="s">
        <v>1148</v>
      </c>
      <c r="OP1" s="459" t="s">
        <v>1150</v>
      </c>
      <c r="OQ1" s="459" t="s">
        <v>1152</v>
      </c>
      <c r="OR1" s="459" t="s">
        <v>1154</v>
      </c>
      <c r="OS1" s="459" t="s">
        <v>1156</v>
      </c>
      <c r="OT1" s="459" t="s">
        <v>1158</v>
      </c>
      <c r="OU1" s="459" t="s">
        <v>354</v>
      </c>
      <c r="OV1" s="459" t="s">
        <v>1160</v>
      </c>
      <c r="OW1" s="459" t="s">
        <v>1162</v>
      </c>
      <c r="OX1" s="459" t="s">
        <v>1164</v>
      </c>
      <c r="OY1" s="459" t="s">
        <v>1166</v>
      </c>
      <c r="OZ1" s="459" t="s">
        <v>1168</v>
      </c>
      <c r="PA1" s="459" t="s">
        <v>356</v>
      </c>
      <c r="PB1" s="459" t="s">
        <v>1170</v>
      </c>
      <c r="PC1" s="459" t="s">
        <v>1172</v>
      </c>
      <c r="PD1" s="459" t="s">
        <v>1174</v>
      </c>
      <c r="PE1" s="459" t="s">
        <v>1176</v>
      </c>
      <c r="PF1" s="459" t="s">
        <v>1178</v>
      </c>
      <c r="PG1" s="459" t="s">
        <v>1180</v>
      </c>
      <c r="PH1" s="459" t="s">
        <v>1182</v>
      </c>
      <c r="PI1" s="459" t="s">
        <v>358</v>
      </c>
      <c r="PJ1" s="459" t="s">
        <v>365</v>
      </c>
      <c r="PK1" s="459" t="s">
        <v>1184</v>
      </c>
      <c r="PL1" s="459" t="s">
        <v>1186</v>
      </c>
      <c r="PM1" s="459" t="s">
        <v>1188</v>
      </c>
      <c r="PN1" s="459" t="s">
        <v>1190</v>
      </c>
      <c r="PO1" s="459" t="s">
        <v>1192</v>
      </c>
      <c r="PP1" s="459" t="s">
        <v>1194</v>
      </c>
      <c r="PQ1" s="459" t="s">
        <v>1196</v>
      </c>
      <c r="PR1" s="459" t="s">
        <v>1198</v>
      </c>
      <c r="PS1" s="459" t="s">
        <v>1200</v>
      </c>
      <c r="PT1" s="459" t="s">
        <v>1202</v>
      </c>
      <c r="PU1" s="459" t="s">
        <v>1204</v>
      </c>
      <c r="PV1" s="459" t="s">
        <v>1206</v>
      </c>
      <c r="PW1" s="459" t="s">
        <v>1208</v>
      </c>
      <c r="PX1" s="459" t="s">
        <v>1210</v>
      </c>
      <c r="PY1" s="459" t="s">
        <v>360</v>
      </c>
      <c r="PZ1" s="459" t="s">
        <v>1212</v>
      </c>
      <c r="QA1" s="459" t="s">
        <v>1214</v>
      </c>
      <c r="QB1" s="459" t="s">
        <v>362</v>
      </c>
      <c r="QC1" s="459" t="s">
        <v>1216</v>
      </c>
      <c r="QD1" s="459" t="s">
        <v>1217</v>
      </c>
      <c r="QE1" s="459" t="s">
        <v>1218</v>
      </c>
      <c r="QF1" s="459" t="s">
        <v>1219</v>
      </c>
      <c r="QG1" s="459" t="s">
        <v>1221</v>
      </c>
      <c r="QH1" s="459" t="s">
        <v>1222</v>
      </c>
      <c r="QI1" s="459" t="s">
        <v>1224</v>
      </c>
      <c r="QJ1" s="459" t="s">
        <v>1225</v>
      </c>
      <c r="QK1" s="459" t="s">
        <v>368</v>
      </c>
      <c r="QL1" s="459" t="s">
        <v>1227</v>
      </c>
      <c r="QM1" s="459" t="s">
        <v>1229</v>
      </c>
      <c r="QN1" s="459" t="s">
        <v>369</v>
      </c>
      <c r="QO1" s="459" t="s">
        <v>1231</v>
      </c>
      <c r="QP1" s="459" t="s">
        <v>1233</v>
      </c>
      <c r="QQ1" s="459" t="s">
        <v>1235</v>
      </c>
      <c r="QR1" s="459" t="s">
        <v>1237</v>
      </c>
      <c r="QS1" s="459" t="s">
        <v>371</v>
      </c>
      <c r="QT1" s="459" t="s">
        <v>1239</v>
      </c>
      <c r="QU1" s="459" t="s">
        <v>1241</v>
      </c>
      <c r="QV1" s="459" t="s">
        <v>1243</v>
      </c>
      <c r="QW1" s="459" t="s">
        <v>1245</v>
      </c>
      <c r="QX1" s="459" t="s">
        <v>1247</v>
      </c>
      <c r="QY1" s="459" t="s">
        <v>1249</v>
      </c>
      <c r="QZ1" s="459" t="s">
        <v>1251</v>
      </c>
      <c r="RA1" s="459" t="s">
        <v>1253</v>
      </c>
      <c r="RB1" s="459" t="s">
        <v>1255</v>
      </c>
      <c r="RC1" s="459" t="s">
        <v>1257</v>
      </c>
      <c r="RD1" s="459" t="s">
        <v>1259</v>
      </c>
      <c r="RE1" s="459" t="s">
        <v>1261</v>
      </c>
      <c r="RF1" s="459" t="s">
        <v>1263</v>
      </c>
      <c r="RG1" s="459" t="s">
        <v>1265</v>
      </c>
      <c r="RH1" s="459" t="s">
        <v>1267</v>
      </c>
      <c r="RI1" s="459" t="s">
        <v>374</v>
      </c>
      <c r="RJ1" s="459" t="s">
        <v>1269</v>
      </c>
      <c r="RK1" s="459" t="s">
        <v>1271</v>
      </c>
      <c r="RL1" s="459" t="s">
        <v>1273</v>
      </c>
      <c r="RM1" s="459" t="s">
        <v>1275</v>
      </c>
      <c r="RN1" s="459" t="s">
        <v>1277</v>
      </c>
      <c r="RO1" s="459" t="s">
        <v>375</v>
      </c>
      <c r="RP1" s="459" t="s">
        <v>1279</v>
      </c>
      <c r="RQ1" s="459" t="s">
        <v>1281</v>
      </c>
      <c r="RR1" s="459" t="s">
        <v>1283</v>
      </c>
      <c r="RS1" s="459" t="s">
        <v>1285</v>
      </c>
      <c r="RT1" s="459" t="s">
        <v>1287</v>
      </c>
      <c r="RU1" s="459" t="s">
        <v>1289</v>
      </c>
      <c r="RV1" s="459" t="s">
        <v>377</v>
      </c>
      <c r="RW1" s="459" t="s">
        <v>378</v>
      </c>
      <c r="RX1" s="459" t="s">
        <v>1291</v>
      </c>
      <c r="RY1" s="459" t="s">
        <v>1293</v>
      </c>
      <c r="RZ1" s="459" t="s">
        <v>1294</v>
      </c>
      <c r="SA1" s="459" t="s">
        <v>1296</v>
      </c>
      <c r="SB1" s="459" t="s">
        <v>1298</v>
      </c>
      <c r="SC1" s="459" t="s">
        <v>1300</v>
      </c>
      <c r="SD1" s="459" t="s">
        <v>1302</v>
      </c>
      <c r="SE1" s="459" t="s">
        <v>1304</v>
      </c>
      <c r="SF1" s="459" t="s">
        <v>1306</v>
      </c>
      <c r="SG1" s="459" t="s">
        <v>1308</v>
      </c>
      <c r="SH1" s="459" t="s">
        <v>1310</v>
      </c>
      <c r="SI1" s="459" t="s">
        <v>1312</v>
      </c>
      <c r="SJ1" s="459" t="s">
        <v>1314</v>
      </c>
      <c r="SK1" s="459" t="s">
        <v>1316</v>
      </c>
      <c r="SL1" s="459" t="s">
        <v>1318</v>
      </c>
      <c r="SM1" s="459" t="s">
        <v>1320</v>
      </c>
      <c r="SN1" s="459" t="s">
        <v>1324</v>
      </c>
      <c r="SO1" s="459" t="s">
        <v>1326</v>
      </c>
      <c r="SP1" s="459" t="s">
        <v>1328</v>
      </c>
      <c r="SQ1" s="459" t="s">
        <v>1330</v>
      </c>
      <c r="SR1" s="459" t="s">
        <v>1332</v>
      </c>
      <c r="SS1" s="459" t="s">
        <v>1330</v>
      </c>
      <c r="ST1" s="459" t="s">
        <v>1332</v>
      </c>
      <c r="SU1" s="459" t="s">
        <v>1332</v>
      </c>
    </row>
    <row r="2" spans="1:515" s="122" customFormat="1" hidden="1" x14ac:dyDescent="0.25">
      <c r="A2" s="122" t="s">
        <v>1355</v>
      </c>
      <c r="B2" s="122" t="s">
        <v>1357</v>
      </c>
      <c r="C2" s="122" t="s">
        <v>470</v>
      </c>
      <c r="D2" s="122" t="s">
        <v>1356</v>
      </c>
      <c r="E2" s="122" t="s">
        <v>1358</v>
      </c>
      <c r="F2" s="122" t="s">
        <v>471</v>
      </c>
      <c r="G2" s="160" t="s">
        <v>1359</v>
      </c>
      <c r="H2" s="122" t="s">
        <v>1360</v>
      </c>
      <c r="I2" s="122" t="s">
        <v>1361</v>
      </c>
      <c r="J2" s="122" t="s">
        <v>1445</v>
      </c>
      <c r="K2" s="122" t="s">
        <v>1362</v>
      </c>
      <c r="L2" s="122" t="s">
        <v>1363</v>
      </c>
      <c r="M2" s="122" t="s">
        <v>1364</v>
      </c>
      <c r="N2" s="122" t="s">
        <v>1365</v>
      </c>
      <c r="O2" s="122" t="s">
        <v>1366</v>
      </c>
      <c r="P2" s="122" t="s">
        <v>1451</v>
      </c>
      <c r="Q2" s="122" t="s">
        <v>1473</v>
      </c>
      <c r="R2" s="452" t="str">
        <f>+Presupuesto!D11</f>
        <v>Recurrente</v>
      </c>
      <c r="S2" s="452"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47" t="s">
        <v>419</v>
      </c>
      <c r="AI2" s="447" t="s">
        <v>420</v>
      </c>
      <c r="AJ2" s="447" t="s">
        <v>421</v>
      </c>
      <c r="AK2" s="447" t="s">
        <v>422</v>
      </c>
      <c r="AL2" s="447" t="s">
        <v>423</v>
      </c>
      <c r="AM2" s="447" t="s">
        <v>426</v>
      </c>
      <c r="AN2" s="447" t="s">
        <v>424</v>
      </c>
      <c r="AO2" s="447" t="s">
        <v>425</v>
      </c>
      <c r="AP2" s="447" t="s">
        <v>427</v>
      </c>
      <c r="AQ2" s="447" t="s">
        <v>428</v>
      </c>
      <c r="AR2" s="447" t="s">
        <v>429</v>
      </c>
      <c r="AS2" s="447" t="s">
        <v>430</v>
      </c>
      <c r="AT2" s="447" t="s">
        <v>431</v>
      </c>
      <c r="AU2" s="447" t="s">
        <v>432</v>
      </c>
      <c r="AV2" s="447" t="s">
        <v>433</v>
      </c>
      <c r="AW2" s="447" t="s">
        <v>434</v>
      </c>
      <c r="AX2" s="447" t="s">
        <v>435</v>
      </c>
      <c r="AY2" s="447" t="s">
        <v>436</v>
      </c>
      <c r="AZ2" s="447" t="s">
        <v>437</v>
      </c>
      <c r="BA2" s="447" t="s">
        <v>438</v>
      </c>
      <c r="BB2" s="447" t="s">
        <v>439</v>
      </c>
      <c r="BC2" s="447" t="s">
        <v>440</v>
      </c>
      <c r="BD2" s="447" t="s">
        <v>441</v>
      </c>
      <c r="BE2" s="447" t="s">
        <v>442</v>
      </c>
      <c r="BF2" s="447" t="s">
        <v>443</v>
      </c>
      <c r="BG2" s="447" t="s">
        <v>444</v>
      </c>
      <c r="BH2" s="447" t="s">
        <v>445</v>
      </c>
      <c r="BI2" s="447" t="s">
        <v>446</v>
      </c>
      <c r="BJ2" s="447" t="s">
        <v>447</v>
      </c>
      <c r="BK2" s="447" t="s">
        <v>448</v>
      </c>
      <c r="BL2" s="447" t="s">
        <v>449</v>
      </c>
      <c r="BM2" s="447" t="s">
        <v>450</v>
      </c>
      <c r="BN2" s="447" t="s">
        <v>451</v>
      </c>
      <c r="BO2" s="447" t="s">
        <v>452</v>
      </c>
      <c r="BP2" s="447" t="s">
        <v>453</v>
      </c>
      <c r="BQ2" s="447" t="s">
        <v>454</v>
      </c>
      <c r="BR2" s="447" t="s">
        <v>455</v>
      </c>
      <c r="BS2" s="447" t="s">
        <v>456</v>
      </c>
      <c r="BT2" s="447" t="s">
        <v>457</v>
      </c>
      <c r="BU2" s="447" t="s">
        <v>458</v>
      </c>
    </row>
    <row r="3" spans="1:515" hidden="1" x14ac:dyDescent="0.25">
      <c r="AH3" s="448">
        <v>2500</v>
      </c>
      <c r="AI3" s="448">
        <v>1900</v>
      </c>
      <c r="AJ3" s="448">
        <v>1650</v>
      </c>
      <c r="AK3" s="448">
        <v>1580</v>
      </c>
      <c r="AL3" s="448">
        <v>2250</v>
      </c>
      <c r="AM3" s="448">
        <v>1650</v>
      </c>
      <c r="AN3" s="448">
        <v>1400</v>
      </c>
      <c r="AO3" s="449">
        <v>1340</v>
      </c>
      <c r="AP3" s="449">
        <v>2000</v>
      </c>
      <c r="AQ3" s="449">
        <v>1400</v>
      </c>
      <c r="AR3" s="449">
        <v>1150</v>
      </c>
      <c r="AS3" s="449">
        <v>1100</v>
      </c>
      <c r="AT3" s="449">
        <v>1750</v>
      </c>
      <c r="AU3" s="449">
        <v>1150</v>
      </c>
      <c r="AV3" s="449">
        <v>900</v>
      </c>
      <c r="AW3" s="449">
        <v>860</v>
      </c>
      <c r="AX3" s="449">
        <v>1200</v>
      </c>
      <c r="AY3" s="450">
        <v>900</v>
      </c>
      <c r="AZ3" s="450">
        <v>650</v>
      </c>
      <c r="BA3" s="450">
        <v>620</v>
      </c>
      <c r="BB3" s="448">
        <f>+'Cuadro Resumen'!C213</f>
        <v>6045.3105000000005</v>
      </c>
      <c r="BC3" s="448">
        <f>+'Cuadro Resumen'!D213</f>
        <v>5571.1684999999998</v>
      </c>
      <c r="BD3" s="448">
        <f>+'Cuadro Resumen'!E213</f>
        <v>7112.13</v>
      </c>
      <c r="BE3" s="448">
        <f>+'Cuadro Resumen'!F213</f>
        <v>6637.9880000000003</v>
      </c>
      <c r="BF3" s="448">
        <f>+'Cuadro Resumen'!C214</f>
        <v>5334.0974999999999</v>
      </c>
      <c r="BG3" s="448">
        <f>+'Cuadro Resumen'!D214</f>
        <v>4859.9555</v>
      </c>
      <c r="BH3" s="448">
        <f>+'Cuadro Resumen'!E214</f>
        <v>6400.9170000000004</v>
      </c>
      <c r="BI3" s="448">
        <f>+'Cuadro Resumen'!F214</f>
        <v>5926.7750000000005</v>
      </c>
      <c r="BJ3" s="449">
        <f>+'Cuadro Resumen'!C215</f>
        <v>4622.8845000000001</v>
      </c>
      <c r="BK3" s="449">
        <f>+'Cuadro Resumen'!D215</f>
        <v>4267.2780000000002</v>
      </c>
      <c r="BL3" s="449">
        <f>+'Cuadro Resumen'!E215</f>
        <v>5689.7039999999997</v>
      </c>
      <c r="BM3" s="449">
        <f>+'Cuadro Resumen'!F215</f>
        <v>5215.5619999999999</v>
      </c>
      <c r="BN3" s="449">
        <f>+'Cuadro Resumen'!C216</f>
        <v>3911.6714999999999</v>
      </c>
      <c r="BO3" s="449">
        <f>+'Cuadro Resumen'!D216</f>
        <v>3556.0650000000001</v>
      </c>
      <c r="BP3" s="449">
        <f>+'Cuadro Resumen'!E216</f>
        <v>4978.491</v>
      </c>
      <c r="BQ3" s="449">
        <f>+'Cuadro Resumen'!F216</f>
        <v>4622.8845000000001</v>
      </c>
      <c r="BR3" s="449">
        <f>+'Cuadro Resumen'!C217</f>
        <v>3437.5295000000001</v>
      </c>
      <c r="BS3" s="449">
        <f>+'Cuadro Resumen'!D217</f>
        <v>3200.4585000000002</v>
      </c>
      <c r="BT3" s="449">
        <f>+'Cuadro Resumen'!E217</f>
        <v>4385.8135000000002</v>
      </c>
      <c r="BU3" s="449">
        <f>+'Cuadro Resumen'!F217</f>
        <v>4030.2069999999999</v>
      </c>
    </row>
    <row r="4" spans="1:515" ht="15.75" thickBot="1" x14ac:dyDescent="0.3"/>
    <row r="5" spans="1:515" ht="53.25" thickBot="1" x14ac:dyDescent="0.3">
      <c r="C5" s="87" t="s">
        <v>418</v>
      </c>
      <c r="D5" s="198">
        <f>SUMIF(C:C,$C$10,D:D)</f>
        <v>0</v>
      </c>
    </row>
    <row r="6" spans="1:515" x14ac:dyDescent="0.25">
      <c r="C6" s="107"/>
      <c r="D6" s="107"/>
      <c r="E6" s="107"/>
      <c r="F6" s="107"/>
      <c r="G6" s="78"/>
      <c r="H6" s="107"/>
      <c r="I6" s="107"/>
    </row>
    <row r="7" spans="1:515" x14ac:dyDescent="0.25">
      <c r="C7" s="107"/>
      <c r="D7" s="107"/>
      <c r="E7" s="107"/>
      <c r="F7" s="107"/>
      <c r="G7" s="78"/>
      <c r="H7" s="107"/>
      <c r="I7" s="107"/>
    </row>
    <row r="8" spans="1:515" x14ac:dyDescent="0.25">
      <c r="C8" s="107"/>
      <c r="D8" s="107"/>
      <c r="E8" s="107"/>
      <c r="F8" s="107"/>
      <c r="G8" s="78"/>
      <c r="H8" s="107"/>
      <c r="I8" s="107"/>
    </row>
    <row r="9" spans="1:515" ht="15.75" thickBot="1" x14ac:dyDescent="0.3">
      <c r="C9" s="107"/>
      <c r="D9" s="107"/>
      <c r="E9" s="107"/>
      <c r="F9" s="107"/>
      <c r="G9" s="78"/>
      <c r="H9" s="107"/>
      <c r="I9" s="107"/>
      <c r="K9" s="176"/>
    </row>
    <row r="10" spans="1:515" ht="15.75" thickBot="1" x14ac:dyDescent="0.3">
      <c r="C10" s="157" t="s">
        <v>53</v>
      </c>
      <c r="D10" s="370">
        <f>SUM(F17:F50)</f>
        <v>0</v>
      </c>
      <c r="G10" s="79"/>
      <c r="H10" s="70"/>
      <c r="I10" s="70"/>
    </row>
    <row r="11" spans="1:515" x14ac:dyDescent="0.25">
      <c r="G11" s="79"/>
      <c r="H11" s="70"/>
      <c r="I11" s="70"/>
    </row>
    <row r="12" spans="1:515" x14ac:dyDescent="0.25">
      <c r="F12" s="70"/>
      <c r="G12" s="79"/>
      <c r="H12" s="70"/>
      <c r="I12" s="70"/>
    </row>
    <row r="13" spans="1:515" ht="15.75" x14ac:dyDescent="0.25">
      <c r="C13" s="302" t="s">
        <v>391</v>
      </c>
      <c r="D13" s="366"/>
      <c r="F13" s="70"/>
      <c r="G13" s="79"/>
      <c r="H13" s="70"/>
      <c r="I13" s="70"/>
    </row>
    <row r="14" spans="1:51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15" ht="42.75" thickBot="1" x14ac:dyDescent="0.3">
      <c r="F15" s="93"/>
      <c r="G15" s="76"/>
      <c r="H15" s="76"/>
      <c r="I15" s="76"/>
      <c r="L15" s="226"/>
      <c r="M15" s="227"/>
      <c r="N15" s="226"/>
      <c r="O15" s="226"/>
      <c r="P15" s="229" t="s">
        <v>468</v>
      </c>
      <c r="Q15" s="229" t="s">
        <v>469</v>
      </c>
    </row>
    <row r="16" spans="1:51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1357</v>
      </c>
      <c r="K17" s="98" t="s">
        <v>411</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0">
        <f>SUM(F60:F93)</f>
        <v>0</v>
      </c>
      <c r="G53" s="79"/>
      <c r="H53" s="70"/>
      <c r="I53" s="70"/>
    </row>
    <row r="54" spans="3:17" x14ac:dyDescent="0.25">
      <c r="G54" s="79"/>
      <c r="H54" s="70"/>
      <c r="I54" s="70"/>
    </row>
    <row r="55" spans="3:17" x14ac:dyDescent="0.25">
      <c r="F55" s="70"/>
      <c r="G55" s="79"/>
      <c r="H55" s="70"/>
      <c r="I55" s="70"/>
    </row>
    <row r="56" spans="3:17" ht="15.75" x14ac:dyDescent="0.25">
      <c r="C56" s="302" t="s">
        <v>391</v>
      </c>
      <c r="D56" s="366"/>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1357</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0">
        <f>SUM(F103:F136)</f>
        <v>0</v>
      </c>
      <c r="G96" s="79"/>
      <c r="H96" s="70"/>
      <c r="I96" s="70"/>
    </row>
    <row r="97" spans="3:17" x14ac:dyDescent="0.25">
      <c r="G97" s="79"/>
      <c r="H97" s="70"/>
      <c r="I97" s="70"/>
    </row>
    <row r="98" spans="3:17" x14ac:dyDescent="0.25">
      <c r="F98" s="70"/>
      <c r="G98" s="79"/>
      <c r="H98" s="70"/>
      <c r="I98" s="70"/>
    </row>
    <row r="99" spans="3:17" ht="15.75" x14ac:dyDescent="0.25">
      <c r="C99" s="302" t="s">
        <v>391</v>
      </c>
      <c r="D99" s="366"/>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1357</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0">
        <f>SUM(F146:F179)</f>
        <v>0</v>
      </c>
      <c r="G139" s="79"/>
      <c r="H139" s="70"/>
      <c r="I139" s="70"/>
    </row>
    <row r="140" spans="3:17" x14ac:dyDescent="0.25">
      <c r="G140" s="79"/>
      <c r="H140" s="70"/>
      <c r="I140" s="70"/>
    </row>
    <row r="141" spans="3:17" x14ac:dyDescent="0.25">
      <c r="F141" s="70"/>
      <c r="G141" s="79"/>
      <c r="H141" s="70"/>
      <c r="I141" s="70"/>
    </row>
    <row r="142" spans="3:17" ht="15.75" x14ac:dyDescent="0.25">
      <c r="C142" s="302" t="s">
        <v>391</v>
      </c>
      <c r="D142" s="366"/>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1357</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4">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Seleccione una opción de la lista." promptTitle="Dimensión Estratégica" prompt="Seleccione una opción de la lista." sqref="J17:J50 J60:J93 J103:J136 J146:J179">
      <formula1>$A$2:$Q$2</formula1>
    </dataValidation>
    <dataValidation type="list" allowBlank="1" showInputMessage="1" showErrorMessage="1" errorTitle="¡Ingreso Inválido!" error="Verifique el valor ingresado." promptTitle="Ingrese el Objeto de Gasto" prompt="Ingrese el Objeto de Gasto" sqref="H17:H50 H60:H93 H103:H136 H146:H179">
      <formula1>$A$1:$SU$1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1"/>
  <sheetViews>
    <sheetView zoomScale="70" zoomScaleNormal="70" workbookViewId="0">
      <pane ySplit="7" topLeftCell="A8" activePane="bottomLeft" state="frozen"/>
      <selection activeCell="M8" sqref="M8"/>
      <selection pane="bottomLeft" activeCell="D13" sqref="D13"/>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34.5703125" style="456" customWidth="1"/>
    <col min="5" max="5" width="27.42578125" style="86" customWidth="1"/>
    <col min="6" max="6" width="27.42578125" style="77" customWidth="1"/>
    <col min="7" max="7" width="38.710937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18" width="20.85546875" style="86" customWidth="1"/>
    <col min="19" max="19" width="19.42578125" style="86" customWidth="1"/>
    <col min="20" max="20" width="16.7109375" style="86" customWidth="1"/>
    <col min="21" max="21" width="20.42578125" style="86" customWidth="1"/>
    <col min="22" max="16384" width="11.5703125" style="86"/>
  </cols>
  <sheetData>
    <row r="1" spans="1:22" ht="18" customHeight="1" x14ac:dyDescent="0.25">
      <c r="B1" s="492" t="s">
        <v>1528</v>
      </c>
      <c r="C1" s="493" t="s">
        <v>1529</v>
      </c>
      <c r="D1" s="207"/>
      <c r="E1" s="207"/>
      <c r="F1" s="240"/>
      <c r="H1" s="208" t="s">
        <v>1341</v>
      </c>
      <c r="I1" s="207"/>
      <c r="J1" s="207"/>
      <c r="K1" s="207"/>
      <c r="L1" s="207"/>
      <c r="M1" s="207"/>
      <c r="N1" s="207"/>
      <c r="O1" s="207"/>
      <c r="P1" s="207"/>
      <c r="Q1" s="207"/>
      <c r="R1" s="207"/>
      <c r="S1" s="207"/>
      <c r="T1" s="207"/>
      <c r="U1" s="207"/>
    </row>
    <row r="2" spans="1:22" ht="18" customHeight="1" x14ac:dyDescent="0.25">
      <c r="A2" s="310" t="s">
        <v>1340</v>
      </c>
      <c r="B2" s="207"/>
      <c r="C2" s="207"/>
      <c r="D2" s="207"/>
      <c r="E2" s="207"/>
      <c r="F2" s="240"/>
      <c r="H2" s="208"/>
      <c r="I2" s="207"/>
      <c r="J2" s="207"/>
      <c r="K2" s="207"/>
      <c r="L2" s="207"/>
      <c r="M2" s="207"/>
      <c r="N2" s="207"/>
      <c r="O2" s="207"/>
      <c r="P2" s="207"/>
      <c r="Q2" s="207"/>
      <c r="R2" s="207"/>
      <c r="S2" s="207"/>
      <c r="T2" s="207"/>
      <c r="U2" s="207"/>
    </row>
    <row r="3" spans="1:22" ht="18" customHeight="1" x14ac:dyDescent="0.25">
      <c r="A3" s="310" t="s">
        <v>1342</v>
      </c>
      <c r="B3" s="207"/>
      <c r="C3" s="207"/>
      <c r="D3" s="207"/>
      <c r="E3" s="207"/>
      <c r="F3" s="240"/>
      <c r="H3" s="208"/>
      <c r="I3" s="207"/>
      <c r="J3" s="207"/>
      <c r="K3" s="207"/>
      <c r="L3" s="207"/>
      <c r="M3" s="207"/>
      <c r="N3" s="207"/>
      <c r="O3" s="207"/>
      <c r="P3" s="207"/>
      <c r="Q3" s="207"/>
      <c r="R3" s="207"/>
      <c r="S3" s="207"/>
      <c r="T3" s="207"/>
      <c r="U3" s="207"/>
    </row>
    <row r="4" spans="1:22" ht="18" customHeight="1" x14ac:dyDescent="0.25">
      <c r="A4" s="310" t="s">
        <v>1371</v>
      </c>
      <c r="B4" s="207"/>
      <c r="C4" s="207"/>
      <c r="D4" s="207"/>
      <c r="E4" s="207"/>
      <c r="F4" s="240"/>
      <c r="H4" s="208"/>
      <c r="I4" s="207"/>
      <c r="J4" s="207"/>
      <c r="K4" s="207"/>
      <c r="L4" s="207"/>
      <c r="M4" s="207"/>
      <c r="N4" s="207"/>
      <c r="O4" s="207"/>
      <c r="P4" s="207"/>
      <c r="Q4" s="207"/>
      <c r="R4" s="207"/>
      <c r="S4" s="207"/>
      <c r="T4" s="207"/>
      <c r="U4" s="207"/>
    </row>
    <row r="5" spans="1:22" ht="14.45" customHeight="1" x14ac:dyDescent="0.25">
      <c r="A5" s="733" t="s">
        <v>96</v>
      </c>
      <c r="B5" s="735" t="s">
        <v>110</v>
      </c>
      <c r="C5" s="745" t="s">
        <v>1493</v>
      </c>
      <c r="D5" s="745" t="s">
        <v>1494</v>
      </c>
      <c r="E5" s="745" t="s">
        <v>86</v>
      </c>
      <c r="F5" s="745" t="s">
        <v>391</v>
      </c>
      <c r="G5" s="745" t="s">
        <v>87</v>
      </c>
      <c r="H5" s="748" t="s">
        <v>99</v>
      </c>
      <c r="I5" s="750"/>
      <c r="J5" s="750"/>
      <c r="K5" s="750"/>
      <c r="L5" s="750"/>
      <c r="M5" s="750"/>
      <c r="N5" s="750"/>
      <c r="O5" s="749"/>
      <c r="P5" s="754" t="s">
        <v>100</v>
      </c>
      <c r="Q5" s="755"/>
      <c r="R5" s="735" t="s">
        <v>102</v>
      </c>
      <c r="S5" s="735" t="s">
        <v>109</v>
      </c>
      <c r="T5" s="735" t="s">
        <v>108</v>
      </c>
      <c r="U5" s="751" t="s">
        <v>88</v>
      </c>
    </row>
    <row r="6" spans="1:22" ht="14.45" customHeight="1" x14ac:dyDescent="0.25">
      <c r="A6" s="733"/>
      <c r="B6" s="733"/>
      <c r="C6" s="746"/>
      <c r="D6" s="746"/>
      <c r="E6" s="746"/>
      <c r="F6" s="746"/>
      <c r="G6" s="746"/>
      <c r="H6" s="748" t="s">
        <v>103</v>
      </c>
      <c r="I6" s="749"/>
      <c r="J6" s="748" t="s">
        <v>104</v>
      </c>
      <c r="K6" s="749"/>
      <c r="L6" s="748" t="s">
        <v>105</v>
      </c>
      <c r="M6" s="749"/>
      <c r="N6" s="748" t="s">
        <v>106</v>
      </c>
      <c r="O6" s="749"/>
      <c r="P6" s="756"/>
      <c r="Q6" s="757"/>
      <c r="R6" s="733"/>
      <c r="S6" s="733"/>
      <c r="T6" s="733"/>
      <c r="U6" s="752"/>
    </row>
    <row r="7" spans="1:22" ht="25.5" x14ac:dyDescent="0.25">
      <c r="A7" s="734"/>
      <c r="B7" s="734"/>
      <c r="C7" s="747"/>
      <c r="D7" s="747"/>
      <c r="E7" s="747"/>
      <c r="F7" s="747"/>
      <c r="G7" s="747"/>
      <c r="H7" s="431" t="s">
        <v>107</v>
      </c>
      <c r="I7" s="431" t="s">
        <v>12</v>
      </c>
      <c r="J7" s="431" t="s">
        <v>107</v>
      </c>
      <c r="K7" s="431" t="s">
        <v>12</v>
      </c>
      <c r="L7" s="431" t="s">
        <v>107</v>
      </c>
      <c r="M7" s="431" t="s">
        <v>12</v>
      </c>
      <c r="N7" s="431" t="s">
        <v>107</v>
      </c>
      <c r="O7" s="431" t="s">
        <v>12</v>
      </c>
      <c r="P7" s="431" t="s">
        <v>107</v>
      </c>
      <c r="Q7" s="431" t="s">
        <v>12</v>
      </c>
      <c r="R7" s="734"/>
      <c r="S7" s="734"/>
      <c r="T7" s="734"/>
      <c r="U7" s="753"/>
    </row>
    <row r="8" spans="1:22" ht="15.75" x14ac:dyDescent="0.25">
      <c r="A8" s="432"/>
      <c r="B8" s="433"/>
      <c r="C8" s="434"/>
      <c r="D8" s="434"/>
      <c r="E8" s="434"/>
      <c r="F8" s="435"/>
      <c r="G8" s="434"/>
      <c r="H8" s="436"/>
      <c r="I8" s="436"/>
      <c r="J8" s="436"/>
      <c r="K8" s="436"/>
      <c r="L8" s="436"/>
      <c r="M8" s="436"/>
      <c r="N8" s="436"/>
      <c r="O8" s="436"/>
      <c r="P8" s="436"/>
      <c r="Q8" s="436"/>
      <c r="R8" s="437"/>
      <c r="S8" s="437"/>
      <c r="T8" s="437"/>
      <c r="U8" s="438"/>
    </row>
    <row r="9" spans="1:22" s="533" customFormat="1" ht="129" customHeight="1" x14ac:dyDescent="0.25">
      <c r="A9" s="742" t="s">
        <v>1372</v>
      </c>
      <c r="B9" s="739" t="s">
        <v>1373</v>
      </c>
      <c r="C9" s="586" t="s">
        <v>1528</v>
      </c>
      <c r="D9" s="586" t="s">
        <v>1771</v>
      </c>
      <c r="E9" s="586" t="s">
        <v>2214</v>
      </c>
      <c r="F9" s="630" t="s">
        <v>2558</v>
      </c>
      <c r="G9" s="586" t="s">
        <v>1772</v>
      </c>
      <c r="H9" s="667">
        <v>0.25</v>
      </c>
      <c r="I9" s="668">
        <v>0</v>
      </c>
      <c r="J9" s="667">
        <v>0.25</v>
      </c>
      <c r="K9" s="668">
        <v>0</v>
      </c>
      <c r="L9" s="667">
        <v>0.25</v>
      </c>
      <c r="M9" s="668">
        <v>0</v>
      </c>
      <c r="N9" s="667">
        <v>0.25</v>
      </c>
      <c r="O9" s="668">
        <v>0</v>
      </c>
      <c r="P9" s="669">
        <f>H9+J9+L9+N9</f>
        <v>1</v>
      </c>
      <c r="Q9" s="669">
        <f>I9+K9+M9+O9</f>
        <v>0</v>
      </c>
      <c r="R9" s="586" t="s">
        <v>1773</v>
      </c>
      <c r="S9" s="586" t="s">
        <v>1774</v>
      </c>
      <c r="T9" s="586" t="s">
        <v>1775</v>
      </c>
      <c r="U9" s="586" t="s">
        <v>1776</v>
      </c>
      <c r="V9" s="532"/>
    </row>
    <row r="10" spans="1:22" ht="113.25" customHeight="1" x14ac:dyDescent="0.25">
      <c r="A10" s="743"/>
      <c r="B10" s="740"/>
      <c r="C10" s="323" t="s">
        <v>1528</v>
      </c>
      <c r="D10" s="671" t="s">
        <v>1869</v>
      </c>
      <c r="E10" s="671" t="s">
        <v>2474</v>
      </c>
      <c r="F10" s="630" t="s">
        <v>2557</v>
      </c>
      <c r="G10" s="671" t="s">
        <v>1871</v>
      </c>
      <c r="H10" s="673">
        <v>0.25</v>
      </c>
      <c r="I10" s="672">
        <v>0</v>
      </c>
      <c r="J10" s="673">
        <v>0.25</v>
      </c>
      <c r="K10" s="672">
        <v>0</v>
      </c>
      <c r="L10" s="673">
        <v>0.25</v>
      </c>
      <c r="M10" s="672">
        <v>0</v>
      </c>
      <c r="N10" s="673">
        <v>0.25</v>
      </c>
      <c r="O10" s="672">
        <v>0</v>
      </c>
      <c r="P10" s="669">
        <f t="shared" ref="P10:P27" si="0">H10+J10+L10+N10</f>
        <v>1</v>
      </c>
      <c r="Q10" s="669">
        <f t="shared" ref="Q10:Q27" si="1">I10+K10+M10+O10</f>
        <v>0</v>
      </c>
      <c r="R10" s="586" t="s">
        <v>1773</v>
      </c>
      <c r="S10" s="586" t="s">
        <v>2473</v>
      </c>
      <c r="T10" s="586" t="s">
        <v>1775</v>
      </c>
      <c r="U10" s="671" t="s">
        <v>1872</v>
      </c>
    </row>
    <row r="11" spans="1:22" ht="162" customHeight="1" x14ac:dyDescent="0.25">
      <c r="A11" s="743"/>
      <c r="B11" s="740"/>
      <c r="C11" s="323" t="s">
        <v>1528</v>
      </c>
      <c r="D11" s="671" t="s">
        <v>2043</v>
      </c>
      <c r="E11" s="671" t="s">
        <v>2044</v>
      </c>
      <c r="F11" s="630" t="s">
        <v>2556</v>
      </c>
      <c r="G11" s="586" t="s">
        <v>1772</v>
      </c>
      <c r="H11" s="673">
        <v>0.25</v>
      </c>
      <c r="I11" s="672">
        <v>0</v>
      </c>
      <c r="J11" s="673">
        <v>0.25</v>
      </c>
      <c r="K11" s="672">
        <v>0</v>
      </c>
      <c r="L11" s="673">
        <v>0.25</v>
      </c>
      <c r="M11" s="672">
        <v>0</v>
      </c>
      <c r="N11" s="673">
        <v>0.25</v>
      </c>
      <c r="O11" s="672">
        <v>0</v>
      </c>
      <c r="P11" s="669">
        <f t="shared" si="0"/>
        <v>1</v>
      </c>
      <c r="Q11" s="669">
        <f t="shared" si="1"/>
        <v>0</v>
      </c>
      <c r="R11" s="586" t="s">
        <v>2471</v>
      </c>
      <c r="S11" s="586" t="s">
        <v>1774</v>
      </c>
      <c r="T11" s="586" t="s">
        <v>1775</v>
      </c>
      <c r="U11" s="671" t="s">
        <v>2472</v>
      </c>
    </row>
    <row r="12" spans="1:22" ht="162" customHeight="1" x14ac:dyDescent="0.25">
      <c r="A12" s="743"/>
      <c r="B12" s="740"/>
      <c r="C12" s="323" t="s">
        <v>1528</v>
      </c>
      <c r="D12" s="671" t="s">
        <v>2047</v>
      </c>
      <c r="E12" s="671" t="s">
        <v>2048</v>
      </c>
      <c r="F12" s="630" t="s">
        <v>2559</v>
      </c>
      <c r="G12" s="671" t="s">
        <v>1871</v>
      </c>
      <c r="H12" s="673">
        <v>0.25</v>
      </c>
      <c r="I12" s="672">
        <v>0</v>
      </c>
      <c r="J12" s="673">
        <v>0.25</v>
      </c>
      <c r="K12" s="672">
        <v>0</v>
      </c>
      <c r="L12" s="673">
        <v>0.25</v>
      </c>
      <c r="M12" s="672">
        <v>0</v>
      </c>
      <c r="N12" s="673">
        <v>0.25</v>
      </c>
      <c r="O12" s="672">
        <v>0</v>
      </c>
      <c r="P12" s="669">
        <f t="shared" si="0"/>
        <v>1</v>
      </c>
      <c r="Q12" s="669">
        <f t="shared" si="1"/>
        <v>0</v>
      </c>
      <c r="R12" s="586" t="s">
        <v>2471</v>
      </c>
      <c r="S12" s="586" t="s">
        <v>2473</v>
      </c>
      <c r="T12" s="586" t="s">
        <v>1775</v>
      </c>
      <c r="U12" s="671" t="s">
        <v>2049</v>
      </c>
    </row>
    <row r="13" spans="1:22" s="533" customFormat="1" ht="153" customHeight="1" x14ac:dyDescent="0.25">
      <c r="A13" s="743"/>
      <c r="B13" s="740"/>
      <c r="C13" s="586" t="s">
        <v>1528</v>
      </c>
      <c r="D13" s="564" t="s">
        <v>2098</v>
      </c>
      <c r="E13" s="564" t="s">
        <v>2093</v>
      </c>
      <c r="F13" s="630" t="s">
        <v>2560</v>
      </c>
      <c r="G13" s="586" t="s">
        <v>2099</v>
      </c>
      <c r="H13" s="667">
        <v>0.25</v>
      </c>
      <c r="I13" s="670">
        <v>0</v>
      </c>
      <c r="J13" s="667">
        <v>0.25</v>
      </c>
      <c r="K13" s="668">
        <v>0</v>
      </c>
      <c r="L13" s="667">
        <v>0.25</v>
      </c>
      <c r="M13" s="670">
        <v>0</v>
      </c>
      <c r="N13" s="667">
        <v>0.25</v>
      </c>
      <c r="O13" s="667">
        <v>0</v>
      </c>
      <c r="P13" s="669">
        <f t="shared" si="0"/>
        <v>1</v>
      </c>
      <c r="Q13" s="669">
        <f t="shared" si="1"/>
        <v>0</v>
      </c>
      <c r="R13" s="586" t="s">
        <v>2094</v>
      </c>
      <c r="S13" s="586" t="s">
        <v>2095</v>
      </c>
      <c r="T13" s="586" t="s">
        <v>2096</v>
      </c>
      <c r="U13" s="586" t="s">
        <v>2097</v>
      </c>
      <c r="V13" s="620"/>
    </row>
    <row r="14" spans="1:22" s="585" customFormat="1" ht="150" x14ac:dyDescent="0.25">
      <c r="A14" s="743"/>
      <c r="B14" s="740"/>
      <c r="C14" s="586" t="s">
        <v>1528</v>
      </c>
      <c r="D14" s="586" t="s">
        <v>2104</v>
      </c>
      <c r="E14" s="586" t="s">
        <v>2103</v>
      </c>
      <c r="F14" s="630" t="s">
        <v>2561</v>
      </c>
      <c r="G14" s="586" t="s">
        <v>2100</v>
      </c>
      <c r="H14" s="667">
        <v>0.25</v>
      </c>
      <c r="I14" s="670">
        <v>0</v>
      </c>
      <c r="J14" s="667">
        <v>0.25</v>
      </c>
      <c r="K14" s="668">
        <v>0</v>
      </c>
      <c r="L14" s="667">
        <v>0.25</v>
      </c>
      <c r="M14" s="670">
        <v>0</v>
      </c>
      <c r="N14" s="667">
        <v>0.25</v>
      </c>
      <c r="O14" s="586">
        <v>0</v>
      </c>
      <c r="P14" s="669">
        <f t="shared" si="0"/>
        <v>1</v>
      </c>
      <c r="Q14" s="669">
        <f t="shared" si="1"/>
        <v>0</v>
      </c>
      <c r="R14" s="586" t="s">
        <v>2101</v>
      </c>
      <c r="S14" s="586" t="s">
        <v>2102</v>
      </c>
      <c r="T14" s="586" t="s">
        <v>2096</v>
      </c>
      <c r="U14" s="586" t="s">
        <v>2097</v>
      </c>
      <c r="V14" s="620"/>
    </row>
    <row r="15" spans="1:22" ht="15.75" x14ac:dyDescent="0.25">
      <c r="A15" s="743"/>
      <c r="B15" s="740"/>
      <c r="C15" s="323"/>
      <c r="D15" s="323"/>
      <c r="E15" s="323"/>
      <c r="F15" s="71"/>
      <c r="G15" s="71"/>
      <c r="H15" s="203"/>
      <c r="I15" s="204"/>
      <c r="J15" s="203"/>
      <c r="K15" s="204"/>
      <c r="L15" s="203"/>
      <c r="M15" s="204"/>
      <c r="N15" s="203"/>
      <c r="O15" s="204"/>
      <c r="P15" s="669">
        <f t="shared" si="0"/>
        <v>0</v>
      </c>
      <c r="Q15" s="669">
        <f t="shared" si="1"/>
        <v>0</v>
      </c>
      <c r="R15" s="71"/>
      <c r="S15" s="71"/>
      <c r="T15" s="71"/>
      <c r="U15" s="71"/>
    </row>
    <row r="16" spans="1:22" ht="15.75" x14ac:dyDescent="0.25">
      <c r="A16" s="743"/>
      <c r="B16" s="740"/>
      <c r="C16" s="323"/>
      <c r="D16" s="323"/>
      <c r="E16" s="323"/>
      <c r="F16" s="71"/>
      <c r="G16" s="71"/>
      <c r="H16" s="203"/>
      <c r="I16" s="204"/>
      <c r="J16" s="203"/>
      <c r="K16" s="204"/>
      <c r="L16" s="203"/>
      <c r="M16" s="204"/>
      <c r="N16" s="203"/>
      <c r="O16" s="204"/>
      <c r="P16" s="669">
        <f t="shared" si="0"/>
        <v>0</v>
      </c>
      <c r="Q16" s="669">
        <f t="shared" si="1"/>
        <v>0</v>
      </c>
      <c r="R16" s="71"/>
      <c r="S16" s="71"/>
      <c r="T16" s="71"/>
      <c r="U16" s="71"/>
    </row>
    <row r="17" spans="1:21" ht="15.75" x14ac:dyDescent="0.25">
      <c r="A17" s="743"/>
      <c r="B17" s="740"/>
      <c r="C17" s="323"/>
      <c r="D17" s="323"/>
      <c r="E17" s="323"/>
      <c r="F17" s="71"/>
      <c r="G17" s="71"/>
      <c r="H17" s="203"/>
      <c r="I17" s="204"/>
      <c r="J17" s="203"/>
      <c r="K17" s="204"/>
      <c r="L17" s="203"/>
      <c r="M17" s="204"/>
      <c r="N17" s="203"/>
      <c r="O17" s="204"/>
      <c r="P17" s="669">
        <f t="shared" si="0"/>
        <v>0</v>
      </c>
      <c r="Q17" s="669">
        <f t="shared" si="1"/>
        <v>0</v>
      </c>
      <c r="R17" s="71"/>
      <c r="S17" s="71"/>
      <c r="T17" s="71"/>
      <c r="U17" s="71"/>
    </row>
    <row r="18" spans="1:21" ht="15.75" x14ac:dyDescent="0.25">
      <c r="A18" s="744"/>
      <c r="B18" s="741"/>
      <c r="C18" s="323"/>
      <c r="D18" s="323"/>
      <c r="E18" s="323"/>
      <c r="F18" s="71"/>
      <c r="G18" s="71"/>
      <c r="H18" s="203"/>
      <c r="I18" s="204"/>
      <c r="J18" s="203"/>
      <c r="K18" s="204"/>
      <c r="L18" s="203"/>
      <c r="M18" s="204"/>
      <c r="N18" s="203"/>
      <c r="O18" s="204"/>
      <c r="P18" s="669">
        <f t="shared" si="0"/>
        <v>0</v>
      </c>
      <c r="Q18" s="669">
        <f t="shared" si="1"/>
        <v>0</v>
      </c>
      <c r="R18" s="71"/>
      <c r="S18" s="71"/>
      <c r="T18" s="71"/>
      <c r="U18" s="71"/>
    </row>
    <row r="19" spans="1:21" ht="15.75" x14ac:dyDescent="0.25">
      <c r="A19" s="736" t="s">
        <v>1374</v>
      </c>
      <c r="B19" s="736" t="s">
        <v>1373</v>
      </c>
      <c r="C19" s="343"/>
      <c r="D19" s="343"/>
      <c r="E19" s="323"/>
      <c r="F19" s="71"/>
      <c r="G19" s="71"/>
      <c r="H19" s="71"/>
      <c r="I19" s="344"/>
      <c r="J19" s="71"/>
      <c r="K19" s="71"/>
      <c r="L19" s="71"/>
      <c r="M19" s="344"/>
      <c r="N19" s="71"/>
      <c r="O19" s="71"/>
      <c r="P19" s="669">
        <f t="shared" si="0"/>
        <v>0</v>
      </c>
      <c r="Q19" s="669">
        <f t="shared" si="1"/>
        <v>0</v>
      </c>
      <c r="R19" s="71"/>
      <c r="S19" s="71"/>
      <c r="T19" s="71"/>
      <c r="U19" s="71"/>
    </row>
    <row r="20" spans="1:21" ht="15.75" x14ac:dyDescent="0.25">
      <c r="A20" s="737"/>
      <c r="B20" s="737"/>
      <c r="C20" s="343"/>
      <c r="D20" s="343"/>
      <c r="E20" s="323"/>
      <c r="F20" s="71"/>
      <c r="G20" s="71"/>
      <c r="H20" s="71"/>
      <c r="I20" s="344"/>
      <c r="J20" s="71"/>
      <c r="K20" s="71"/>
      <c r="L20" s="71"/>
      <c r="M20" s="344"/>
      <c r="N20" s="71"/>
      <c r="O20" s="71"/>
      <c r="P20" s="669">
        <f t="shared" si="0"/>
        <v>0</v>
      </c>
      <c r="Q20" s="669">
        <f t="shared" si="1"/>
        <v>0</v>
      </c>
      <c r="R20" s="71"/>
      <c r="S20" s="71"/>
      <c r="T20" s="71"/>
      <c r="U20" s="71"/>
    </row>
    <row r="21" spans="1:21" ht="15.75" x14ac:dyDescent="0.25">
      <c r="A21" s="737"/>
      <c r="B21" s="737"/>
      <c r="C21" s="343"/>
      <c r="D21" s="343"/>
      <c r="E21" s="323"/>
      <c r="F21" s="71"/>
      <c r="G21" s="71"/>
      <c r="H21" s="71"/>
      <c r="I21" s="344"/>
      <c r="J21" s="71"/>
      <c r="K21" s="71"/>
      <c r="L21" s="71"/>
      <c r="M21" s="344"/>
      <c r="N21" s="71"/>
      <c r="O21" s="71"/>
      <c r="P21" s="669">
        <f t="shared" si="0"/>
        <v>0</v>
      </c>
      <c r="Q21" s="669">
        <f t="shared" si="1"/>
        <v>0</v>
      </c>
      <c r="R21" s="71"/>
      <c r="S21" s="71"/>
      <c r="T21" s="71"/>
      <c r="U21" s="71"/>
    </row>
    <row r="22" spans="1:21" ht="15.75" x14ac:dyDescent="0.25">
      <c r="A22" s="737"/>
      <c r="B22" s="737"/>
      <c r="C22" s="343"/>
      <c r="D22" s="343"/>
      <c r="E22" s="323"/>
      <c r="F22" s="71"/>
      <c r="G22" s="71"/>
      <c r="H22" s="71"/>
      <c r="I22" s="344"/>
      <c r="J22" s="71"/>
      <c r="K22" s="71"/>
      <c r="L22" s="71"/>
      <c r="M22" s="344"/>
      <c r="N22" s="71"/>
      <c r="O22" s="71"/>
      <c r="P22" s="669">
        <f t="shared" si="0"/>
        <v>0</v>
      </c>
      <c r="Q22" s="669">
        <f t="shared" si="1"/>
        <v>0</v>
      </c>
      <c r="R22" s="71"/>
      <c r="S22" s="71"/>
      <c r="T22" s="71"/>
      <c r="U22" s="71"/>
    </row>
    <row r="23" spans="1:21" ht="15.75" x14ac:dyDescent="0.25">
      <c r="A23" s="737"/>
      <c r="B23" s="737"/>
      <c r="C23" s="343"/>
      <c r="D23" s="343"/>
      <c r="E23" s="323"/>
      <c r="F23" s="71"/>
      <c r="G23" s="71"/>
      <c r="H23" s="71"/>
      <c r="I23" s="344"/>
      <c r="J23" s="71"/>
      <c r="K23" s="71"/>
      <c r="L23" s="71"/>
      <c r="M23" s="344"/>
      <c r="N23" s="71"/>
      <c r="O23" s="71"/>
      <c r="P23" s="669">
        <f t="shared" si="0"/>
        <v>0</v>
      </c>
      <c r="Q23" s="669">
        <f t="shared" si="1"/>
        <v>0</v>
      </c>
      <c r="R23" s="71"/>
      <c r="S23" s="71"/>
      <c r="T23" s="71"/>
      <c r="U23" s="71"/>
    </row>
    <row r="24" spans="1:21" ht="15.75" x14ac:dyDescent="0.25">
      <c r="A24" s="737"/>
      <c r="B24" s="737"/>
      <c r="C24" s="343"/>
      <c r="D24" s="343"/>
      <c r="E24" s="323"/>
      <c r="F24" s="71"/>
      <c r="G24" s="71"/>
      <c r="H24" s="71"/>
      <c r="I24" s="344"/>
      <c r="J24" s="71"/>
      <c r="K24" s="71"/>
      <c r="L24" s="71"/>
      <c r="M24" s="344"/>
      <c r="N24" s="71"/>
      <c r="O24" s="71"/>
      <c r="P24" s="669">
        <f t="shared" si="0"/>
        <v>0</v>
      </c>
      <c r="Q24" s="669">
        <f t="shared" si="1"/>
        <v>0</v>
      </c>
      <c r="R24" s="71"/>
      <c r="S24" s="71"/>
      <c r="T24" s="71"/>
      <c r="U24" s="71"/>
    </row>
    <row r="25" spans="1:21" ht="15.75" x14ac:dyDescent="0.25">
      <c r="A25" s="737"/>
      <c r="B25" s="737"/>
      <c r="C25" s="343"/>
      <c r="D25" s="343"/>
      <c r="E25" s="323"/>
      <c r="F25" s="71"/>
      <c r="G25" s="71"/>
      <c r="H25" s="203"/>
      <c r="I25" s="71"/>
      <c r="J25" s="71"/>
      <c r="K25" s="71"/>
      <c r="L25" s="71"/>
      <c r="M25" s="71"/>
      <c r="N25" s="71"/>
      <c r="O25" s="71"/>
      <c r="P25" s="669">
        <f t="shared" si="0"/>
        <v>0</v>
      </c>
      <c r="Q25" s="669">
        <f t="shared" si="1"/>
        <v>0</v>
      </c>
      <c r="R25" s="71"/>
      <c r="S25" s="71"/>
      <c r="T25" s="71"/>
      <c r="U25" s="71"/>
    </row>
    <row r="26" spans="1:21" ht="15.75" x14ac:dyDescent="0.25">
      <c r="A26" s="737"/>
      <c r="B26" s="737"/>
      <c r="C26" s="343"/>
      <c r="D26" s="343"/>
      <c r="E26" s="343"/>
      <c r="F26" s="71"/>
      <c r="G26" s="71"/>
      <c r="H26" s="71"/>
      <c r="I26" s="71"/>
      <c r="J26" s="71"/>
      <c r="K26" s="71"/>
      <c r="L26" s="71"/>
      <c r="M26" s="71"/>
      <c r="N26" s="71"/>
      <c r="O26" s="71"/>
      <c r="P26" s="669">
        <f t="shared" si="0"/>
        <v>0</v>
      </c>
      <c r="Q26" s="669">
        <f t="shared" si="1"/>
        <v>0</v>
      </c>
      <c r="R26" s="71"/>
      <c r="S26" s="71"/>
      <c r="T26" s="71"/>
      <c r="U26" s="71"/>
    </row>
    <row r="27" spans="1:21" ht="15.75" x14ac:dyDescent="0.25">
      <c r="A27" s="738"/>
      <c r="B27" s="738"/>
      <c r="C27" s="343"/>
      <c r="D27" s="343"/>
      <c r="E27" s="343"/>
      <c r="F27" s="71"/>
      <c r="G27" s="71"/>
      <c r="H27" s="71"/>
      <c r="I27" s="71"/>
      <c r="J27" s="71"/>
      <c r="K27" s="71"/>
      <c r="L27" s="71"/>
      <c r="M27" s="71"/>
      <c r="N27" s="71"/>
      <c r="O27" s="71"/>
      <c r="P27" s="669">
        <f t="shared" si="0"/>
        <v>0</v>
      </c>
      <c r="Q27" s="669">
        <f t="shared" si="1"/>
        <v>0</v>
      </c>
      <c r="R27" s="71"/>
      <c r="S27" s="71"/>
      <c r="T27" s="71"/>
      <c r="U27" s="72"/>
    </row>
    <row r="28" spans="1:21" ht="15.6" customHeight="1" x14ac:dyDescent="0.25">
      <c r="A28" s="295"/>
      <c r="B28" s="296"/>
      <c r="C28" s="295" t="s">
        <v>1349</v>
      </c>
      <c r="D28" s="296"/>
      <c r="E28" s="296"/>
      <c r="F28" s="296"/>
      <c r="G28" s="297"/>
      <c r="H28" s="231">
        <f t="shared" ref="H28:Q28" si="2">SUM(H9:H27)</f>
        <v>1.5</v>
      </c>
      <c r="I28" s="231">
        <f t="shared" si="2"/>
        <v>0</v>
      </c>
      <c r="J28" s="231">
        <f t="shared" si="2"/>
        <v>1.5</v>
      </c>
      <c r="K28" s="231">
        <f t="shared" si="2"/>
        <v>0</v>
      </c>
      <c r="L28" s="231">
        <f t="shared" si="2"/>
        <v>1.5</v>
      </c>
      <c r="M28" s="231">
        <f t="shared" si="2"/>
        <v>0</v>
      </c>
      <c r="N28" s="231">
        <f t="shared" si="2"/>
        <v>1.5</v>
      </c>
      <c r="O28" s="231">
        <f t="shared" si="2"/>
        <v>0</v>
      </c>
      <c r="P28" s="231">
        <f t="shared" si="2"/>
        <v>6</v>
      </c>
      <c r="Q28" s="231">
        <f t="shared" si="2"/>
        <v>0</v>
      </c>
      <c r="R28" s="206"/>
      <c r="S28" s="206"/>
      <c r="T28" s="206"/>
      <c r="U28" s="209"/>
    </row>
    <row r="29" spans="1:21" x14ac:dyDescent="0.25">
      <c r="F29" s="86"/>
    </row>
    <row r="30" spans="1:21" x14ac:dyDescent="0.25">
      <c r="F30" s="86"/>
    </row>
    <row r="31" spans="1:21" x14ac:dyDescent="0.25">
      <c r="C31" s="153"/>
      <c r="F31" s="86"/>
    </row>
    <row r="32" spans="1:21" x14ac:dyDescent="0.25">
      <c r="C32" s="491"/>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 ref="A5:A7"/>
    <mergeCell ref="B5:B7"/>
    <mergeCell ref="B19:B27"/>
    <mergeCell ref="B9:B18"/>
    <mergeCell ref="A9:A18"/>
    <mergeCell ref="A19:A27"/>
  </mergeCells>
  <conditionalFormatting sqref="F15:F27">
    <cfRule type="duplicateValues" dxfId="706" priority="18"/>
  </conditionalFormatting>
  <conditionalFormatting sqref="F9">
    <cfRule type="duplicateValues" dxfId="705" priority="15"/>
  </conditionalFormatting>
  <conditionalFormatting sqref="F13">
    <cfRule type="duplicateValues" dxfId="704" priority="14"/>
  </conditionalFormatting>
  <conditionalFormatting sqref="F14">
    <cfRule type="duplicateValues" dxfId="703" priority="13"/>
  </conditionalFormatting>
  <conditionalFormatting sqref="F9">
    <cfRule type="duplicateValues" dxfId="702" priority="12"/>
  </conditionalFormatting>
  <conditionalFormatting sqref="F10">
    <cfRule type="duplicateValues" dxfId="701" priority="11"/>
  </conditionalFormatting>
  <conditionalFormatting sqref="F10">
    <cfRule type="duplicateValues" dxfId="700" priority="10"/>
  </conditionalFormatting>
  <conditionalFormatting sqref="F11">
    <cfRule type="duplicateValues" dxfId="699" priority="9"/>
  </conditionalFormatting>
  <conditionalFormatting sqref="F11">
    <cfRule type="duplicateValues" dxfId="698" priority="8"/>
  </conditionalFormatting>
  <conditionalFormatting sqref="F12">
    <cfRule type="duplicateValues" dxfId="697" priority="7"/>
  </conditionalFormatting>
  <conditionalFormatting sqref="F12">
    <cfRule type="duplicateValues" dxfId="696" priority="6"/>
  </conditionalFormatting>
  <conditionalFormatting sqref="F13">
    <cfRule type="duplicateValues" dxfId="695" priority="5"/>
  </conditionalFormatting>
  <conditionalFormatting sqref="F13">
    <cfRule type="duplicateValues" dxfId="694" priority="4"/>
  </conditionalFormatting>
  <conditionalFormatting sqref="F14">
    <cfRule type="duplicateValues" dxfId="693" priority="3"/>
  </conditionalFormatting>
  <conditionalFormatting sqref="F14">
    <cfRule type="duplicateValues" dxfId="692" priority="2"/>
  </conditionalFormatting>
  <conditionalFormatting sqref="F14">
    <cfRule type="duplicateValues" dxfId="691" priority="1"/>
  </conditionalFormatting>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18">
      <formula1>$B$1</formula1>
    </dataValidation>
    <dataValidation type="list" allowBlank="1" showInputMessage="1" showErrorMessage="1" sqref="C19:C27">
      <formula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124"/>
  <sheetViews>
    <sheetView showGridLines="0" topLeftCell="E1" zoomScale="70" zoomScaleNormal="70" workbookViewId="0">
      <pane ySplit="6" topLeftCell="A30" activePane="bottomLeft" state="frozen"/>
      <selection sqref="A1:V1"/>
      <selection pane="bottomLeft" activeCell="G33" sqref="G33"/>
    </sheetView>
  </sheetViews>
  <sheetFormatPr baseColWidth="10" defaultColWidth="12.5703125" defaultRowHeight="12" x14ac:dyDescent="0.25"/>
  <cols>
    <col min="1" max="1" width="35.140625" style="260" customWidth="1"/>
    <col min="2" max="2" width="48.140625" style="252" customWidth="1"/>
    <col min="3" max="3" width="53" style="684" customWidth="1"/>
    <col min="4" max="4" width="58.140625" style="252" customWidth="1"/>
    <col min="5" max="5" width="47.42578125" style="252" customWidth="1"/>
    <col min="6" max="6" width="28.5703125" style="261" customWidth="1"/>
    <col min="7" max="7" width="67.5703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2" customWidth="1"/>
    <col min="17" max="17" width="16.28515625" style="382" bestFit="1" customWidth="1"/>
    <col min="18" max="18" width="39.140625" style="252" customWidth="1"/>
    <col min="19" max="19" width="25" style="252" customWidth="1"/>
    <col min="20" max="20" width="18.28515625" style="252" customWidth="1"/>
    <col min="21" max="21" width="18.5703125" style="252" customWidth="1"/>
    <col min="22" max="22" width="20.85546875" style="252" hidden="1" customWidth="1"/>
    <col min="23" max="16384" width="12.5703125" style="252"/>
  </cols>
  <sheetData>
    <row r="1" spans="1:30" s="244" customFormat="1" ht="18.75" x14ac:dyDescent="0.25">
      <c r="B1" s="289"/>
      <c r="C1" s="675"/>
      <c r="D1" s="289"/>
      <c r="E1" s="289"/>
      <c r="F1" s="289"/>
      <c r="G1" s="289"/>
      <c r="H1" s="289" t="s">
        <v>1377</v>
      </c>
      <c r="I1" s="289"/>
      <c r="J1" s="506"/>
      <c r="K1" s="506"/>
      <c r="L1" s="507" t="s">
        <v>1540</v>
      </c>
      <c r="M1" s="507" t="s">
        <v>1541</v>
      </c>
      <c r="N1" s="507" t="s">
        <v>1543</v>
      </c>
      <c r="O1" s="507" t="s">
        <v>1542</v>
      </c>
      <c r="P1" s="507" t="s">
        <v>1555</v>
      </c>
      <c r="Q1" s="507" t="s">
        <v>1544</v>
      </c>
      <c r="R1" s="507" t="s">
        <v>1545</v>
      </c>
      <c r="S1" s="507" t="s">
        <v>1546</v>
      </c>
      <c r="T1" s="507" t="s">
        <v>1547</v>
      </c>
      <c r="U1" s="507" t="s">
        <v>1548</v>
      </c>
      <c r="V1" s="507" t="s">
        <v>1549</v>
      </c>
      <c r="W1" s="507"/>
      <c r="X1" s="507" t="s">
        <v>1550</v>
      </c>
      <c r="Y1" s="507"/>
      <c r="Z1" s="507" t="s">
        <v>1551</v>
      </c>
      <c r="AA1" s="507"/>
      <c r="AB1" s="494" t="s">
        <v>1552</v>
      </c>
      <c r="AC1" s="494" t="s">
        <v>1553</v>
      </c>
      <c r="AD1" s="494" t="s">
        <v>1554</v>
      </c>
    </row>
    <row r="2" spans="1:30" s="244" customFormat="1" ht="18.75" x14ac:dyDescent="0.25">
      <c r="A2" s="311" t="s">
        <v>1340</v>
      </c>
      <c r="B2" s="289"/>
      <c r="C2" s="675"/>
      <c r="D2" s="289"/>
      <c r="E2" s="289"/>
      <c r="F2" s="289"/>
      <c r="G2" s="289"/>
      <c r="H2" s="289"/>
      <c r="I2" s="289"/>
      <c r="J2" s="289"/>
      <c r="K2" s="289"/>
      <c r="L2" s="289"/>
      <c r="M2" s="289"/>
      <c r="N2" s="289"/>
      <c r="O2" s="289"/>
      <c r="P2" s="376"/>
      <c r="Q2" s="376"/>
      <c r="R2" s="289"/>
      <c r="S2" s="289"/>
      <c r="T2" s="289"/>
      <c r="U2" s="289"/>
    </row>
    <row r="3" spans="1:30" s="244" customFormat="1" ht="21" customHeight="1" x14ac:dyDescent="0.25">
      <c r="A3" s="245" t="s">
        <v>1375</v>
      </c>
      <c r="B3" s="246"/>
      <c r="C3" s="676"/>
      <c r="D3" s="246"/>
      <c r="E3" s="246"/>
      <c r="F3" s="247"/>
      <c r="G3" s="246"/>
      <c r="H3" s="246"/>
      <c r="I3" s="246"/>
      <c r="J3" s="246"/>
      <c r="K3" s="246"/>
      <c r="L3" s="246"/>
      <c r="M3" s="246"/>
      <c r="N3" s="246"/>
      <c r="O3" s="246"/>
      <c r="P3" s="377"/>
      <c r="Q3" s="377"/>
      <c r="R3" s="246"/>
      <c r="S3" s="246"/>
      <c r="T3" s="246"/>
      <c r="U3" s="246"/>
    </row>
    <row r="4" spans="1:30" s="67" customFormat="1" ht="23.25" customHeight="1" x14ac:dyDescent="0.25">
      <c r="A4" s="733" t="s">
        <v>96</v>
      </c>
      <c r="B4" s="735" t="s">
        <v>110</v>
      </c>
      <c r="C4" s="762" t="s">
        <v>1493</v>
      </c>
      <c r="D4" s="745" t="s">
        <v>1494</v>
      </c>
      <c r="E4" s="745" t="s">
        <v>86</v>
      </c>
      <c r="F4" s="745" t="s">
        <v>391</v>
      </c>
      <c r="G4" s="745" t="s">
        <v>87</v>
      </c>
      <c r="H4" s="748" t="s">
        <v>99</v>
      </c>
      <c r="I4" s="750"/>
      <c r="J4" s="750"/>
      <c r="K4" s="750"/>
      <c r="L4" s="750"/>
      <c r="M4" s="750"/>
      <c r="N4" s="750"/>
      <c r="O4" s="749"/>
      <c r="P4" s="754" t="s">
        <v>100</v>
      </c>
      <c r="Q4" s="755"/>
      <c r="R4" s="735" t="s">
        <v>102</v>
      </c>
      <c r="S4" s="735" t="s">
        <v>109</v>
      </c>
      <c r="T4" s="735" t="s">
        <v>108</v>
      </c>
      <c r="U4" s="751" t="s">
        <v>88</v>
      </c>
    </row>
    <row r="5" spans="1:30" s="67" customFormat="1" ht="15" customHeight="1" x14ac:dyDescent="0.25">
      <c r="A5" s="733"/>
      <c r="B5" s="733"/>
      <c r="C5" s="763"/>
      <c r="D5" s="746"/>
      <c r="E5" s="746"/>
      <c r="F5" s="746"/>
      <c r="G5" s="746"/>
      <c r="H5" s="748" t="s">
        <v>103</v>
      </c>
      <c r="I5" s="749"/>
      <c r="J5" s="748" t="s">
        <v>104</v>
      </c>
      <c r="K5" s="749"/>
      <c r="L5" s="748" t="s">
        <v>105</v>
      </c>
      <c r="M5" s="749"/>
      <c r="N5" s="748" t="s">
        <v>106</v>
      </c>
      <c r="O5" s="749"/>
      <c r="P5" s="756"/>
      <c r="Q5" s="757"/>
      <c r="R5" s="733"/>
      <c r="S5" s="733"/>
      <c r="T5" s="733"/>
      <c r="U5" s="752"/>
    </row>
    <row r="6" spans="1:30" s="67" customFormat="1" ht="24" customHeight="1" x14ac:dyDescent="0.25">
      <c r="A6" s="734"/>
      <c r="B6" s="734"/>
      <c r="C6" s="764"/>
      <c r="D6" s="747"/>
      <c r="E6" s="747"/>
      <c r="F6" s="747"/>
      <c r="G6" s="747"/>
      <c r="H6" s="431" t="s">
        <v>107</v>
      </c>
      <c r="I6" s="431" t="s">
        <v>12</v>
      </c>
      <c r="J6" s="431" t="s">
        <v>107</v>
      </c>
      <c r="K6" s="431" t="s">
        <v>12</v>
      </c>
      <c r="L6" s="431" t="s">
        <v>107</v>
      </c>
      <c r="M6" s="431" t="s">
        <v>12</v>
      </c>
      <c r="N6" s="431" t="s">
        <v>107</v>
      </c>
      <c r="O6" s="431" t="s">
        <v>12</v>
      </c>
      <c r="P6" s="431" t="s">
        <v>107</v>
      </c>
      <c r="Q6" s="431" t="s">
        <v>12</v>
      </c>
      <c r="R6" s="734"/>
      <c r="S6" s="734"/>
      <c r="T6" s="734"/>
      <c r="U6" s="753"/>
    </row>
    <row r="7" spans="1:30" s="67" customFormat="1" ht="15.75" x14ac:dyDescent="0.25">
      <c r="A7" s="432"/>
      <c r="B7" s="433"/>
      <c r="C7" s="677"/>
      <c r="D7" s="434"/>
      <c r="E7" s="434"/>
      <c r="F7" s="435"/>
      <c r="G7" s="434"/>
      <c r="H7" s="436"/>
      <c r="I7" s="436"/>
      <c r="J7" s="436"/>
      <c r="K7" s="436"/>
      <c r="L7" s="436"/>
      <c r="M7" s="436"/>
      <c r="N7" s="436"/>
      <c r="O7" s="436"/>
      <c r="P7" s="436"/>
      <c r="Q7" s="436"/>
      <c r="R7" s="437"/>
      <c r="S7" s="437"/>
      <c r="T7" s="437"/>
      <c r="U7" s="438"/>
    </row>
    <row r="8" spans="1:30" ht="92.25" customHeight="1" x14ac:dyDescent="0.25">
      <c r="A8" s="758"/>
      <c r="B8" s="760" t="s">
        <v>1672</v>
      </c>
      <c r="C8" s="679" t="s">
        <v>1540</v>
      </c>
      <c r="D8" s="307" t="s">
        <v>1875</v>
      </c>
      <c r="E8" s="710" t="s">
        <v>1874</v>
      </c>
      <c r="F8" s="630" t="s">
        <v>2555</v>
      </c>
      <c r="G8" s="307" t="s">
        <v>1876</v>
      </c>
      <c r="H8" s="711">
        <v>0.25</v>
      </c>
      <c r="I8" s="249">
        <v>0</v>
      </c>
      <c r="J8" s="711">
        <v>0.25</v>
      </c>
      <c r="K8" s="251">
        <v>0</v>
      </c>
      <c r="L8" s="711">
        <v>0.5</v>
      </c>
      <c r="M8" s="230">
        <v>0</v>
      </c>
      <c r="N8" s="250">
        <v>0</v>
      </c>
      <c r="O8" s="230">
        <v>0</v>
      </c>
      <c r="P8" s="378">
        <f t="shared" ref="P8:P34" si="0">H8+J8+L8+N8</f>
        <v>1</v>
      </c>
      <c r="Q8" s="379">
        <f t="shared" ref="Q8:Q34" si="1">I8+K8+M8+O8</f>
        <v>0</v>
      </c>
      <c r="R8" s="249" t="s">
        <v>1878</v>
      </c>
      <c r="S8" s="249" t="s">
        <v>1877</v>
      </c>
      <c r="T8" s="249" t="s">
        <v>1879</v>
      </c>
      <c r="U8" s="307" t="s">
        <v>1880</v>
      </c>
    </row>
    <row r="9" spans="1:30" ht="93.75" x14ac:dyDescent="0.25">
      <c r="A9" s="758"/>
      <c r="B9" s="758"/>
      <c r="C9" s="679" t="s">
        <v>1540</v>
      </c>
      <c r="D9" s="627" t="s">
        <v>1949</v>
      </c>
      <c r="E9" s="710" t="s">
        <v>2395</v>
      </c>
      <c r="F9" s="630" t="s">
        <v>2562</v>
      </c>
      <c r="G9" s="634" t="s">
        <v>1876</v>
      </c>
      <c r="H9" s="711">
        <v>0.25</v>
      </c>
      <c r="I9" s="249">
        <v>0</v>
      </c>
      <c r="J9" s="711">
        <v>0.25</v>
      </c>
      <c r="K9" s="251">
        <v>0</v>
      </c>
      <c r="L9" s="711">
        <v>0.25</v>
      </c>
      <c r="M9" s="230">
        <v>0</v>
      </c>
      <c r="N9" s="711">
        <v>0.25</v>
      </c>
      <c r="O9" s="230">
        <v>0</v>
      </c>
      <c r="P9" s="378">
        <f t="shared" si="0"/>
        <v>1</v>
      </c>
      <c r="Q9" s="639">
        <f t="shared" si="1"/>
        <v>0</v>
      </c>
      <c r="R9" s="608" t="s">
        <v>2397</v>
      </c>
      <c r="S9" s="627" t="s">
        <v>1877</v>
      </c>
      <c r="T9" s="627" t="s">
        <v>1879</v>
      </c>
      <c r="U9" s="634" t="s">
        <v>2398</v>
      </c>
    </row>
    <row r="10" spans="1:30" ht="86.25" customHeight="1" x14ac:dyDescent="0.25">
      <c r="A10" s="758"/>
      <c r="B10" s="758"/>
      <c r="C10" s="679" t="s">
        <v>1540</v>
      </c>
      <c r="D10" s="627" t="s">
        <v>1950</v>
      </c>
      <c r="E10" s="710" t="s">
        <v>2396</v>
      </c>
      <c r="F10" s="630" t="s">
        <v>2563</v>
      </c>
      <c r="G10" s="634" t="s">
        <v>1876</v>
      </c>
      <c r="H10" s="711">
        <v>0.25</v>
      </c>
      <c r="I10" s="249">
        <v>0</v>
      </c>
      <c r="J10" s="711">
        <v>0.25</v>
      </c>
      <c r="K10" s="251">
        <v>0</v>
      </c>
      <c r="L10" s="711">
        <v>0.25</v>
      </c>
      <c r="M10" s="230">
        <v>0</v>
      </c>
      <c r="N10" s="711">
        <v>0.25</v>
      </c>
      <c r="O10" s="230">
        <v>0</v>
      </c>
      <c r="P10" s="378">
        <f t="shared" si="0"/>
        <v>1</v>
      </c>
      <c r="Q10" s="639">
        <f t="shared" si="1"/>
        <v>0</v>
      </c>
      <c r="R10" s="608" t="s">
        <v>2397</v>
      </c>
      <c r="S10" s="627" t="s">
        <v>1877</v>
      </c>
      <c r="T10" s="627" t="s">
        <v>1879</v>
      </c>
      <c r="U10" s="634" t="s">
        <v>2398</v>
      </c>
    </row>
    <row r="11" spans="1:30" ht="75.75" customHeight="1" x14ac:dyDescent="0.25">
      <c r="A11" s="758"/>
      <c r="B11" s="758"/>
      <c r="C11" s="680" t="s">
        <v>1540</v>
      </c>
      <c r="D11" s="608" t="s">
        <v>2222</v>
      </c>
      <c r="E11" s="608" t="s">
        <v>2875</v>
      </c>
      <c r="F11" s="630" t="s">
        <v>2564</v>
      </c>
      <c r="G11" s="618" t="s">
        <v>2223</v>
      </c>
      <c r="H11" s="609">
        <v>0</v>
      </c>
      <c r="I11" s="608">
        <v>0</v>
      </c>
      <c r="J11" s="609">
        <v>0.3</v>
      </c>
      <c r="K11" s="614">
        <v>0</v>
      </c>
      <c r="L11" s="609">
        <v>0.5</v>
      </c>
      <c r="M11" s="610">
        <v>0</v>
      </c>
      <c r="N11" s="609">
        <v>0.2</v>
      </c>
      <c r="O11" s="610">
        <v>0</v>
      </c>
      <c r="P11" s="611">
        <f>H11+J11+L11+N11</f>
        <v>1</v>
      </c>
      <c r="Q11" s="639">
        <f t="shared" si="1"/>
        <v>0</v>
      </c>
      <c r="R11" s="608" t="s">
        <v>2224</v>
      </c>
      <c r="S11" s="608" t="s">
        <v>1966</v>
      </c>
      <c r="T11" s="608" t="s">
        <v>2317</v>
      </c>
      <c r="U11" s="608" t="s">
        <v>1967</v>
      </c>
    </row>
    <row r="12" spans="1:30" s="629" customFormat="1" ht="117" customHeight="1" x14ac:dyDescent="0.25">
      <c r="A12" s="758"/>
      <c r="B12" s="761"/>
      <c r="C12" s="680" t="s">
        <v>1540</v>
      </c>
      <c r="D12" s="608" t="s">
        <v>2316</v>
      </c>
      <c r="E12" s="799" t="s">
        <v>2315</v>
      </c>
      <c r="F12" s="630" t="s">
        <v>2565</v>
      </c>
      <c r="G12" s="634" t="s">
        <v>1876</v>
      </c>
      <c r="H12" s="800">
        <v>0.25</v>
      </c>
      <c r="I12" s="601">
        <v>0</v>
      </c>
      <c r="J12" s="800">
        <v>0.25</v>
      </c>
      <c r="K12" s="603">
        <v>0</v>
      </c>
      <c r="L12" s="800">
        <v>0.25</v>
      </c>
      <c r="M12" s="604">
        <v>0</v>
      </c>
      <c r="N12" s="800">
        <v>0.25</v>
      </c>
      <c r="O12" s="610">
        <v>0</v>
      </c>
      <c r="P12" s="605">
        <f>H12+J12+L12+N12</f>
        <v>1</v>
      </c>
      <c r="Q12" s="639">
        <f t="shared" si="1"/>
        <v>0</v>
      </c>
      <c r="R12" s="608" t="s">
        <v>2399</v>
      </c>
      <c r="S12" s="608" t="s">
        <v>2318</v>
      </c>
      <c r="T12" s="608" t="s">
        <v>2319</v>
      </c>
      <c r="U12" s="608" t="s">
        <v>2320</v>
      </c>
    </row>
    <row r="13" spans="1:30" ht="117" customHeight="1" x14ac:dyDescent="0.25">
      <c r="A13" s="758"/>
      <c r="B13" s="760" t="s">
        <v>1673</v>
      </c>
      <c r="C13" s="681" t="s">
        <v>1543</v>
      </c>
      <c r="D13" s="615" t="s">
        <v>2225</v>
      </c>
      <c r="E13" s="615" t="s">
        <v>2226</v>
      </c>
      <c r="F13" s="630" t="s">
        <v>2566</v>
      </c>
      <c r="G13" s="615" t="s">
        <v>2227</v>
      </c>
      <c r="H13" s="602">
        <v>0.25</v>
      </c>
      <c r="I13" s="601">
        <v>0</v>
      </c>
      <c r="J13" s="602">
        <v>0.25</v>
      </c>
      <c r="K13" s="603">
        <v>0</v>
      </c>
      <c r="L13" s="602">
        <v>0.25</v>
      </c>
      <c r="M13" s="604">
        <v>0</v>
      </c>
      <c r="N13" s="602">
        <v>0.25</v>
      </c>
      <c r="O13" s="604">
        <v>0</v>
      </c>
      <c r="P13" s="605">
        <f>H13+J13+L13+N13</f>
        <v>1</v>
      </c>
      <c r="Q13" s="639">
        <f>I13+K13+M13+O13</f>
        <v>0</v>
      </c>
      <c r="R13" s="601" t="s">
        <v>1968</v>
      </c>
      <c r="S13" s="601" t="s">
        <v>2228</v>
      </c>
      <c r="T13" s="601" t="s">
        <v>2229</v>
      </c>
      <c r="U13" s="601" t="s">
        <v>2475</v>
      </c>
    </row>
    <row r="14" spans="1:30" ht="88.5" customHeight="1" x14ac:dyDescent="0.25">
      <c r="A14" s="758"/>
      <c r="B14" s="758"/>
      <c r="C14" s="679" t="s">
        <v>1545</v>
      </c>
      <c r="D14" s="594" t="s">
        <v>2230</v>
      </c>
      <c r="E14" s="307" t="s">
        <v>1969</v>
      </c>
      <c r="F14" s="630" t="s">
        <v>2567</v>
      </c>
      <c r="G14" s="607" t="s">
        <v>2231</v>
      </c>
      <c r="H14" s="602">
        <v>0.25</v>
      </c>
      <c r="I14" s="601">
        <v>0</v>
      </c>
      <c r="J14" s="602">
        <v>0.25</v>
      </c>
      <c r="K14" s="603">
        <v>0</v>
      </c>
      <c r="L14" s="602">
        <v>0.25</v>
      </c>
      <c r="M14" s="604">
        <v>0</v>
      </c>
      <c r="N14" s="602">
        <v>0.25</v>
      </c>
      <c r="O14" s="604">
        <v>0</v>
      </c>
      <c r="P14" s="605">
        <f>H14+J14+L14+N14</f>
        <v>1</v>
      </c>
      <c r="Q14" s="639">
        <f t="shared" si="1"/>
        <v>0</v>
      </c>
      <c r="R14" s="613" t="s">
        <v>1970</v>
      </c>
      <c r="S14" s="601" t="s">
        <v>2228</v>
      </c>
      <c r="T14" s="601" t="s">
        <v>2229</v>
      </c>
      <c r="U14" s="601" t="s">
        <v>2475</v>
      </c>
    </row>
    <row r="15" spans="1:30" ht="102" customHeight="1" x14ac:dyDescent="0.25">
      <c r="A15" s="758"/>
      <c r="B15" s="758"/>
      <c r="C15" s="679" t="s">
        <v>1550</v>
      </c>
      <c r="D15" s="598" t="s">
        <v>2233</v>
      </c>
      <c r="E15" s="710" t="s">
        <v>2232</v>
      </c>
      <c r="F15" s="630" t="s">
        <v>2568</v>
      </c>
      <c r="G15" s="606" t="s">
        <v>2234</v>
      </c>
      <c r="H15" s="249">
        <v>0</v>
      </c>
      <c r="I15" s="249">
        <v>0</v>
      </c>
      <c r="J15" s="205">
        <v>0</v>
      </c>
      <c r="K15" s="249">
        <v>0</v>
      </c>
      <c r="L15" s="711">
        <v>0.5</v>
      </c>
      <c r="M15" s="230">
        <v>0</v>
      </c>
      <c r="N15" s="711">
        <v>0.5</v>
      </c>
      <c r="O15" s="230">
        <v>0</v>
      </c>
      <c r="P15" s="378">
        <f t="shared" ref="P15" si="2">H15+J15+L15+N15</f>
        <v>1</v>
      </c>
      <c r="Q15" s="639">
        <f t="shared" si="1"/>
        <v>0</v>
      </c>
      <c r="R15" s="249" t="s">
        <v>1971</v>
      </c>
      <c r="S15" s="593" t="s">
        <v>2235</v>
      </c>
      <c r="T15" s="601" t="s">
        <v>2229</v>
      </c>
      <c r="U15" s="601" t="s">
        <v>2475</v>
      </c>
    </row>
    <row r="16" spans="1:30" ht="111" customHeight="1" x14ac:dyDescent="0.25">
      <c r="A16" s="758"/>
      <c r="B16" s="758"/>
      <c r="C16" s="679" t="s">
        <v>1550</v>
      </c>
      <c r="D16" s="608" t="s">
        <v>2236</v>
      </c>
      <c r="E16" s="799" t="s">
        <v>2237</v>
      </c>
      <c r="F16" s="630" t="s">
        <v>2569</v>
      </c>
      <c r="G16" s="608" t="s">
        <v>2238</v>
      </c>
      <c r="H16" s="801">
        <v>0.3</v>
      </c>
      <c r="I16" s="549">
        <v>0</v>
      </c>
      <c r="J16" s="802">
        <v>0.3</v>
      </c>
      <c r="K16" s="549">
        <v>0</v>
      </c>
      <c r="L16" s="801">
        <v>0.3</v>
      </c>
      <c r="M16" s="550">
        <v>0</v>
      </c>
      <c r="N16" s="801">
        <v>0.1</v>
      </c>
      <c r="O16" s="550">
        <v>0</v>
      </c>
      <c r="P16" s="551">
        <f>H16+J16+L16+N16</f>
        <v>0.99999999999999989</v>
      </c>
      <c r="Q16" s="639">
        <f t="shared" si="1"/>
        <v>0</v>
      </c>
      <c r="R16" s="549" t="s">
        <v>1972</v>
      </c>
      <c r="S16" s="665" t="s">
        <v>2239</v>
      </c>
      <c r="T16" s="665" t="s">
        <v>1973</v>
      </c>
      <c r="U16" s="601" t="s">
        <v>2475</v>
      </c>
    </row>
    <row r="17" spans="1:22" s="629" customFormat="1" ht="101.25" customHeight="1" x14ac:dyDescent="0.25">
      <c r="A17" s="758"/>
      <c r="B17" s="758"/>
      <c r="C17" s="679" t="s">
        <v>1550</v>
      </c>
      <c r="D17" s="608" t="s">
        <v>2292</v>
      </c>
      <c r="E17" s="799" t="s">
        <v>2293</v>
      </c>
      <c r="F17" s="686" t="s">
        <v>2570</v>
      </c>
      <c r="G17" s="608" t="s">
        <v>2294</v>
      </c>
      <c r="H17" s="801">
        <v>0.5</v>
      </c>
      <c r="I17" s="687">
        <v>50000</v>
      </c>
      <c r="J17" s="802">
        <v>0.5</v>
      </c>
      <c r="K17" s="608">
        <v>0</v>
      </c>
      <c r="L17" s="609">
        <v>0</v>
      </c>
      <c r="M17" s="610">
        <v>0</v>
      </c>
      <c r="N17" s="609">
        <v>0</v>
      </c>
      <c r="O17" s="610">
        <v>0</v>
      </c>
      <c r="P17" s="611">
        <f>H17+J17+L17+N17</f>
        <v>1</v>
      </c>
      <c r="Q17" s="639">
        <f t="shared" si="1"/>
        <v>50000</v>
      </c>
      <c r="R17" s="608" t="s">
        <v>2295</v>
      </c>
      <c r="S17" s="665" t="s">
        <v>2296</v>
      </c>
      <c r="T17" s="665" t="s">
        <v>2297</v>
      </c>
      <c r="U17" s="601" t="s">
        <v>2282</v>
      </c>
      <c r="V17" s="556" t="s">
        <v>2298</v>
      </c>
    </row>
    <row r="18" spans="1:22" ht="69" customHeight="1" x14ac:dyDescent="0.25">
      <c r="A18" s="758"/>
      <c r="B18" s="758"/>
      <c r="C18" s="679" t="s">
        <v>1550</v>
      </c>
      <c r="D18" s="556" t="s">
        <v>2015</v>
      </c>
      <c r="E18" s="710" t="s">
        <v>2016</v>
      </c>
      <c r="F18" s="630" t="s">
        <v>2571</v>
      </c>
      <c r="G18" s="634" t="s">
        <v>1876</v>
      </c>
      <c r="H18" s="711">
        <v>0.5</v>
      </c>
      <c r="I18" s="249">
        <v>0</v>
      </c>
      <c r="J18" s="711">
        <v>0.5</v>
      </c>
      <c r="K18" s="249">
        <v>0</v>
      </c>
      <c r="L18" s="250">
        <v>0</v>
      </c>
      <c r="M18" s="230">
        <v>0</v>
      </c>
      <c r="N18" s="250">
        <v>0</v>
      </c>
      <c r="O18" s="230">
        <v>0</v>
      </c>
      <c r="P18" s="378">
        <f t="shared" si="0"/>
        <v>1</v>
      </c>
      <c r="Q18" s="639">
        <f t="shared" si="1"/>
        <v>0</v>
      </c>
      <c r="R18" s="556" t="s">
        <v>2400</v>
      </c>
      <c r="S18" s="665" t="s">
        <v>2402</v>
      </c>
      <c r="T18" s="665" t="s">
        <v>1973</v>
      </c>
      <c r="U18" s="627" t="s">
        <v>2403</v>
      </c>
    </row>
    <row r="19" spans="1:22" ht="63" x14ac:dyDescent="0.25">
      <c r="A19" s="758"/>
      <c r="B19" s="758"/>
      <c r="C19" s="679" t="s">
        <v>1550</v>
      </c>
      <c r="D19" s="556" t="s">
        <v>2017</v>
      </c>
      <c r="E19" s="710" t="s">
        <v>2018</v>
      </c>
      <c r="F19" s="630" t="s">
        <v>2572</v>
      </c>
      <c r="G19" s="634" t="s">
        <v>1876</v>
      </c>
      <c r="H19" s="711">
        <v>0.5</v>
      </c>
      <c r="I19" s="249">
        <v>0</v>
      </c>
      <c r="J19" s="711">
        <v>0.5</v>
      </c>
      <c r="K19" s="249">
        <v>0</v>
      </c>
      <c r="L19" s="250">
        <v>0</v>
      </c>
      <c r="M19" s="230">
        <v>0</v>
      </c>
      <c r="N19" s="250">
        <v>0</v>
      </c>
      <c r="O19" s="230">
        <v>0</v>
      </c>
      <c r="P19" s="378">
        <f t="shared" si="0"/>
        <v>1</v>
      </c>
      <c r="Q19" s="639">
        <f t="shared" si="1"/>
        <v>0</v>
      </c>
      <c r="R19" s="556" t="s">
        <v>2401</v>
      </c>
      <c r="S19" s="665" t="s">
        <v>2402</v>
      </c>
      <c r="T19" s="665" t="s">
        <v>1973</v>
      </c>
      <c r="U19" s="627" t="s">
        <v>2403</v>
      </c>
    </row>
    <row r="20" spans="1:22" ht="129" customHeight="1" x14ac:dyDescent="0.25">
      <c r="A20" s="758"/>
      <c r="B20" s="758"/>
      <c r="C20" s="681" t="s">
        <v>1550</v>
      </c>
      <c r="D20" s="581" t="s">
        <v>2413</v>
      </c>
      <c r="E20" s="710" t="s">
        <v>2159</v>
      </c>
      <c r="F20" s="630" t="s">
        <v>2573</v>
      </c>
      <c r="G20" s="634" t="s">
        <v>1876</v>
      </c>
      <c r="H20" s="711">
        <v>0.25</v>
      </c>
      <c r="I20" s="253">
        <v>0</v>
      </c>
      <c r="J20" s="711">
        <v>0.25</v>
      </c>
      <c r="K20" s="253">
        <v>0</v>
      </c>
      <c r="L20" s="711">
        <v>0.25</v>
      </c>
      <c r="M20" s="230">
        <v>0</v>
      </c>
      <c r="N20" s="711">
        <v>0.25</v>
      </c>
      <c r="O20" s="230">
        <v>0</v>
      </c>
      <c r="P20" s="378">
        <f t="shared" si="0"/>
        <v>1</v>
      </c>
      <c r="Q20" s="639">
        <f t="shared" si="1"/>
        <v>0</v>
      </c>
      <c r="R20" s="581" t="s">
        <v>2417</v>
      </c>
      <c r="S20" s="249" t="s">
        <v>2161</v>
      </c>
      <c r="T20" s="249" t="s">
        <v>2162</v>
      </c>
      <c r="U20" s="307" t="s">
        <v>2160</v>
      </c>
    </row>
    <row r="21" spans="1:22" ht="129.75" customHeight="1" x14ac:dyDescent="0.25">
      <c r="A21" s="758"/>
      <c r="B21" s="758"/>
      <c r="C21" s="681" t="s">
        <v>1550</v>
      </c>
      <c r="D21" s="581" t="s">
        <v>2414</v>
      </c>
      <c r="E21" s="710" t="s">
        <v>2159</v>
      </c>
      <c r="F21" s="630" t="s">
        <v>2574</v>
      </c>
      <c r="G21" s="634" t="s">
        <v>1876</v>
      </c>
      <c r="H21" s="711">
        <v>0.25</v>
      </c>
      <c r="I21" s="253">
        <v>0</v>
      </c>
      <c r="J21" s="711">
        <v>0.25</v>
      </c>
      <c r="K21" s="253">
        <v>0</v>
      </c>
      <c r="L21" s="711">
        <v>0.25</v>
      </c>
      <c r="M21" s="230">
        <v>0</v>
      </c>
      <c r="N21" s="711">
        <v>0.25</v>
      </c>
      <c r="O21" s="230">
        <v>0</v>
      </c>
      <c r="P21" s="378">
        <f t="shared" ref="P21" si="3">H21+J21+L21+N21</f>
        <v>1</v>
      </c>
      <c r="Q21" s="639">
        <f t="shared" si="1"/>
        <v>0</v>
      </c>
      <c r="R21" s="581" t="s">
        <v>2418</v>
      </c>
      <c r="S21" s="249" t="s">
        <v>2161</v>
      </c>
      <c r="T21" s="249" t="s">
        <v>2162</v>
      </c>
      <c r="U21" s="307" t="s">
        <v>2160</v>
      </c>
    </row>
    <row r="22" spans="1:22" s="629" customFormat="1" ht="98.25" customHeight="1" x14ac:dyDescent="0.25">
      <c r="A22" s="758"/>
      <c r="B22" s="758"/>
      <c r="C22" s="681" t="s">
        <v>1550</v>
      </c>
      <c r="D22" s="581" t="s">
        <v>2415</v>
      </c>
      <c r="E22" s="710" t="s">
        <v>2159</v>
      </c>
      <c r="F22" s="630" t="s">
        <v>2575</v>
      </c>
      <c r="G22" s="634" t="s">
        <v>1876</v>
      </c>
      <c r="H22" s="711">
        <v>0.25</v>
      </c>
      <c r="I22" s="253">
        <v>0</v>
      </c>
      <c r="J22" s="711">
        <v>0.25</v>
      </c>
      <c r="K22" s="253">
        <v>0</v>
      </c>
      <c r="L22" s="711">
        <v>0.25</v>
      </c>
      <c r="M22" s="626">
        <v>0</v>
      </c>
      <c r="N22" s="711">
        <v>0.25</v>
      </c>
      <c r="O22" s="626">
        <v>0</v>
      </c>
      <c r="P22" s="638">
        <f t="shared" ref="P22:P23" si="4">H22+J22+L22+N22</f>
        <v>1</v>
      </c>
      <c r="Q22" s="639">
        <f t="shared" si="1"/>
        <v>0</v>
      </c>
      <c r="R22" s="581" t="s">
        <v>2416</v>
      </c>
      <c r="S22" s="627" t="s">
        <v>2161</v>
      </c>
      <c r="T22" s="627" t="s">
        <v>2162</v>
      </c>
      <c r="U22" s="634" t="s">
        <v>2160</v>
      </c>
    </row>
    <row r="23" spans="1:22" s="629" customFormat="1" ht="78.75" x14ac:dyDescent="0.25">
      <c r="A23" s="758"/>
      <c r="B23" s="758"/>
      <c r="C23" s="681" t="s">
        <v>1550</v>
      </c>
      <c r="D23" s="516" t="s">
        <v>1709</v>
      </c>
      <c r="E23" s="630" t="s">
        <v>2876</v>
      </c>
      <c r="F23" s="630" t="s">
        <v>2576</v>
      </c>
      <c r="G23" s="630" t="s">
        <v>1713</v>
      </c>
      <c r="H23" s="517">
        <v>0.5</v>
      </c>
      <c r="I23" s="253">
        <v>0</v>
      </c>
      <c r="J23" s="517">
        <v>0.5</v>
      </c>
      <c r="K23" s="519">
        <v>0</v>
      </c>
      <c r="L23" s="517">
        <v>0</v>
      </c>
      <c r="M23" s="632">
        <v>0</v>
      </c>
      <c r="N23" s="517">
        <v>0</v>
      </c>
      <c r="O23" s="632">
        <v>0</v>
      </c>
      <c r="P23" s="517">
        <f t="shared" si="4"/>
        <v>1</v>
      </c>
      <c r="Q23" s="639">
        <f t="shared" si="1"/>
        <v>0</v>
      </c>
      <c r="R23" s="516" t="s">
        <v>1710</v>
      </c>
      <c r="S23" s="630" t="s">
        <v>1711</v>
      </c>
      <c r="T23" s="630" t="s">
        <v>1712</v>
      </c>
      <c r="U23" s="630" t="s">
        <v>1708</v>
      </c>
      <c r="V23" s="620"/>
    </row>
    <row r="24" spans="1:22" s="629" customFormat="1" ht="108" customHeight="1" x14ac:dyDescent="0.25">
      <c r="A24" s="758"/>
      <c r="B24" s="758"/>
      <c r="C24" s="681" t="s">
        <v>1550</v>
      </c>
      <c r="D24" s="627" t="s">
        <v>2409</v>
      </c>
      <c r="E24" s="804" t="s">
        <v>2412</v>
      </c>
      <c r="F24" s="630" t="s">
        <v>2577</v>
      </c>
      <c r="G24" s="634" t="s">
        <v>1876</v>
      </c>
      <c r="H24" s="628">
        <v>0.25</v>
      </c>
      <c r="I24" s="253">
        <v>0</v>
      </c>
      <c r="J24" s="628">
        <v>0.25</v>
      </c>
      <c r="K24" s="627">
        <v>0</v>
      </c>
      <c r="L24" s="628">
        <v>0.25</v>
      </c>
      <c r="M24" s="626">
        <v>0</v>
      </c>
      <c r="N24" s="628">
        <v>0.25</v>
      </c>
      <c r="O24" s="626">
        <v>0</v>
      </c>
      <c r="P24" s="638">
        <f t="shared" ref="P24:P32" si="5">H24+J24+L24+N24</f>
        <v>1</v>
      </c>
      <c r="Q24" s="639">
        <f t="shared" si="1"/>
        <v>0</v>
      </c>
      <c r="R24" s="627" t="s">
        <v>2404</v>
      </c>
      <c r="S24" s="665" t="s">
        <v>2402</v>
      </c>
      <c r="T24" s="630" t="s">
        <v>1712</v>
      </c>
      <c r="U24" s="630" t="s">
        <v>1708</v>
      </c>
      <c r="V24" s="620"/>
    </row>
    <row r="25" spans="1:22" s="629" customFormat="1" ht="78.75" x14ac:dyDescent="0.25">
      <c r="A25" s="758"/>
      <c r="B25" s="758"/>
      <c r="C25" s="681" t="s">
        <v>1550</v>
      </c>
      <c r="D25" s="627" t="s">
        <v>1769</v>
      </c>
      <c r="E25" s="804" t="s">
        <v>2412</v>
      </c>
      <c r="F25" s="630" t="s">
        <v>2578</v>
      </c>
      <c r="G25" s="634" t="s">
        <v>1876</v>
      </c>
      <c r="H25" s="628">
        <v>0.25</v>
      </c>
      <c r="I25" s="253">
        <v>0</v>
      </c>
      <c r="J25" s="628">
        <v>0.25</v>
      </c>
      <c r="K25" s="627"/>
      <c r="L25" s="628">
        <v>0.25</v>
      </c>
      <c r="M25" s="626"/>
      <c r="N25" s="628">
        <v>0.25</v>
      </c>
      <c r="O25" s="626"/>
      <c r="P25" s="638">
        <f t="shared" si="5"/>
        <v>1</v>
      </c>
      <c r="Q25" s="639">
        <f t="shared" si="1"/>
        <v>0</v>
      </c>
      <c r="R25" s="627" t="s">
        <v>2405</v>
      </c>
      <c r="S25" s="665" t="s">
        <v>2402</v>
      </c>
      <c r="T25" s="630" t="s">
        <v>1712</v>
      </c>
      <c r="U25" s="630" t="s">
        <v>1708</v>
      </c>
      <c r="V25" s="620"/>
    </row>
    <row r="26" spans="1:22" s="629" customFormat="1" ht="78.75" x14ac:dyDescent="0.25">
      <c r="A26" s="758"/>
      <c r="B26" s="758"/>
      <c r="C26" s="681" t="s">
        <v>1550</v>
      </c>
      <c r="D26" s="627" t="s">
        <v>2410</v>
      </c>
      <c r="E26" s="804" t="s">
        <v>2412</v>
      </c>
      <c r="F26" s="630" t="s">
        <v>2579</v>
      </c>
      <c r="G26" s="634" t="s">
        <v>1876</v>
      </c>
      <c r="H26" s="628">
        <v>0.25</v>
      </c>
      <c r="I26" s="253">
        <v>0</v>
      </c>
      <c r="J26" s="628">
        <v>0.25</v>
      </c>
      <c r="K26" s="627"/>
      <c r="L26" s="628">
        <v>0.25</v>
      </c>
      <c r="M26" s="626"/>
      <c r="N26" s="628">
        <v>0.25</v>
      </c>
      <c r="O26" s="626"/>
      <c r="P26" s="638">
        <f t="shared" si="5"/>
        <v>1</v>
      </c>
      <c r="Q26" s="639">
        <f t="shared" si="1"/>
        <v>0</v>
      </c>
      <c r="R26" s="627" t="s">
        <v>2405</v>
      </c>
      <c r="S26" s="665" t="s">
        <v>2402</v>
      </c>
      <c r="T26" s="630" t="s">
        <v>1712</v>
      </c>
      <c r="U26" s="630" t="s">
        <v>1708</v>
      </c>
      <c r="V26" s="620"/>
    </row>
    <row r="27" spans="1:22" s="629" customFormat="1" ht="126" x14ac:dyDescent="0.25">
      <c r="A27" s="758"/>
      <c r="B27" s="758"/>
      <c r="C27" s="681" t="s">
        <v>1550</v>
      </c>
      <c r="D27" s="627" t="s">
        <v>2411</v>
      </c>
      <c r="E27" s="804" t="s">
        <v>2412</v>
      </c>
      <c r="F27" s="630" t="s">
        <v>2580</v>
      </c>
      <c r="G27" s="634" t="s">
        <v>1876</v>
      </c>
      <c r="H27" s="628">
        <v>0.25</v>
      </c>
      <c r="I27" s="253">
        <v>0</v>
      </c>
      <c r="J27" s="628">
        <v>0.25</v>
      </c>
      <c r="K27" s="627"/>
      <c r="L27" s="628">
        <v>0.25</v>
      </c>
      <c r="M27" s="626"/>
      <c r="N27" s="628">
        <v>0.25</v>
      </c>
      <c r="O27" s="626"/>
      <c r="P27" s="638">
        <f t="shared" si="5"/>
        <v>1</v>
      </c>
      <c r="Q27" s="639">
        <f t="shared" si="1"/>
        <v>0</v>
      </c>
      <c r="R27" s="627" t="s">
        <v>2406</v>
      </c>
      <c r="S27" s="665" t="s">
        <v>2402</v>
      </c>
      <c r="T27" s="630" t="s">
        <v>1712</v>
      </c>
      <c r="U27" s="630" t="s">
        <v>1708</v>
      </c>
      <c r="V27" s="620"/>
    </row>
    <row r="28" spans="1:22" s="629" customFormat="1" ht="111" customHeight="1" x14ac:dyDescent="0.25">
      <c r="A28" s="758"/>
      <c r="B28" s="758"/>
      <c r="C28" s="681" t="s">
        <v>1550</v>
      </c>
      <c r="D28" s="627" t="s">
        <v>2581</v>
      </c>
      <c r="E28" s="804" t="s">
        <v>1770</v>
      </c>
      <c r="F28" s="630" t="s">
        <v>2587</v>
      </c>
      <c r="G28" s="627" t="s">
        <v>1876</v>
      </c>
      <c r="H28" s="628">
        <v>0.25</v>
      </c>
      <c r="I28" s="253">
        <v>0</v>
      </c>
      <c r="J28" s="628">
        <v>0.25</v>
      </c>
      <c r="K28" s="627"/>
      <c r="L28" s="628">
        <v>0.25</v>
      </c>
      <c r="M28" s="626"/>
      <c r="N28" s="628">
        <v>0.25</v>
      </c>
      <c r="O28" s="626"/>
      <c r="P28" s="638">
        <f t="shared" si="5"/>
        <v>1</v>
      </c>
      <c r="Q28" s="639">
        <f t="shared" si="1"/>
        <v>0</v>
      </c>
      <c r="R28" s="627" t="s">
        <v>2584</v>
      </c>
      <c r="S28" s="665" t="s">
        <v>2402</v>
      </c>
      <c r="T28" s="630" t="s">
        <v>2408</v>
      </c>
      <c r="U28" s="630" t="s">
        <v>2407</v>
      </c>
      <c r="V28" s="620"/>
    </row>
    <row r="29" spans="1:22" s="629" customFormat="1" ht="90.75" customHeight="1" x14ac:dyDescent="0.25">
      <c r="A29" s="758"/>
      <c r="B29" s="758"/>
      <c r="C29" s="681" t="s">
        <v>1550</v>
      </c>
      <c r="D29" s="627" t="s">
        <v>2582</v>
      </c>
      <c r="E29" s="804" t="s">
        <v>1770</v>
      </c>
      <c r="F29" s="630" t="s">
        <v>2588</v>
      </c>
      <c r="G29" s="627" t="s">
        <v>1876</v>
      </c>
      <c r="H29" s="628">
        <v>0.25</v>
      </c>
      <c r="I29" s="253">
        <v>0</v>
      </c>
      <c r="J29" s="628">
        <v>0.25</v>
      </c>
      <c r="K29" s="627"/>
      <c r="L29" s="628">
        <v>0.25</v>
      </c>
      <c r="M29" s="626"/>
      <c r="N29" s="628">
        <v>0.25</v>
      </c>
      <c r="O29" s="626"/>
      <c r="P29" s="638">
        <f t="shared" ref="P29" si="6">H29+J29+L29+N29</f>
        <v>1</v>
      </c>
      <c r="Q29" s="639">
        <f t="shared" si="1"/>
        <v>0</v>
      </c>
      <c r="R29" s="627" t="s">
        <v>2585</v>
      </c>
      <c r="S29" s="665" t="s">
        <v>2402</v>
      </c>
      <c r="T29" s="630" t="s">
        <v>2408</v>
      </c>
      <c r="U29" s="630" t="s">
        <v>2407</v>
      </c>
      <c r="V29" s="620"/>
    </row>
    <row r="30" spans="1:22" s="629" customFormat="1" ht="121.5" customHeight="1" x14ac:dyDescent="0.25">
      <c r="A30" s="758"/>
      <c r="B30" s="758"/>
      <c r="C30" s="681" t="s">
        <v>1550</v>
      </c>
      <c r="D30" s="627" t="s">
        <v>2583</v>
      </c>
      <c r="E30" s="804" t="s">
        <v>1770</v>
      </c>
      <c r="F30" s="630" t="s">
        <v>2589</v>
      </c>
      <c r="G30" s="627" t="s">
        <v>1876</v>
      </c>
      <c r="H30" s="628">
        <v>0.25</v>
      </c>
      <c r="I30" s="253">
        <v>0</v>
      </c>
      <c r="J30" s="628">
        <v>0.25</v>
      </c>
      <c r="K30" s="627"/>
      <c r="L30" s="628">
        <v>0.25</v>
      </c>
      <c r="M30" s="626"/>
      <c r="N30" s="628">
        <v>0.25</v>
      </c>
      <c r="O30" s="626"/>
      <c r="P30" s="638">
        <f t="shared" si="5"/>
        <v>1</v>
      </c>
      <c r="Q30" s="639">
        <f t="shared" si="1"/>
        <v>0</v>
      </c>
      <c r="R30" s="627" t="s">
        <v>2586</v>
      </c>
      <c r="S30" s="665" t="s">
        <v>2402</v>
      </c>
      <c r="T30" s="630" t="s">
        <v>2408</v>
      </c>
      <c r="U30" s="630" t="s">
        <v>2407</v>
      </c>
      <c r="V30" s="620"/>
    </row>
    <row r="31" spans="1:22" s="629" customFormat="1" ht="78.75" x14ac:dyDescent="0.25">
      <c r="A31" s="758"/>
      <c r="B31" s="761"/>
      <c r="C31" s="681" t="s">
        <v>1550</v>
      </c>
      <c r="D31" s="664" t="s">
        <v>2393</v>
      </c>
      <c r="E31" s="710" t="s">
        <v>2388</v>
      </c>
      <c r="F31" s="630" t="s">
        <v>2590</v>
      </c>
      <c r="G31" s="345" t="s">
        <v>2394</v>
      </c>
      <c r="H31" s="711">
        <v>0.5</v>
      </c>
      <c r="I31" s="253">
        <v>0</v>
      </c>
      <c r="J31" s="711">
        <v>0.5</v>
      </c>
      <c r="K31" s="565">
        <v>0</v>
      </c>
      <c r="L31" s="630">
        <v>0</v>
      </c>
      <c r="M31" s="632">
        <v>0</v>
      </c>
      <c r="N31" s="630">
        <v>0</v>
      </c>
      <c r="O31" s="632"/>
      <c r="P31" s="385">
        <f t="shared" si="5"/>
        <v>1</v>
      </c>
      <c r="Q31" s="639">
        <f t="shared" si="1"/>
        <v>0</v>
      </c>
      <c r="R31" s="630" t="s">
        <v>2389</v>
      </c>
      <c r="S31" s="630" t="s">
        <v>2390</v>
      </c>
      <c r="T31" s="630" t="s">
        <v>2391</v>
      </c>
      <c r="U31" s="345" t="s">
        <v>2392</v>
      </c>
      <c r="V31" s="620"/>
    </row>
    <row r="32" spans="1:22" ht="74.25" customHeight="1" x14ac:dyDescent="0.25">
      <c r="A32" s="758"/>
      <c r="B32" s="651" t="s">
        <v>1674</v>
      </c>
      <c r="C32" s="681"/>
      <c r="D32" s="520"/>
      <c r="E32" s="520"/>
      <c r="F32" s="520"/>
      <c r="G32" s="634"/>
      <c r="H32" s="628">
        <v>0</v>
      </c>
      <c r="I32" s="253">
        <v>0</v>
      </c>
      <c r="J32" s="628">
        <v>0</v>
      </c>
      <c r="K32" s="627">
        <v>0</v>
      </c>
      <c r="L32" s="628">
        <v>0</v>
      </c>
      <c r="M32" s="626">
        <v>0</v>
      </c>
      <c r="N32" s="628">
        <v>0</v>
      </c>
      <c r="O32" s="626">
        <v>0</v>
      </c>
      <c r="P32" s="638">
        <f t="shared" si="5"/>
        <v>0</v>
      </c>
      <c r="Q32" s="639">
        <f t="shared" si="1"/>
        <v>0</v>
      </c>
      <c r="R32" s="627"/>
      <c r="S32" s="627"/>
      <c r="T32" s="630"/>
      <c r="U32" s="630"/>
    </row>
    <row r="33" spans="1:21" ht="117.75" customHeight="1" x14ac:dyDescent="0.25">
      <c r="A33" s="758"/>
      <c r="B33" s="759" t="s">
        <v>1675</v>
      </c>
      <c r="C33" s="681" t="s">
        <v>1552</v>
      </c>
      <c r="D33" s="248" t="s">
        <v>1682</v>
      </c>
      <c r="E33" s="307" t="s">
        <v>2877</v>
      </c>
      <c r="F33" s="686" t="s">
        <v>2591</v>
      </c>
      <c r="G33" s="307" t="s">
        <v>1683</v>
      </c>
      <c r="H33" s="250">
        <v>0.25</v>
      </c>
      <c r="I33" s="346">
        <v>500100</v>
      </c>
      <c r="J33" s="205">
        <v>0.25</v>
      </c>
      <c r="K33" s="346">
        <v>100000</v>
      </c>
      <c r="L33" s="250">
        <v>0.25</v>
      </c>
      <c r="M33" s="230">
        <v>61400</v>
      </c>
      <c r="N33" s="250">
        <v>0.25</v>
      </c>
      <c r="O33" s="230">
        <v>0</v>
      </c>
      <c r="P33" s="378">
        <f t="shared" si="0"/>
        <v>1</v>
      </c>
      <c r="Q33" s="379">
        <f>I33+K33+M33+O33</f>
        <v>661500</v>
      </c>
      <c r="R33" s="249" t="s">
        <v>1684</v>
      </c>
      <c r="S33" s="249" t="s">
        <v>1685</v>
      </c>
      <c r="T33" s="249" t="s">
        <v>1687</v>
      </c>
      <c r="U33" s="307" t="s">
        <v>1686</v>
      </c>
    </row>
    <row r="34" spans="1:21" ht="106.5" customHeight="1" x14ac:dyDescent="0.25">
      <c r="A34" s="758"/>
      <c r="B34" s="759"/>
      <c r="C34" s="679" t="s">
        <v>1552</v>
      </c>
      <c r="D34" s="581" t="s">
        <v>1689</v>
      </c>
      <c r="E34" s="710" t="s">
        <v>1698</v>
      </c>
      <c r="F34" s="630" t="s">
        <v>2592</v>
      </c>
      <c r="G34" s="281" t="s">
        <v>1699</v>
      </c>
      <c r="H34" s="711">
        <v>0.25</v>
      </c>
      <c r="I34" s="249">
        <v>0</v>
      </c>
      <c r="J34" s="805">
        <v>0.25</v>
      </c>
      <c r="K34" s="249">
        <v>0</v>
      </c>
      <c r="L34" s="711">
        <v>0.25</v>
      </c>
      <c r="M34" s="230">
        <v>0</v>
      </c>
      <c r="N34" s="711">
        <v>0.25</v>
      </c>
      <c r="O34" s="230">
        <v>0</v>
      </c>
      <c r="P34" s="378">
        <f t="shared" si="0"/>
        <v>1</v>
      </c>
      <c r="Q34" s="379">
        <f t="shared" si="1"/>
        <v>0</v>
      </c>
      <c r="R34" s="249" t="s">
        <v>1700</v>
      </c>
      <c r="S34" s="249" t="s">
        <v>1701</v>
      </c>
      <c r="T34" s="249" t="s">
        <v>1702</v>
      </c>
      <c r="U34" s="307" t="s">
        <v>1686</v>
      </c>
    </row>
    <row r="35" spans="1:21" s="629" customFormat="1" ht="94.5" x14ac:dyDescent="0.25">
      <c r="A35" s="758"/>
      <c r="B35" s="759"/>
      <c r="C35" s="679" t="s">
        <v>1552</v>
      </c>
      <c r="D35" s="648" t="s">
        <v>2202</v>
      </c>
      <c r="E35" s="710" t="s">
        <v>2203</v>
      </c>
      <c r="F35" s="630" t="s">
        <v>2593</v>
      </c>
      <c r="G35" s="634" t="s">
        <v>2419</v>
      </c>
      <c r="H35" s="711">
        <v>0.25</v>
      </c>
      <c r="I35" s="627">
        <v>0</v>
      </c>
      <c r="J35" s="805">
        <v>0.25</v>
      </c>
      <c r="K35" s="627">
        <v>0</v>
      </c>
      <c r="L35" s="711">
        <v>0.25</v>
      </c>
      <c r="M35" s="626">
        <v>0</v>
      </c>
      <c r="N35" s="711">
        <v>0.25</v>
      </c>
      <c r="O35" s="626">
        <v>0</v>
      </c>
      <c r="P35" s="638">
        <f t="shared" ref="P35" si="7">H35+J35+L35+N35</f>
        <v>1</v>
      </c>
      <c r="Q35" s="639">
        <f t="shared" ref="Q35" si="8">I35+K35+M35+O35</f>
        <v>0</v>
      </c>
      <c r="R35" s="627" t="s">
        <v>2204</v>
      </c>
      <c r="S35" s="627" t="s">
        <v>2205</v>
      </c>
      <c r="T35" s="627" t="s">
        <v>1702</v>
      </c>
      <c r="U35" s="634" t="s">
        <v>2206</v>
      </c>
    </row>
    <row r="36" spans="1:21" ht="15.75" x14ac:dyDescent="0.25">
      <c r="A36" s="758"/>
      <c r="B36" s="759"/>
      <c r="C36" s="679"/>
      <c r="D36" s="516"/>
      <c r="E36" s="254"/>
      <c r="F36" s="345"/>
      <c r="G36" s="254"/>
      <c r="H36" s="517"/>
      <c r="I36" s="518"/>
      <c r="J36" s="517"/>
      <c r="K36" s="519"/>
      <c r="L36" s="517"/>
      <c r="M36" s="270"/>
      <c r="N36" s="517"/>
      <c r="O36" s="270"/>
      <c r="P36" s="517"/>
      <c r="Q36" s="386"/>
      <c r="R36" s="516"/>
      <c r="S36" s="254"/>
      <c r="T36" s="254"/>
      <c r="U36" s="254"/>
    </row>
    <row r="37" spans="1:21" ht="15.75" x14ac:dyDescent="0.25">
      <c r="A37" s="292"/>
      <c r="B37" s="293"/>
      <c r="C37" s="678" t="s">
        <v>1376</v>
      </c>
      <c r="D37" s="531"/>
      <c r="E37" s="293"/>
      <c r="F37" s="293"/>
      <c r="G37" s="294"/>
      <c r="H37" s="255">
        <f t="shared" ref="H37:Q37" si="9">SUM(H8:H36)</f>
        <v>7.55</v>
      </c>
      <c r="I37" s="255">
        <f t="shared" si="9"/>
        <v>550100</v>
      </c>
      <c r="J37" s="255">
        <f t="shared" si="9"/>
        <v>7.85</v>
      </c>
      <c r="K37" s="255">
        <f t="shared" si="9"/>
        <v>100000</v>
      </c>
      <c r="L37" s="255">
        <f t="shared" si="9"/>
        <v>6.3</v>
      </c>
      <c r="M37" s="255">
        <f t="shared" si="9"/>
        <v>61400</v>
      </c>
      <c r="N37" s="255">
        <f t="shared" si="9"/>
        <v>5.3</v>
      </c>
      <c r="O37" s="255">
        <f t="shared" si="9"/>
        <v>0</v>
      </c>
      <c r="P37" s="255">
        <f t="shared" si="9"/>
        <v>27</v>
      </c>
      <c r="Q37" s="255">
        <f t="shared" si="9"/>
        <v>711500</v>
      </c>
      <c r="R37" s="256"/>
      <c r="S37" s="256"/>
      <c r="T37" s="256"/>
      <c r="U37" s="256"/>
    </row>
    <row r="38" spans="1:21" ht="15.75" x14ac:dyDescent="0.25">
      <c r="A38" s="257"/>
      <c r="B38" s="258"/>
      <c r="C38" s="682"/>
      <c r="D38" s="530"/>
      <c r="E38" s="258"/>
      <c r="F38" s="259"/>
      <c r="G38" s="258"/>
      <c r="H38" s="258"/>
      <c r="I38" s="258"/>
      <c r="J38" s="258"/>
      <c r="K38" s="258"/>
      <c r="L38" s="258"/>
      <c r="M38" s="258"/>
      <c r="N38" s="258"/>
      <c r="O38" s="258"/>
      <c r="P38" s="381"/>
      <c r="Q38" s="381"/>
      <c r="R38" s="258"/>
      <c r="S38" s="258"/>
      <c r="T38" s="258"/>
      <c r="U38" s="258"/>
    </row>
    <row r="39" spans="1:21" ht="15.75" x14ac:dyDescent="0.25">
      <c r="A39" s="257"/>
      <c r="B39" s="258"/>
      <c r="C39" s="682"/>
      <c r="D39" s="530"/>
      <c r="E39" s="258"/>
      <c r="F39" s="259"/>
      <c r="G39" s="258"/>
      <c r="H39" s="258"/>
      <c r="I39" s="258"/>
      <c r="J39" s="258"/>
      <c r="K39" s="258"/>
      <c r="L39" s="258"/>
      <c r="M39" s="258"/>
      <c r="N39" s="258"/>
      <c r="O39" s="258"/>
      <c r="P39" s="381"/>
      <c r="Q39" s="381"/>
      <c r="R39" s="258"/>
      <c r="S39" s="258"/>
      <c r="T39" s="258"/>
      <c r="U39" s="258"/>
    </row>
    <row r="40" spans="1:21" ht="15.75" x14ac:dyDescent="0.25">
      <c r="A40" s="257"/>
      <c r="B40" s="258"/>
      <c r="C40" s="682"/>
      <c r="D40" s="258"/>
      <c r="E40" s="258"/>
      <c r="F40" s="259"/>
      <c r="G40" s="258"/>
      <c r="H40" s="258"/>
      <c r="I40" s="258"/>
      <c r="J40" s="258"/>
      <c r="K40" s="258"/>
      <c r="L40" s="258"/>
      <c r="M40" s="258"/>
      <c r="N40" s="258"/>
      <c r="O40" s="258"/>
      <c r="P40" s="381"/>
      <c r="Q40" s="381"/>
      <c r="R40" s="258"/>
      <c r="S40" s="258"/>
      <c r="T40" s="258"/>
      <c r="U40" s="258"/>
    </row>
    <row r="41" spans="1:21" ht="15.75" x14ac:dyDescent="0.25">
      <c r="A41" s="257"/>
      <c r="B41" s="258"/>
      <c r="C41" s="682"/>
      <c r="D41" s="258"/>
      <c r="E41" s="258"/>
      <c r="F41" s="259"/>
      <c r="G41" s="258"/>
      <c r="H41" s="258"/>
      <c r="I41" s="258"/>
      <c r="J41" s="258"/>
      <c r="K41" s="258"/>
      <c r="L41" s="258"/>
      <c r="M41" s="258"/>
      <c r="N41" s="258"/>
      <c r="O41" s="258"/>
      <c r="P41" s="381"/>
      <c r="Q41" s="381"/>
      <c r="R41" s="258"/>
      <c r="S41" s="258"/>
      <c r="T41" s="258"/>
      <c r="U41" s="258"/>
    </row>
    <row r="42" spans="1:21" ht="15.75" x14ac:dyDescent="0.25">
      <c r="A42" s="257"/>
      <c r="B42" s="258"/>
      <c r="C42" s="682"/>
      <c r="D42" s="258"/>
      <c r="E42" s="258"/>
      <c r="F42" s="259"/>
      <c r="G42" s="258"/>
      <c r="H42" s="258"/>
      <c r="I42" s="258"/>
      <c r="J42" s="258"/>
      <c r="K42" s="258"/>
      <c r="L42" s="258"/>
      <c r="M42" s="258"/>
      <c r="N42" s="258"/>
      <c r="O42" s="258"/>
      <c r="P42" s="381"/>
      <c r="Q42" s="381"/>
      <c r="R42" s="258"/>
      <c r="S42" s="258"/>
      <c r="T42" s="258"/>
      <c r="U42" s="258"/>
    </row>
    <row r="43" spans="1:21" ht="15.75" x14ac:dyDescent="0.25">
      <c r="A43" s="257"/>
      <c r="B43" s="258"/>
      <c r="C43" s="682"/>
      <c r="D43" s="258"/>
      <c r="E43" s="258"/>
      <c r="F43" s="259"/>
      <c r="G43" s="258"/>
      <c r="H43" s="258"/>
      <c r="I43" s="258"/>
      <c r="J43" s="258"/>
      <c r="K43" s="258"/>
      <c r="L43" s="258"/>
      <c r="M43" s="258"/>
      <c r="N43" s="258"/>
      <c r="O43" s="258"/>
      <c r="P43" s="381"/>
      <c r="Q43" s="381"/>
      <c r="R43" s="258"/>
      <c r="S43" s="258"/>
      <c r="T43" s="258"/>
      <c r="U43" s="258"/>
    </row>
    <row r="44" spans="1:21" ht="15.75" x14ac:dyDescent="0.25">
      <c r="C44" s="683"/>
    </row>
    <row r="56" spans="1:6" x14ac:dyDescent="0.25">
      <c r="A56" s="252"/>
      <c r="F56" s="252"/>
    </row>
    <row r="57" spans="1:6" x14ac:dyDescent="0.25">
      <c r="A57" s="252"/>
      <c r="F57" s="252"/>
    </row>
    <row r="58" spans="1:6" x14ac:dyDescent="0.25">
      <c r="A58" s="252"/>
      <c r="F58" s="252"/>
    </row>
    <row r="59" spans="1:6" x14ac:dyDescent="0.25">
      <c r="A59" s="252"/>
      <c r="F59" s="252"/>
    </row>
    <row r="60" spans="1:6" x14ac:dyDescent="0.25">
      <c r="A60" s="252"/>
      <c r="F60" s="252"/>
    </row>
    <row r="61" spans="1:6" x14ac:dyDescent="0.25">
      <c r="A61" s="252"/>
      <c r="F61" s="252"/>
    </row>
    <row r="62" spans="1:6" x14ac:dyDescent="0.25">
      <c r="A62" s="252"/>
      <c r="F62" s="252"/>
    </row>
    <row r="63" spans="1:6" x14ac:dyDescent="0.25">
      <c r="A63" s="252"/>
      <c r="F63" s="252"/>
    </row>
    <row r="64" spans="1:6" x14ac:dyDescent="0.25">
      <c r="A64" s="252"/>
      <c r="F64" s="252"/>
    </row>
    <row r="65" spans="1:6" x14ac:dyDescent="0.25">
      <c r="A65" s="252"/>
      <c r="F65" s="252"/>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sheetData>
  <mergeCells count="21">
    <mergeCell ref="L5:M5"/>
    <mergeCell ref="N5:O5"/>
    <mergeCell ref="U4:U6"/>
    <mergeCell ref="H4:O4"/>
    <mergeCell ref="S4:S6"/>
    <mergeCell ref="T4:T6"/>
    <mergeCell ref="P4:Q5"/>
    <mergeCell ref="R4:R6"/>
    <mergeCell ref="H5:I5"/>
    <mergeCell ref="G4:G6"/>
    <mergeCell ref="B4:B6"/>
    <mergeCell ref="D4:D6"/>
    <mergeCell ref="C4:C6"/>
    <mergeCell ref="J5:K5"/>
    <mergeCell ref="A8:A36"/>
    <mergeCell ref="B33:B36"/>
    <mergeCell ref="F4:F6"/>
    <mergeCell ref="A4:A6"/>
    <mergeCell ref="E4:E6"/>
    <mergeCell ref="B13:B31"/>
    <mergeCell ref="B8:B12"/>
  </mergeCells>
  <conditionalFormatting sqref="F36">
    <cfRule type="duplicateValues" dxfId="690" priority="81"/>
  </conditionalFormatting>
  <conditionalFormatting sqref="G31 G23">
    <cfRule type="duplicateValues" dxfId="689" priority="82"/>
  </conditionalFormatting>
  <conditionalFormatting sqref="F31 F23">
    <cfRule type="duplicateValues" dxfId="688" priority="84"/>
  </conditionalFormatting>
  <conditionalFormatting sqref="F31">
    <cfRule type="duplicateValues" dxfId="687" priority="78"/>
  </conditionalFormatting>
  <conditionalFormatting sqref="F8">
    <cfRule type="duplicateValues" dxfId="686" priority="77"/>
  </conditionalFormatting>
  <conditionalFormatting sqref="F9">
    <cfRule type="duplicateValues" dxfId="685" priority="74"/>
  </conditionalFormatting>
  <conditionalFormatting sqref="F10">
    <cfRule type="duplicateValues" dxfId="684" priority="71"/>
  </conditionalFormatting>
  <conditionalFormatting sqref="F11">
    <cfRule type="duplicateValues" dxfId="683" priority="68"/>
  </conditionalFormatting>
  <conditionalFormatting sqref="F12">
    <cfRule type="duplicateValues" dxfId="682" priority="65"/>
  </conditionalFormatting>
  <conditionalFormatting sqref="F13">
    <cfRule type="duplicateValues" dxfId="681" priority="62"/>
  </conditionalFormatting>
  <conditionalFormatting sqref="F14">
    <cfRule type="duplicateValues" dxfId="680" priority="59"/>
  </conditionalFormatting>
  <conditionalFormatting sqref="F15">
    <cfRule type="duplicateValues" dxfId="679" priority="56"/>
  </conditionalFormatting>
  <conditionalFormatting sqref="F16">
    <cfRule type="duplicateValues" dxfId="678" priority="53"/>
  </conditionalFormatting>
  <conditionalFormatting sqref="F17">
    <cfRule type="duplicateValues" dxfId="677" priority="50"/>
  </conditionalFormatting>
  <conditionalFormatting sqref="F18">
    <cfRule type="duplicateValues" dxfId="676" priority="47"/>
  </conditionalFormatting>
  <conditionalFormatting sqref="F19">
    <cfRule type="duplicateValues" dxfId="675" priority="44"/>
  </conditionalFormatting>
  <conditionalFormatting sqref="F20">
    <cfRule type="duplicateValues" dxfId="674" priority="41"/>
  </conditionalFormatting>
  <conditionalFormatting sqref="F21">
    <cfRule type="duplicateValues" dxfId="673" priority="38"/>
  </conditionalFormatting>
  <conditionalFormatting sqref="F22">
    <cfRule type="duplicateValues" dxfId="672" priority="35"/>
  </conditionalFormatting>
  <conditionalFormatting sqref="F23">
    <cfRule type="duplicateValues" dxfId="671" priority="32"/>
  </conditionalFormatting>
  <conditionalFormatting sqref="F24">
    <cfRule type="duplicateValues" dxfId="670" priority="29"/>
  </conditionalFormatting>
  <conditionalFormatting sqref="F25">
    <cfRule type="duplicateValues" dxfId="669" priority="25"/>
  </conditionalFormatting>
  <conditionalFormatting sqref="F26">
    <cfRule type="duplicateValues" dxfId="668" priority="21"/>
  </conditionalFormatting>
  <conditionalFormatting sqref="F27">
    <cfRule type="duplicateValues" dxfId="667" priority="17"/>
  </conditionalFormatting>
  <conditionalFormatting sqref="F28">
    <cfRule type="duplicateValues" dxfId="666" priority="13"/>
  </conditionalFormatting>
  <conditionalFormatting sqref="F29">
    <cfRule type="duplicateValues" dxfId="665" priority="12"/>
  </conditionalFormatting>
  <conditionalFormatting sqref="F30">
    <cfRule type="duplicateValues" dxfId="664" priority="11"/>
  </conditionalFormatting>
  <conditionalFormatting sqref="F31">
    <cfRule type="duplicateValues" dxfId="663" priority="10"/>
  </conditionalFormatting>
  <conditionalFormatting sqref="F33">
    <cfRule type="duplicateValues" dxfId="662" priority="9"/>
  </conditionalFormatting>
  <conditionalFormatting sqref="F33">
    <cfRule type="duplicateValues" dxfId="661" priority="8"/>
  </conditionalFormatting>
  <conditionalFormatting sqref="F33">
    <cfRule type="duplicateValues" dxfId="660" priority="7"/>
  </conditionalFormatting>
  <conditionalFormatting sqref="F34">
    <cfRule type="duplicateValues" dxfId="659" priority="6"/>
  </conditionalFormatting>
  <conditionalFormatting sqref="F34">
    <cfRule type="duplicateValues" dxfId="658" priority="5"/>
  </conditionalFormatting>
  <conditionalFormatting sqref="F34">
    <cfRule type="duplicateValues" dxfId="657" priority="4"/>
  </conditionalFormatting>
  <conditionalFormatting sqref="F35">
    <cfRule type="duplicateValues" dxfId="656" priority="3"/>
  </conditionalFormatting>
  <conditionalFormatting sqref="F35">
    <cfRule type="duplicateValues" dxfId="655" priority="2"/>
  </conditionalFormatting>
  <conditionalFormatting sqref="F35">
    <cfRule type="duplicateValues" dxfId="654" priority="1"/>
  </conditionalFormatting>
  <dataValidations count="12">
    <dataValidation type="list" allowBlank="1" showInputMessage="1" showErrorMessage="1" sqref="C33:C36">
      <formula1>$AB$1:$AD$1</formula1>
    </dataValidation>
    <dataValidation type="list" allowBlank="1" showInputMessage="1" showErrorMessage="1" sqref="C15:C32">
      <formula1>$X$1</formula1>
    </dataValidation>
    <dataValidation type="list" allowBlank="1" showInputMessage="1" showErrorMessage="1" sqref="C14">
      <formula1>$Q$1:$V$1</formula1>
    </dataValidation>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13">
      <formula1>$L$1:$O$1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167"/>
  <sheetViews>
    <sheetView showGridLines="0" topLeftCell="E1" zoomScale="70" zoomScaleNormal="70" workbookViewId="0">
      <pane ySplit="8" topLeftCell="A35" activePane="bottomLeft" state="frozen"/>
      <selection activeCell="A7" sqref="A7"/>
      <selection pane="bottomLeft" activeCell="L42" sqref="L42"/>
    </sheetView>
  </sheetViews>
  <sheetFormatPr baseColWidth="10" defaultColWidth="11.42578125" defaultRowHeight="15" x14ac:dyDescent="0.25"/>
  <cols>
    <col min="1" max="1" width="25.5703125" style="262" customWidth="1"/>
    <col min="2" max="2" width="38.5703125" style="262" customWidth="1"/>
    <col min="3" max="3" width="43.28515625" style="262" customWidth="1"/>
    <col min="4" max="4" width="46.42578125" style="262" customWidth="1"/>
    <col min="5" max="5" width="41.5703125" style="262" customWidth="1"/>
    <col min="6" max="6" width="27.42578125" style="261" customWidth="1"/>
    <col min="7" max="7" width="44"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709" bestFit="1" customWidth="1"/>
    <col min="18" max="18" width="37" style="262" customWidth="1"/>
    <col min="19" max="19" width="16.5703125" style="260" customWidth="1"/>
    <col min="20" max="20" width="14.28515625" style="260" customWidth="1"/>
    <col min="21" max="21" width="17" style="262" customWidth="1"/>
    <col min="22" max="22" width="19.5703125" style="262" hidden="1" customWidth="1"/>
    <col min="23" max="16384" width="11.42578125" style="262"/>
  </cols>
  <sheetData>
    <row r="1" spans="1:44" ht="18.75" customHeight="1" x14ac:dyDescent="0.25">
      <c r="F1" s="289"/>
      <c r="H1" s="284" t="s">
        <v>90</v>
      </c>
      <c r="J1" s="284"/>
      <c r="K1" s="284"/>
      <c r="L1" s="284"/>
      <c r="M1" s="495" t="s">
        <v>1634</v>
      </c>
      <c r="N1" s="495" t="s">
        <v>1635</v>
      </c>
      <c r="O1" s="495" t="s">
        <v>1636</v>
      </c>
      <c r="P1" s="495" t="s">
        <v>1637</v>
      </c>
      <c r="Q1" s="702" t="s">
        <v>1638</v>
      </c>
      <c r="R1" s="495" t="s">
        <v>1639</v>
      </c>
      <c r="S1" s="495" t="s">
        <v>1640</v>
      </c>
      <c r="T1" s="495" t="s">
        <v>1641</v>
      </c>
      <c r="U1" s="495" t="s">
        <v>1642</v>
      </c>
      <c r="V1" s="495" t="s">
        <v>1643</v>
      </c>
      <c r="W1" s="495" t="s">
        <v>1644</v>
      </c>
      <c r="X1" s="495" t="s">
        <v>1645</v>
      </c>
      <c r="Y1" s="495" t="s">
        <v>1646</v>
      </c>
      <c r="Z1" s="495" t="s">
        <v>1647</v>
      </c>
      <c r="AA1" s="495" t="s">
        <v>1648</v>
      </c>
      <c r="AB1" s="495" t="s">
        <v>1649</v>
      </c>
      <c r="AC1" s="495" t="s">
        <v>1650</v>
      </c>
      <c r="AD1" s="495" t="s">
        <v>1651</v>
      </c>
      <c r="AE1" s="495" t="s">
        <v>1652</v>
      </c>
      <c r="AF1" s="495" t="s">
        <v>1653</v>
      </c>
      <c r="AG1" s="495" t="s">
        <v>1654</v>
      </c>
      <c r="AH1" s="495" t="s">
        <v>1655</v>
      </c>
      <c r="AI1" s="495" t="s">
        <v>1656</v>
      </c>
      <c r="AJ1" s="495" t="s">
        <v>1657</v>
      </c>
      <c r="AK1" s="495" t="s">
        <v>1658</v>
      </c>
      <c r="AL1" s="495" t="s">
        <v>1659</v>
      </c>
      <c r="AM1" s="495" t="s">
        <v>1660</v>
      </c>
      <c r="AN1" s="495" t="s">
        <v>1661</v>
      </c>
      <c r="AO1" s="495" t="s">
        <v>1662</v>
      </c>
      <c r="AP1" s="495" t="s">
        <v>1663</v>
      </c>
      <c r="AQ1" s="495" t="s">
        <v>1664</v>
      </c>
      <c r="AR1" s="495"/>
    </row>
    <row r="2" spans="1:44" ht="18.75" x14ac:dyDescent="0.25">
      <c r="A2" s="268" t="s">
        <v>1346</v>
      </c>
      <c r="F2" s="289"/>
      <c r="H2" s="284"/>
      <c r="J2" s="284"/>
      <c r="K2" s="284"/>
      <c r="L2" s="284"/>
      <c r="M2" s="284"/>
      <c r="N2" s="284"/>
      <c r="O2" s="284"/>
      <c r="P2" s="284"/>
      <c r="Q2" s="703"/>
      <c r="R2" s="284"/>
      <c r="S2" s="284"/>
      <c r="T2" s="284"/>
      <c r="U2" s="284"/>
      <c r="V2" s="284"/>
      <c r="W2" s="284"/>
      <c r="X2" s="284"/>
      <c r="Y2" s="284"/>
      <c r="Z2" s="284"/>
      <c r="AA2" s="284"/>
    </row>
    <row r="3" spans="1:44" ht="13.5" customHeight="1" x14ac:dyDescent="0.25">
      <c r="A3" s="369" t="s">
        <v>1447</v>
      </c>
      <c r="F3" s="289"/>
      <c r="H3" s="284"/>
      <c r="J3" s="284"/>
      <c r="K3" s="284"/>
      <c r="L3" s="284"/>
      <c r="M3" s="284"/>
      <c r="N3" s="284"/>
      <c r="O3" s="284"/>
      <c r="P3" s="284"/>
      <c r="Q3" s="703"/>
      <c r="R3" s="284"/>
      <c r="S3" s="284"/>
      <c r="T3" s="284"/>
      <c r="U3" s="284"/>
      <c r="V3" s="284"/>
      <c r="W3" s="284"/>
      <c r="X3" s="284"/>
      <c r="Y3" s="284"/>
      <c r="Z3" s="284"/>
      <c r="AA3" s="284"/>
    </row>
    <row r="4" spans="1:44" ht="13.5" customHeight="1" x14ac:dyDescent="0.25">
      <c r="A4" s="369" t="s">
        <v>1448</v>
      </c>
      <c r="F4" s="289"/>
      <c r="H4" s="284"/>
      <c r="J4" s="284"/>
      <c r="K4" s="284"/>
      <c r="L4" s="284"/>
      <c r="M4" s="284"/>
      <c r="N4" s="284"/>
      <c r="O4" s="284"/>
      <c r="P4" s="284"/>
      <c r="Q4" s="703"/>
      <c r="R4" s="284"/>
      <c r="S4" s="284"/>
      <c r="T4" s="284"/>
      <c r="U4" s="284"/>
      <c r="V4" s="284"/>
      <c r="W4" s="284"/>
      <c r="X4" s="284"/>
      <c r="Y4" s="284"/>
      <c r="Z4" s="284"/>
      <c r="AA4" s="284"/>
    </row>
    <row r="5" spans="1:44" ht="13.5" customHeight="1" x14ac:dyDescent="0.25">
      <c r="A5" s="369" t="s">
        <v>1632</v>
      </c>
      <c r="B5" s="268"/>
      <c r="C5" s="268"/>
      <c r="D5" s="268"/>
      <c r="E5" s="268"/>
      <c r="F5" s="247"/>
      <c r="G5" s="268"/>
      <c r="H5" s="268"/>
      <c r="I5" s="268"/>
      <c r="J5" s="268"/>
      <c r="K5" s="268"/>
      <c r="L5" s="268"/>
      <c r="M5" s="268"/>
      <c r="N5" s="268"/>
      <c r="O5" s="268"/>
      <c r="P5" s="268"/>
      <c r="Q5" s="704"/>
      <c r="R5" s="268"/>
      <c r="S5" s="268"/>
      <c r="T5" s="268"/>
      <c r="U5" s="268"/>
    </row>
    <row r="6" spans="1:44" s="66" customFormat="1" ht="23.25" customHeight="1" x14ac:dyDescent="0.25">
      <c r="A6" s="733" t="s">
        <v>96</v>
      </c>
      <c r="B6" s="735" t="s">
        <v>110</v>
      </c>
      <c r="C6" s="745" t="s">
        <v>1493</v>
      </c>
      <c r="D6" s="745" t="s">
        <v>1494</v>
      </c>
      <c r="E6" s="745" t="s">
        <v>86</v>
      </c>
      <c r="F6" s="745" t="s">
        <v>391</v>
      </c>
      <c r="G6" s="745" t="s">
        <v>87</v>
      </c>
      <c r="H6" s="748" t="s">
        <v>99</v>
      </c>
      <c r="I6" s="750"/>
      <c r="J6" s="750"/>
      <c r="K6" s="750"/>
      <c r="L6" s="750"/>
      <c r="M6" s="750"/>
      <c r="N6" s="750"/>
      <c r="O6" s="749"/>
      <c r="P6" s="754" t="s">
        <v>100</v>
      </c>
      <c r="Q6" s="755"/>
      <c r="R6" s="735" t="s">
        <v>102</v>
      </c>
      <c r="S6" s="735" t="s">
        <v>109</v>
      </c>
      <c r="T6" s="735" t="s">
        <v>108</v>
      </c>
      <c r="U6" s="751" t="s">
        <v>88</v>
      </c>
    </row>
    <row r="7" spans="1:44" s="66" customFormat="1" ht="15" customHeight="1" x14ac:dyDescent="0.25">
      <c r="A7" s="733"/>
      <c r="B7" s="733"/>
      <c r="C7" s="746"/>
      <c r="D7" s="746"/>
      <c r="E7" s="746"/>
      <c r="F7" s="746"/>
      <c r="G7" s="746"/>
      <c r="H7" s="748" t="s">
        <v>103</v>
      </c>
      <c r="I7" s="749"/>
      <c r="J7" s="748" t="s">
        <v>104</v>
      </c>
      <c r="K7" s="749"/>
      <c r="L7" s="748" t="s">
        <v>105</v>
      </c>
      <c r="M7" s="749"/>
      <c r="N7" s="748" t="s">
        <v>106</v>
      </c>
      <c r="O7" s="749"/>
      <c r="P7" s="756"/>
      <c r="Q7" s="757"/>
      <c r="R7" s="733"/>
      <c r="S7" s="733"/>
      <c r="T7" s="733"/>
      <c r="U7" s="752"/>
    </row>
    <row r="8" spans="1:44" s="66" customFormat="1" ht="24" customHeight="1" x14ac:dyDescent="0.25">
      <c r="A8" s="734"/>
      <c r="B8" s="734"/>
      <c r="C8" s="747"/>
      <c r="D8" s="747"/>
      <c r="E8" s="747"/>
      <c r="F8" s="747"/>
      <c r="G8" s="747"/>
      <c r="H8" s="431" t="s">
        <v>107</v>
      </c>
      <c r="I8" s="431" t="s">
        <v>12</v>
      </c>
      <c r="J8" s="431" t="s">
        <v>107</v>
      </c>
      <c r="K8" s="431" t="s">
        <v>12</v>
      </c>
      <c r="L8" s="431" t="s">
        <v>107</v>
      </c>
      <c r="M8" s="431" t="s">
        <v>12</v>
      </c>
      <c r="N8" s="431" t="s">
        <v>107</v>
      </c>
      <c r="O8" s="431" t="s">
        <v>12</v>
      </c>
      <c r="P8" s="431" t="s">
        <v>107</v>
      </c>
      <c r="Q8" s="705" t="s">
        <v>12</v>
      </c>
      <c r="R8" s="734"/>
      <c r="S8" s="734"/>
      <c r="T8" s="734"/>
      <c r="U8" s="753"/>
    </row>
    <row r="9" spans="1:44" ht="15.75" customHeight="1" x14ac:dyDescent="0.25">
      <c r="A9" s="432"/>
      <c r="B9" s="433"/>
      <c r="C9" s="434"/>
      <c r="D9" s="434"/>
      <c r="E9" s="434"/>
      <c r="F9" s="435"/>
      <c r="G9" s="434"/>
      <c r="H9" s="436"/>
      <c r="I9" s="436"/>
      <c r="J9" s="436"/>
      <c r="K9" s="436"/>
      <c r="L9" s="436"/>
      <c r="M9" s="436"/>
      <c r="N9" s="436"/>
      <c r="O9" s="436"/>
      <c r="P9" s="436"/>
      <c r="Q9" s="706"/>
      <c r="R9" s="437"/>
      <c r="S9" s="437"/>
      <c r="T9" s="437"/>
      <c r="U9" s="438"/>
    </row>
    <row r="10" spans="1:44" ht="96.75" customHeight="1" x14ac:dyDescent="0.25">
      <c r="A10" s="760" t="s">
        <v>1446</v>
      </c>
      <c r="B10" s="768" t="s">
        <v>1630</v>
      </c>
      <c r="C10" s="679" t="s">
        <v>1634</v>
      </c>
      <c r="D10" s="521" t="s">
        <v>1748</v>
      </c>
      <c r="E10" s="521" t="s">
        <v>1749</v>
      </c>
      <c r="F10" s="630" t="s">
        <v>2594</v>
      </c>
      <c r="G10" s="277" t="s">
        <v>1750</v>
      </c>
      <c r="H10" s="807">
        <v>0.25</v>
      </c>
      <c r="I10" s="806">
        <v>0</v>
      </c>
      <c r="J10" s="807">
        <v>0.25</v>
      </c>
      <c r="K10" s="806">
        <v>0</v>
      </c>
      <c r="L10" s="807">
        <v>0.25</v>
      </c>
      <c r="M10" s="806">
        <v>0</v>
      </c>
      <c r="N10" s="807">
        <v>0.25</v>
      </c>
      <c r="O10" s="806"/>
      <c r="P10" s="806">
        <v>0</v>
      </c>
      <c r="Q10" s="806">
        <f>I10+K10+M10+O10</f>
        <v>0</v>
      </c>
      <c r="R10" s="521" t="s">
        <v>1744</v>
      </c>
      <c r="S10" s="528" t="s">
        <v>1745</v>
      </c>
      <c r="T10" s="528" t="s">
        <v>1746</v>
      </c>
      <c r="U10" s="529" t="s">
        <v>1747</v>
      </c>
    </row>
    <row r="11" spans="1:44" ht="198.75" customHeight="1" x14ac:dyDescent="0.25">
      <c r="A11" s="758"/>
      <c r="B11" s="768"/>
      <c r="C11" s="679" t="s">
        <v>1635</v>
      </c>
      <c r="D11" s="634" t="s">
        <v>1929</v>
      </c>
      <c r="E11" s="803" t="s">
        <v>1931</v>
      </c>
      <c r="F11" s="630" t="s">
        <v>2595</v>
      </c>
      <c r="G11" s="345" t="s">
        <v>1778</v>
      </c>
      <c r="H11" s="711">
        <v>0.25</v>
      </c>
      <c r="I11" s="635">
        <v>0</v>
      </c>
      <c r="J11" s="808">
        <v>0.25</v>
      </c>
      <c r="K11" s="635">
        <v>0</v>
      </c>
      <c r="L11" s="808">
        <v>0.25</v>
      </c>
      <c r="M11" s="635">
        <v>0</v>
      </c>
      <c r="N11" s="808">
        <v>0.25</v>
      </c>
      <c r="O11" s="635">
        <v>0</v>
      </c>
      <c r="P11" s="640">
        <v>0</v>
      </c>
      <c r="Q11" s="707">
        <f>I11+K11+M11+O11</f>
        <v>0</v>
      </c>
      <c r="R11" s="634" t="s">
        <v>2477</v>
      </c>
      <c r="S11" s="627" t="s">
        <v>1886</v>
      </c>
      <c r="T11" s="627" t="s">
        <v>2476</v>
      </c>
      <c r="U11" s="627" t="s">
        <v>1916</v>
      </c>
    </row>
    <row r="12" spans="1:44" ht="110.25" x14ac:dyDescent="0.25">
      <c r="A12" s="758"/>
      <c r="B12" s="768"/>
      <c r="C12" s="679" t="s">
        <v>1635</v>
      </c>
      <c r="D12" s="627" t="s">
        <v>1952</v>
      </c>
      <c r="E12" s="803" t="s">
        <v>1947</v>
      </c>
      <c r="F12" s="630" t="s">
        <v>2596</v>
      </c>
      <c r="G12" s="345" t="s">
        <v>1778</v>
      </c>
      <c r="H12" s="711">
        <v>0.25</v>
      </c>
      <c r="I12" s="635">
        <v>0</v>
      </c>
      <c r="J12" s="808">
        <v>0.25</v>
      </c>
      <c r="K12" s="635">
        <v>0</v>
      </c>
      <c r="L12" s="808">
        <v>0.25</v>
      </c>
      <c r="M12" s="635">
        <v>0</v>
      </c>
      <c r="N12" s="808">
        <v>0.25</v>
      </c>
      <c r="O12" s="635">
        <v>0</v>
      </c>
      <c r="P12" s="640">
        <v>0</v>
      </c>
      <c r="Q12" s="707">
        <f t="shared" ref="Q12:Q70" si="0">I12+K12+M12+O12</f>
        <v>0</v>
      </c>
      <c r="R12" s="627" t="s">
        <v>2478</v>
      </c>
      <c r="S12" s="627" t="s">
        <v>1886</v>
      </c>
      <c r="T12" s="627" t="s">
        <v>2340</v>
      </c>
      <c r="U12" s="627" t="s">
        <v>2133</v>
      </c>
    </row>
    <row r="13" spans="1:44" ht="15.75" x14ac:dyDescent="0.25">
      <c r="A13" s="758"/>
      <c r="B13" s="768"/>
      <c r="C13" s="679"/>
      <c r="D13" s="307"/>
      <c r="E13" s="249"/>
      <c r="F13" s="307"/>
      <c r="G13" s="307"/>
      <c r="H13" s="250"/>
      <c r="I13" s="347"/>
      <c r="J13" s="349"/>
      <c r="K13" s="347"/>
      <c r="L13" s="349"/>
      <c r="M13" s="347"/>
      <c r="N13" s="349"/>
      <c r="O13" s="347"/>
      <c r="P13" s="383">
        <f t="shared" ref="P13" si="1">H13+J13+L13+N13</f>
        <v>0</v>
      </c>
      <c r="Q13" s="707">
        <f t="shared" si="0"/>
        <v>0</v>
      </c>
      <c r="R13" s="347"/>
      <c r="S13" s="249"/>
      <c r="T13" s="249"/>
      <c r="U13" s="249"/>
    </row>
    <row r="14" spans="1:44" ht="15.75" x14ac:dyDescent="0.25">
      <c r="A14" s="758"/>
      <c r="B14" s="768"/>
      <c r="C14" s="679"/>
      <c r="D14" s="307"/>
      <c r="E14" s="249"/>
      <c r="F14" s="307"/>
      <c r="G14" s="307"/>
      <c r="H14" s="250"/>
      <c r="I14" s="347"/>
      <c r="J14" s="349"/>
      <c r="K14" s="347"/>
      <c r="L14" s="349"/>
      <c r="M14" s="347"/>
      <c r="N14" s="349"/>
      <c r="O14" s="347"/>
      <c r="P14" s="383"/>
      <c r="Q14" s="707">
        <f t="shared" si="0"/>
        <v>0</v>
      </c>
      <c r="R14" s="347"/>
      <c r="S14" s="249"/>
      <c r="T14" s="249"/>
      <c r="U14" s="249"/>
    </row>
    <row r="15" spans="1:44" ht="78.75" customHeight="1" x14ac:dyDescent="0.25">
      <c r="A15" s="758"/>
      <c r="B15" s="760" t="s">
        <v>1631</v>
      </c>
      <c r="C15" s="679" t="s">
        <v>1638</v>
      </c>
      <c r="D15" s="634" t="s">
        <v>2597</v>
      </c>
      <c r="E15" s="803" t="s">
        <v>1714</v>
      </c>
      <c r="F15" s="686" t="s">
        <v>2598</v>
      </c>
      <c r="G15" s="307" t="s">
        <v>1715</v>
      </c>
      <c r="H15" s="711">
        <v>0.25</v>
      </c>
      <c r="I15" s="348">
        <v>0</v>
      </c>
      <c r="J15" s="808">
        <v>0.25</v>
      </c>
      <c r="K15" s="348">
        <v>0</v>
      </c>
      <c r="L15" s="808">
        <v>0.5</v>
      </c>
      <c r="M15" s="348">
        <v>12000</v>
      </c>
      <c r="N15" s="349">
        <v>0</v>
      </c>
      <c r="O15" s="348">
        <v>0</v>
      </c>
      <c r="P15" s="383">
        <v>0</v>
      </c>
      <c r="Q15" s="707">
        <f t="shared" si="0"/>
        <v>12000</v>
      </c>
      <c r="R15" s="523" t="s">
        <v>1716</v>
      </c>
      <c r="S15" s="249" t="s">
        <v>1717</v>
      </c>
      <c r="T15" s="249" t="s">
        <v>1718</v>
      </c>
      <c r="U15" s="249" t="s">
        <v>1719</v>
      </c>
      <c r="V15" s="522" t="s">
        <v>2801</v>
      </c>
    </row>
    <row r="16" spans="1:44" s="538" customFormat="1" ht="116.25" customHeight="1" x14ac:dyDescent="0.25">
      <c r="A16" s="758"/>
      <c r="B16" s="758"/>
      <c r="C16" s="685" t="s">
        <v>1638</v>
      </c>
      <c r="D16" s="345" t="s">
        <v>1783</v>
      </c>
      <c r="E16" s="803" t="s">
        <v>1777</v>
      </c>
      <c r="F16" s="630" t="s">
        <v>2599</v>
      </c>
      <c r="G16" s="345" t="s">
        <v>1778</v>
      </c>
      <c r="H16" s="254">
        <v>0</v>
      </c>
      <c r="I16" s="534">
        <v>0</v>
      </c>
      <c r="J16" s="808">
        <v>0.5</v>
      </c>
      <c r="K16" s="535">
        <v>0</v>
      </c>
      <c r="L16" s="808">
        <v>0.5</v>
      </c>
      <c r="M16" s="534">
        <v>0</v>
      </c>
      <c r="N16" s="536">
        <v>1</v>
      </c>
      <c r="O16" s="535">
        <v>0</v>
      </c>
      <c r="P16" s="537">
        <v>0</v>
      </c>
      <c r="Q16" s="707">
        <f t="shared" si="0"/>
        <v>0</v>
      </c>
      <c r="R16" s="254" t="s">
        <v>1782</v>
      </c>
      <c r="S16" s="254" t="s">
        <v>1779</v>
      </c>
      <c r="T16" s="254" t="s">
        <v>1780</v>
      </c>
      <c r="U16" s="254" t="s">
        <v>1781</v>
      </c>
    </row>
    <row r="17" spans="1:22" ht="90" x14ac:dyDescent="0.25">
      <c r="A17" s="758"/>
      <c r="B17" s="758"/>
      <c r="C17" s="679" t="s">
        <v>1638</v>
      </c>
      <c r="D17" s="307" t="s">
        <v>1830</v>
      </c>
      <c r="E17" s="710" t="s">
        <v>1831</v>
      </c>
      <c r="F17" s="686" t="s">
        <v>2600</v>
      </c>
      <c r="G17" s="634" t="s">
        <v>2270</v>
      </c>
      <c r="H17" s="250">
        <v>0</v>
      </c>
      <c r="I17" s="347">
        <v>0</v>
      </c>
      <c r="J17" s="808">
        <v>0.5</v>
      </c>
      <c r="K17" s="347">
        <v>0</v>
      </c>
      <c r="L17" s="808">
        <v>0.5</v>
      </c>
      <c r="M17" s="348">
        <v>10000</v>
      </c>
      <c r="N17" s="349">
        <v>0</v>
      </c>
      <c r="O17" s="347">
        <v>0</v>
      </c>
      <c r="P17" s="383">
        <v>0</v>
      </c>
      <c r="Q17" s="707">
        <f t="shared" si="0"/>
        <v>10000</v>
      </c>
      <c r="R17" s="347" t="s">
        <v>1832</v>
      </c>
      <c r="S17" s="254" t="s">
        <v>1779</v>
      </c>
      <c r="T17" s="254" t="s">
        <v>1833</v>
      </c>
      <c r="U17" s="249" t="s">
        <v>1834</v>
      </c>
      <c r="V17" s="521" t="s">
        <v>1829</v>
      </c>
    </row>
    <row r="18" spans="1:22" ht="139.5" customHeight="1" x14ac:dyDescent="0.25">
      <c r="A18" s="758"/>
      <c r="B18" s="758"/>
      <c r="C18" s="679" t="s">
        <v>1638</v>
      </c>
      <c r="D18" s="307" t="s">
        <v>1881</v>
      </c>
      <c r="E18" s="803" t="s">
        <v>1883</v>
      </c>
      <c r="F18" s="630" t="s">
        <v>2601</v>
      </c>
      <c r="G18" s="307" t="s">
        <v>1884</v>
      </c>
      <c r="H18" s="250">
        <v>0</v>
      </c>
      <c r="I18" s="347">
        <v>0</v>
      </c>
      <c r="J18" s="808">
        <v>0.5</v>
      </c>
      <c r="K18" s="347">
        <v>0</v>
      </c>
      <c r="L18" s="808">
        <v>0.5</v>
      </c>
      <c r="M18" s="347">
        <v>0</v>
      </c>
      <c r="N18" s="349">
        <v>0</v>
      </c>
      <c r="O18" s="347">
        <v>0</v>
      </c>
      <c r="P18" s="383">
        <v>0</v>
      </c>
      <c r="Q18" s="707">
        <f t="shared" si="0"/>
        <v>0</v>
      </c>
      <c r="R18" s="347" t="s">
        <v>1885</v>
      </c>
      <c r="S18" s="249" t="s">
        <v>1886</v>
      </c>
      <c r="T18" s="249" t="s">
        <v>1887</v>
      </c>
      <c r="U18" s="249" t="s">
        <v>1888</v>
      </c>
    </row>
    <row r="19" spans="1:22" s="631" customFormat="1" ht="139.5" customHeight="1" x14ac:dyDescent="0.25">
      <c r="A19" s="758"/>
      <c r="B19" s="758"/>
      <c r="C19" s="679" t="s">
        <v>1639</v>
      </c>
      <c r="D19" s="648" t="s">
        <v>2045</v>
      </c>
      <c r="E19" s="809" t="s">
        <v>2046</v>
      </c>
      <c r="F19" s="630" t="s">
        <v>2602</v>
      </c>
      <c r="G19" s="345" t="s">
        <v>1778</v>
      </c>
      <c r="H19" s="711">
        <v>0.25</v>
      </c>
      <c r="I19" s="635">
        <v>0</v>
      </c>
      <c r="J19" s="808">
        <v>0.25</v>
      </c>
      <c r="K19" s="635">
        <v>0</v>
      </c>
      <c r="L19" s="808">
        <v>0.25</v>
      </c>
      <c r="M19" s="635">
        <v>0</v>
      </c>
      <c r="N19" s="808">
        <v>0.25</v>
      </c>
      <c r="O19" s="635">
        <v>0</v>
      </c>
      <c r="P19" s="640">
        <f t="shared" ref="P19" si="2">H19+J19+L19+N19</f>
        <v>1</v>
      </c>
      <c r="Q19" s="707">
        <f t="shared" si="0"/>
        <v>0</v>
      </c>
      <c r="R19" s="635" t="s">
        <v>2479</v>
      </c>
      <c r="S19" s="627" t="s">
        <v>1886</v>
      </c>
      <c r="T19" s="627" t="s">
        <v>2340</v>
      </c>
      <c r="U19" s="627" t="s">
        <v>2037</v>
      </c>
    </row>
    <row r="20" spans="1:22" s="631" customFormat="1" ht="168.75" customHeight="1" x14ac:dyDescent="0.25">
      <c r="A20" s="758"/>
      <c r="B20" s="758"/>
      <c r="C20" s="679" t="s">
        <v>1638</v>
      </c>
      <c r="D20" s="634" t="s">
        <v>2284</v>
      </c>
      <c r="E20" s="803" t="s">
        <v>2285</v>
      </c>
      <c r="F20" s="686" t="s">
        <v>2603</v>
      </c>
      <c r="G20" s="634" t="s">
        <v>2287</v>
      </c>
      <c r="H20" s="628">
        <v>0</v>
      </c>
      <c r="I20" s="635">
        <v>0</v>
      </c>
      <c r="J20" s="808">
        <v>0.5</v>
      </c>
      <c r="K20" s="635">
        <v>0</v>
      </c>
      <c r="L20" s="808">
        <v>0.5</v>
      </c>
      <c r="M20" s="348">
        <v>59000</v>
      </c>
      <c r="N20" s="636">
        <v>0</v>
      </c>
      <c r="O20" s="635">
        <v>0</v>
      </c>
      <c r="P20" s="640">
        <v>0</v>
      </c>
      <c r="Q20" s="707">
        <f t="shared" si="0"/>
        <v>59000</v>
      </c>
      <c r="R20" s="635" t="s">
        <v>2289</v>
      </c>
      <c r="S20" s="627" t="s">
        <v>2288</v>
      </c>
      <c r="T20" s="627" t="s">
        <v>2290</v>
      </c>
      <c r="U20" s="627" t="s">
        <v>2291</v>
      </c>
      <c r="V20" s="521" t="s">
        <v>2803</v>
      </c>
    </row>
    <row r="21" spans="1:22" s="631" customFormat="1" ht="78.75" x14ac:dyDescent="0.25">
      <c r="A21" s="758"/>
      <c r="B21" s="758"/>
      <c r="C21" s="679" t="s">
        <v>1638</v>
      </c>
      <c r="D21" s="634" t="s">
        <v>1882</v>
      </c>
      <c r="E21" s="803" t="s">
        <v>1891</v>
      </c>
      <c r="F21" s="630" t="s">
        <v>2604</v>
      </c>
      <c r="G21" s="634" t="s">
        <v>1884</v>
      </c>
      <c r="H21" s="628">
        <v>0</v>
      </c>
      <c r="I21" s="635">
        <v>0</v>
      </c>
      <c r="J21" s="808">
        <v>0.5</v>
      </c>
      <c r="K21" s="635">
        <v>0</v>
      </c>
      <c r="L21" s="808">
        <v>0.5</v>
      </c>
      <c r="M21" s="635">
        <v>0</v>
      </c>
      <c r="N21" s="636">
        <v>0</v>
      </c>
      <c r="O21" s="635">
        <v>0</v>
      </c>
      <c r="P21" s="640">
        <v>0</v>
      </c>
      <c r="Q21" s="707">
        <f t="shared" si="0"/>
        <v>0</v>
      </c>
      <c r="R21" s="635" t="s">
        <v>1890</v>
      </c>
      <c r="S21" s="627" t="s">
        <v>1886</v>
      </c>
      <c r="T21" s="627" t="s">
        <v>1887</v>
      </c>
      <c r="U21" s="627" t="s">
        <v>1888</v>
      </c>
    </row>
    <row r="22" spans="1:22" s="631" customFormat="1" ht="78.75" x14ac:dyDescent="0.25">
      <c r="A22" s="758"/>
      <c r="B22" s="758"/>
      <c r="C22" s="679" t="s">
        <v>1638</v>
      </c>
      <c r="D22" s="634" t="s">
        <v>1889</v>
      </c>
      <c r="E22" s="803" t="s">
        <v>1892</v>
      </c>
      <c r="F22" s="630" t="s">
        <v>2605</v>
      </c>
      <c r="G22" s="634" t="s">
        <v>1884</v>
      </c>
      <c r="H22" s="628">
        <v>0</v>
      </c>
      <c r="I22" s="635">
        <v>0</v>
      </c>
      <c r="J22" s="808">
        <v>0.5</v>
      </c>
      <c r="K22" s="635">
        <v>0</v>
      </c>
      <c r="L22" s="688">
        <v>0</v>
      </c>
      <c r="M22" s="689">
        <v>0</v>
      </c>
      <c r="N22" s="808">
        <v>0.5</v>
      </c>
      <c r="O22" s="635">
        <v>0</v>
      </c>
      <c r="P22" s="640">
        <v>0</v>
      </c>
      <c r="Q22" s="707">
        <f t="shared" si="0"/>
        <v>0</v>
      </c>
      <c r="R22" s="635" t="s">
        <v>1893</v>
      </c>
      <c r="S22" s="627" t="s">
        <v>1886</v>
      </c>
      <c r="T22" s="627" t="s">
        <v>1887</v>
      </c>
      <c r="U22" s="627" t="s">
        <v>1888</v>
      </c>
    </row>
    <row r="23" spans="1:22" s="631" customFormat="1" ht="78.75" x14ac:dyDescent="0.25">
      <c r="A23" s="758"/>
      <c r="B23" s="758"/>
      <c r="C23" s="679" t="s">
        <v>1638</v>
      </c>
      <c r="D23" s="627" t="s">
        <v>1948</v>
      </c>
      <c r="E23" s="803" t="s">
        <v>1947</v>
      </c>
      <c r="F23" s="630" t="s">
        <v>2606</v>
      </c>
      <c r="G23" s="345" t="s">
        <v>1778</v>
      </c>
      <c r="H23" s="711">
        <v>0.25</v>
      </c>
      <c r="I23" s="635">
        <v>0</v>
      </c>
      <c r="J23" s="808">
        <v>0.25</v>
      </c>
      <c r="K23" s="635">
        <v>0</v>
      </c>
      <c r="L23" s="808">
        <v>0.25</v>
      </c>
      <c r="M23" s="635">
        <v>0</v>
      </c>
      <c r="N23" s="808">
        <v>0.25</v>
      </c>
      <c r="O23" s="635">
        <v>0</v>
      </c>
      <c r="P23" s="640">
        <v>0</v>
      </c>
      <c r="Q23" s="707">
        <f t="shared" si="0"/>
        <v>0</v>
      </c>
      <c r="R23" s="627" t="s">
        <v>2480</v>
      </c>
      <c r="S23" s="627" t="s">
        <v>1886</v>
      </c>
      <c r="T23" s="627" t="s">
        <v>2340</v>
      </c>
      <c r="U23" s="627" t="s">
        <v>2133</v>
      </c>
    </row>
    <row r="24" spans="1:22" s="631" customFormat="1" ht="78.75" x14ac:dyDescent="0.25">
      <c r="A24" s="758"/>
      <c r="B24" s="758"/>
      <c r="C24" s="679" t="s">
        <v>1638</v>
      </c>
      <c r="D24" s="634" t="s">
        <v>1923</v>
      </c>
      <c r="E24" s="627" t="s">
        <v>1930</v>
      </c>
      <c r="F24" s="630" t="s">
        <v>2607</v>
      </c>
      <c r="G24" s="345" t="s">
        <v>1778</v>
      </c>
      <c r="H24" s="628">
        <v>0.25</v>
      </c>
      <c r="I24" s="635">
        <v>0</v>
      </c>
      <c r="J24" s="636">
        <v>0.25</v>
      </c>
      <c r="K24" s="635">
        <v>0</v>
      </c>
      <c r="L24" s="636">
        <v>0.25</v>
      </c>
      <c r="M24" s="635">
        <v>0</v>
      </c>
      <c r="N24" s="636">
        <v>0.25</v>
      </c>
      <c r="O24" s="635">
        <v>0</v>
      </c>
      <c r="P24" s="640">
        <v>0</v>
      </c>
      <c r="Q24" s="707">
        <f t="shared" si="0"/>
        <v>0</v>
      </c>
      <c r="R24" s="634" t="s">
        <v>2481</v>
      </c>
      <c r="S24" s="627" t="s">
        <v>1886</v>
      </c>
      <c r="T24" s="627" t="s">
        <v>2340</v>
      </c>
      <c r="U24" s="627" t="s">
        <v>1916</v>
      </c>
    </row>
    <row r="25" spans="1:22" s="631" customFormat="1" ht="118.5" customHeight="1" x14ac:dyDescent="0.25">
      <c r="A25" s="758"/>
      <c r="B25" s="758"/>
      <c r="C25" s="679" t="s">
        <v>1638</v>
      </c>
      <c r="D25" s="634" t="s">
        <v>1932</v>
      </c>
      <c r="E25" s="803" t="s">
        <v>1933</v>
      </c>
      <c r="F25" s="630" t="s">
        <v>2608</v>
      </c>
      <c r="G25" s="345" t="s">
        <v>1778</v>
      </c>
      <c r="H25" s="711">
        <v>0.25</v>
      </c>
      <c r="I25" s="635">
        <v>0</v>
      </c>
      <c r="J25" s="808">
        <v>0.25</v>
      </c>
      <c r="K25" s="635">
        <v>0</v>
      </c>
      <c r="L25" s="808">
        <v>0.25</v>
      </c>
      <c r="M25" s="635">
        <v>0</v>
      </c>
      <c r="N25" s="808">
        <v>0.25</v>
      </c>
      <c r="O25" s="635">
        <v>0</v>
      </c>
      <c r="P25" s="640">
        <v>0</v>
      </c>
      <c r="Q25" s="707">
        <f t="shared" si="0"/>
        <v>0</v>
      </c>
      <c r="R25" s="634" t="s">
        <v>2482</v>
      </c>
      <c r="S25" s="627" t="s">
        <v>1886</v>
      </c>
      <c r="T25" s="627" t="s">
        <v>2340</v>
      </c>
      <c r="U25" s="627" t="s">
        <v>1916</v>
      </c>
    </row>
    <row r="26" spans="1:22" ht="173.25" x14ac:dyDescent="0.25">
      <c r="A26" s="758"/>
      <c r="B26" s="760" t="s">
        <v>2609</v>
      </c>
      <c r="C26" s="679" t="s">
        <v>1643</v>
      </c>
      <c r="D26" s="248" t="s">
        <v>1976</v>
      </c>
      <c r="E26" s="249" t="s">
        <v>1977</v>
      </c>
      <c r="F26" s="630" t="s">
        <v>2613</v>
      </c>
      <c r="G26" s="248" t="s">
        <v>1974</v>
      </c>
      <c r="H26" s="552">
        <v>0.25</v>
      </c>
      <c r="I26" s="553">
        <v>0</v>
      </c>
      <c r="J26" s="554">
        <v>0.25</v>
      </c>
      <c r="K26" s="553">
        <v>0</v>
      </c>
      <c r="L26" s="554">
        <v>0.25</v>
      </c>
      <c r="M26" s="553">
        <v>0</v>
      </c>
      <c r="N26" s="554">
        <v>0.25</v>
      </c>
      <c r="O26" s="553">
        <v>0</v>
      </c>
      <c r="P26" s="555">
        <f t="shared" ref="P26" si="3">H26+J26+L26+N26</f>
        <v>1</v>
      </c>
      <c r="Q26" s="707">
        <f t="shared" si="0"/>
        <v>0</v>
      </c>
      <c r="R26" s="648" t="s">
        <v>2483</v>
      </c>
      <c r="S26" s="599" t="s">
        <v>2484</v>
      </c>
      <c r="T26" s="248" t="s">
        <v>1975</v>
      </c>
      <c r="U26" s="599" t="s">
        <v>2221</v>
      </c>
      <c r="V26" s="258"/>
    </row>
    <row r="27" spans="1:22" ht="126" customHeight="1" x14ac:dyDescent="0.25">
      <c r="A27" s="758"/>
      <c r="B27" s="758"/>
      <c r="C27" s="679" t="s">
        <v>1643</v>
      </c>
      <c r="D27" s="248" t="s">
        <v>1978</v>
      </c>
      <c r="E27" s="809" t="s">
        <v>1979</v>
      </c>
      <c r="F27" s="630" t="s">
        <v>2614</v>
      </c>
      <c r="G27" s="248" t="s">
        <v>1980</v>
      </c>
      <c r="H27" s="711">
        <v>0.25</v>
      </c>
      <c r="I27" s="347">
        <v>0</v>
      </c>
      <c r="J27" s="711">
        <v>0.25</v>
      </c>
      <c r="K27" s="347">
        <v>0</v>
      </c>
      <c r="L27" s="711">
        <v>0.25</v>
      </c>
      <c r="M27" s="347">
        <v>0</v>
      </c>
      <c r="N27" s="711">
        <v>0.25</v>
      </c>
      <c r="O27" s="347">
        <v>0</v>
      </c>
      <c r="P27" s="383">
        <f t="shared" ref="P27:P43" si="4">H27+J27+L27+N27</f>
        <v>1</v>
      </c>
      <c r="Q27" s="707">
        <f t="shared" si="0"/>
        <v>0</v>
      </c>
      <c r="R27" s="648" t="s">
        <v>2485</v>
      </c>
      <c r="S27" s="627" t="s">
        <v>2486</v>
      </c>
      <c r="T27" s="627" t="s">
        <v>2487</v>
      </c>
      <c r="U27" s="627" t="s">
        <v>2221</v>
      </c>
    </row>
    <row r="28" spans="1:22" ht="94.5" x14ac:dyDescent="0.25">
      <c r="A28" s="758"/>
      <c r="B28" s="758"/>
      <c r="C28" s="679" t="s">
        <v>1642</v>
      </c>
      <c r="D28" s="254" t="s">
        <v>2031</v>
      </c>
      <c r="E28" s="803" t="s">
        <v>2032</v>
      </c>
      <c r="F28" s="630" t="s">
        <v>2615</v>
      </c>
      <c r="G28" s="254" t="s">
        <v>2033</v>
      </c>
      <c r="H28" s="517">
        <v>0</v>
      </c>
      <c r="I28" s="535">
        <v>0</v>
      </c>
      <c r="J28" s="808">
        <v>0.5</v>
      </c>
      <c r="K28" s="535"/>
      <c r="L28" s="808">
        <v>0.5</v>
      </c>
      <c r="M28" s="535">
        <f>K28</f>
        <v>0</v>
      </c>
      <c r="N28" s="536">
        <v>0</v>
      </c>
      <c r="O28" s="535">
        <v>0</v>
      </c>
      <c r="P28" s="537">
        <f t="shared" si="4"/>
        <v>1</v>
      </c>
      <c r="Q28" s="707">
        <f t="shared" si="0"/>
        <v>0</v>
      </c>
      <c r="R28" s="557" t="s">
        <v>2034</v>
      </c>
      <c r="S28" s="254" t="s">
        <v>2035</v>
      </c>
      <c r="T28" s="254" t="s">
        <v>2036</v>
      </c>
      <c r="U28" s="254" t="s">
        <v>2037</v>
      </c>
    </row>
    <row r="29" spans="1:22" s="631" customFormat="1" ht="141.75" x14ac:dyDescent="0.25">
      <c r="A29" s="758"/>
      <c r="B29" s="761"/>
      <c r="C29" s="679" t="s">
        <v>1647</v>
      </c>
      <c r="D29" s="559" t="s">
        <v>2341</v>
      </c>
      <c r="E29" s="810" t="s">
        <v>2068</v>
      </c>
      <c r="F29" s="630" t="s">
        <v>2616</v>
      </c>
      <c r="G29" s="569" t="s">
        <v>2069</v>
      </c>
      <c r="H29" s="811">
        <v>0.25</v>
      </c>
      <c r="I29" s="561">
        <v>0</v>
      </c>
      <c r="J29" s="812">
        <v>0.25</v>
      </c>
      <c r="K29" s="561">
        <v>0</v>
      </c>
      <c r="L29" s="813">
        <v>0</v>
      </c>
      <c r="M29" s="561">
        <v>0</v>
      </c>
      <c r="N29" s="812">
        <v>0.5</v>
      </c>
      <c r="O29" s="561">
        <v>0</v>
      </c>
      <c r="P29" s="563">
        <f t="shared" ref="P29" si="5">H29+J29+L29+N29</f>
        <v>1</v>
      </c>
      <c r="Q29" s="707">
        <f t="shared" si="0"/>
        <v>0</v>
      </c>
      <c r="R29" s="535" t="s">
        <v>2070</v>
      </c>
      <c r="S29" s="630" t="s">
        <v>2071</v>
      </c>
      <c r="T29" s="630" t="s">
        <v>2072</v>
      </c>
      <c r="U29" s="630" t="s">
        <v>2073</v>
      </c>
    </row>
    <row r="30" spans="1:22" ht="162" customHeight="1" x14ac:dyDescent="0.25">
      <c r="A30" s="758"/>
      <c r="B30" s="765" t="s">
        <v>2610</v>
      </c>
      <c r="C30" s="679" t="s">
        <v>1646</v>
      </c>
      <c r="D30" s="659" t="s">
        <v>2342</v>
      </c>
      <c r="E30" s="810" t="s">
        <v>2343</v>
      </c>
      <c r="F30" s="630" t="s">
        <v>2617</v>
      </c>
      <c r="G30" s="569" t="s">
        <v>2344</v>
      </c>
      <c r="H30" s="560">
        <v>0</v>
      </c>
      <c r="I30" s="561">
        <v>0</v>
      </c>
      <c r="J30" s="812">
        <v>0.5</v>
      </c>
      <c r="K30" s="561">
        <v>0</v>
      </c>
      <c r="L30" s="812">
        <v>0.5</v>
      </c>
      <c r="M30" s="561">
        <v>0</v>
      </c>
      <c r="N30" s="562">
        <v>0</v>
      </c>
      <c r="O30" s="561">
        <v>0</v>
      </c>
      <c r="P30" s="563">
        <f t="shared" si="4"/>
        <v>1</v>
      </c>
      <c r="Q30" s="707">
        <f t="shared" si="0"/>
        <v>0</v>
      </c>
      <c r="R30" s="535" t="s">
        <v>2345</v>
      </c>
      <c r="S30" s="254" t="s">
        <v>2071</v>
      </c>
      <c r="T30" s="630" t="s">
        <v>2346</v>
      </c>
      <c r="U30" s="630" t="s">
        <v>2347</v>
      </c>
    </row>
    <row r="31" spans="1:22" ht="195" customHeight="1" x14ac:dyDescent="0.25">
      <c r="A31" s="758"/>
      <c r="B31" s="766"/>
      <c r="C31" s="679" t="s">
        <v>1646</v>
      </c>
      <c r="D31" s="249" t="s">
        <v>2074</v>
      </c>
      <c r="E31" s="307" t="s">
        <v>2075</v>
      </c>
      <c r="F31" s="630" t="s">
        <v>2618</v>
      </c>
      <c r="G31" s="307" t="s">
        <v>2076</v>
      </c>
      <c r="H31" s="250">
        <v>0.5</v>
      </c>
      <c r="I31" s="348">
        <v>0</v>
      </c>
      <c r="J31" s="349">
        <v>0.5</v>
      </c>
      <c r="K31" s="348">
        <v>0</v>
      </c>
      <c r="L31" s="349">
        <v>0</v>
      </c>
      <c r="M31" s="348">
        <v>0</v>
      </c>
      <c r="N31" s="349">
        <v>0</v>
      </c>
      <c r="O31" s="348">
        <v>0</v>
      </c>
      <c r="P31" s="383">
        <f t="shared" si="4"/>
        <v>1</v>
      </c>
      <c r="Q31" s="707">
        <f t="shared" si="0"/>
        <v>0</v>
      </c>
      <c r="R31" s="307" t="s">
        <v>2077</v>
      </c>
      <c r="S31" s="249" t="s">
        <v>2078</v>
      </c>
      <c r="T31" s="249" t="s">
        <v>2079</v>
      </c>
      <c r="U31" s="254" t="s">
        <v>2073</v>
      </c>
    </row>
    <row r="32" spans="1:22" s="631" customFormat="1" ht="195" customHeight="1" x14ac:dyDescent="0.25">
      <c r="A32" s="758"/>
      <c r="B32" s="766"/>
      <c r="C32" s="679" t="s">
        <v>1646</v>
      </c>
      <c r="D32" s="656" t="s">
        <v>2348</v>
      </c>
      <c r="E32" s="814" t="s">
        <v>2349</v>
      </c>
      <c r="F32" s="630" t="s">
        <v>2619</v>
      </c>
      <c r="G32" s="569" t="s">
        <v>2344</v>
      </c>
      <c r="H32" s="657">
        <v>0</v>
      </c>
      <c r="I32" s="657">
        <v>0</v>
      </c>
      <c r="J32" s="815">
        <v>0.5</v>
      </c>
      <c r="K32" s="657">
        <v>0</v>
      </c>
      <c r="L32" s="815">
        <v>0.5</v>
      </c>
      <c r="M32" s="657">
        <v>0</v>
      </c>
      <c r="N32" s="657">
        <v>0</v>
      </c>
      <c r="O32" s="657">
        <v>0</v>
      </c>
      <c r="P32" s="657">
        <v>0</v>
      </c>
      <c r="Q32" s="707">
        <f t="shared" si="0"/>
        <v>0</v>
      </c>
      <c r="R32" s="656" t="s">
        <v>2350</v>
      </c>
      <c r="S32" s="658" t="s">
        <v>2351</v>
      </c>
      <c r="T32" s="658" t="s">
        <v>2352</v>
      </c>
      <c r="U32" s="660" t="s">
        <v>2353</v>
      </c>
    </row>
    <row r="33" spans="1:22" s="538" customFormat="1" ht="146.25" customHeight="1" x14ac:dyDescent="0.25">
      <c r="A33" s="758"/>
      <c r="B33" s="766"/>
      <c r="C33" s="679" t="s">
        <v>1646</v>
      </c>
      <c r="D33" s="566" t="s">
        <v>2110</v>
      </c>
      <c r="E33" s="816" t="s">
        <v>2111</v>
      </c>
      <c r="F33" s="630" t="s">
        <v>2620</v>
      </c>
      <c r="G33" s="566" t="s">
        <v>2105</v>
      </c>
      <c r="H33" s="711">
        <v>0.25</v>
      </c>
      <c r="I33" s="535">
        <v>0</v>
      </c>
      <c r="J33" s="808">
        <v>0.25</v>
      </c>
      <c r="K33" s="535">
        <v>0</v>
      </c>
      <c r="L33" s="808">
        <v>0.25</v>
      </c>
      <c r="M33" s="534">
        <v>0</v>
      </c>
      <c r="N33" s="808">
        <v>0.25</v>
      </c>
      <c r="O33" s="534">
        <v>0</v>
      </c>
      <c r="P33" s="537">
        <f t="shared" si="4"/>
        <v>1</v>
      </c>
      <c r="Q33" s="707">
        <f t="shared" si="0"/>
        <v>0</v>
      </c>
      <c r="R33" s="567" t="s">
        <v>2106</v>
      </c>
      <c r="S33" s="254" t="s">
        <v>2107</v>
      </c>
      <c r="T33" s="254" t="s">
        <v>2108</v>
      </c>
      <c r="U33" s="254" t="s">
        <v>2109</v>
      </c>
    </row>
    <row r="34" spans="1:22" ht="117" customHeight="1" x14ac:dyDescent="0.25">
      <c r="A34" s="758"/>
      <c r="B34" s="766"/>
      <c r="C34" s="679" t="s">
        <v>1646</v>
      </c>
      <c r="D34" s="307" t="s">
        <v>2116</v>
      </c>
      <c r="E34" s="710" t="s">
        <v>2115</v>
      </c>
      <c r="F34" s="630" t="s">
        <v>2621</v>
      </c>
      <c r="G34" s="345" t="s">
        <v>1778</v>
      </c>
      <c r="H34" s="711">
        <v>0.25</v>
      </c>
      <c r="I34" s="348">
        <v>0</v>
      </c>
      <c r="J34" s="808">
        <v>0.25</v>
      </c>
      <c r="K34" s="347">
        <v>0</v>
      </c>
      <c r="L34" s="808">
        <v>0.25</v>
      </c>
      <c r="M34" s="347">
        <v>0</v>
      </c>
      <c r="N34" s="808">
        <v>0.25</v>
      </c>
      <c r="O34" s="347">
        <v>0</v>
      </c>
      <c r="P34" s="383">
        <f t="shared" si="4"/>
        <v>1</v>
      </c>
      <c r="Q34" s="707">
        <f t="shared" si="0"/>
        <v>0</v>
      </c>
      <c r="R34" s="634" t="s">
        <v>2488</v>
      </c>
      <c r="S34" s="627" t="s">
        <v>2490</v>
      </c>
      <c r="T34" s="627" t="s">
        <v>2476</v>
      </c>
      <c r="U34" s="254" t="s">
        <v>2109</v>
      </c>
      <c r="V34" s="568"/>
    </row>
    <row r="35" spans="1:22" ht="110.25" x14ac:dyDescent="0.25">
      <c r="A35" s="758"/>
      <c r="B35" s="766"/>
      <c r="C35" s="679" t="s">
        <v>1646</v>
      </c>
      <c r="D35" s="307" t="s">
        <v>2112</v>
      </c>
      <c r="E35" s="710" t="s">
        <v>2114</v>
      </c>
      <c r="F35" s="686" t="s">
        <v>2622</v>
      </c>
      <c r="G35" s="345" t="s">
        <v>2804</v>
      </c>
      <c r="H35" s="711">
        <v>0.25</v>
      </c>
      <c r="I35" s="348">
        <v>0</v>
      </c>
      <c r="J35" s="808">
        <v>0.25</v>
      </c>
      <c r="K35" s="348">
        <v>130000</v>
      </c>
      <c r="L35" s="808">
        <v>0.25</v>
      </c>
      <c r="M35" s="347">
        <v>0</v>
      </c>
      <c r="N35" s="808">
        <v>0.25</v>
      </c>
      <c r="O35" s="347">
        <v>0</v>
      </c>
      <c r="P35" s="383">
        <f t="shared" si="4"/>
        <v>1</v>
      </c>
      <c r="Q35" s="707">
        <f t="shared" si="0"/>
        <v>130000</v>
      </c>
      <c r="R35" s="634" t="s">
        <v>2489</v>
      </c>
      <c r="S35" s="627" t="s">
        <v>2491</v>
      </c>
      <c r="T35" s="627" t="s">
        <v>2476</v>
      </c>
      <c r="U35" s="254" t="s">
        <v>2109</v>
      </c>
      <c r="V35" s="568" t="s">
        <v>2113</v>
      </c>
    </row>
    <row r="36" spans="1:22" ht="108" customHeight="1" x14ac:dyDescent="0.25">
      <c r="A36" s="758"/>
      <c r="B36" s="766"/>
      <c r="C36" s="679" t="s">
        <v>1646</v>
      </c>
      <c r="D36" s="345" t="s">
        <v>2135</v>
      </c>
      <c r="E36" s="803" t="s">
        <v>2136</v>
      </c>
      <c r="F36" s="686" t="s">
        <v>2623</v>
      </c>
      <c r="G36" s="345" t="s">
        <v>2809</v>
      </c>
      <c r="H36" s="254">
        <v>0</v>
      </c>
      <c r="I36" s="534">
        <v>0</v>
      </c>
      <c r="J36" s="535">
        <v>0</v>
      </c>
      <c r="K36" s="535">
        <v>0</v>
      </c>
      <c r="L36" s="535">
        <v>0</v>
      </c>
      <c r="M36" s="535">
        <v>0</v>
      </c>
      <c r="N36" s="808">
        <v>1</v>
      </c>
      <c r="O36" s="571">
        <v>8400</v>
      </c>
      <c r="P36" s="537">
        <f t="shared" si="4"/>
        <v>1</v>
      </c>
      <c r="Q36" s="707">
        <f t="shared" si="0"/>
        <v>8400</v>
      </c>
      <c r="R36" s="254" t="s">
        <v>2137</v>
      </c>
      <c r="S36" s="254" t="s">
        <v>1779</v>
      </c>
      <c r="T36" s="254" t="s">
        <v>2138</v>
      </c>
      <c r="U36" s="254" t="s">
        <v>2139</v>
      </c>
      <c r="V36" s="572" t="s">
        <v>2140</v>
      </c>
    </row>
    <row r="37" spans="1:22" ht="110.25" x14ac:dyDescent="0.25">
      <c r="A37" s="758"/>
      <c r="B37" s="768" t="s">
        <v>2611</v>
      </c>
      <c r="C37" s="679" t="s">
        <v>1650</v>
      </c>
      <c r="D37" s="307" t="s">
        <v>2146</v>
      </c>
      <c r="E37" s="803" t="s">
        <v>2147</v>
      </c>
      <c r="F37" s="630" t="s">
        <v>2624</v>
      </c>
      <c r="G37" s="345" t="s">
        <v>1778</v>
      </c>
      <c r="H37" s="711">
        <v>0.5</v>
      </c>
      <c r="I37" s="348">
        <v>0</v>
      </c>
      <c r="J37" s="347">
        <v>0</v>
      </c>
      <c r="K37" s="347">
        <v>0</v>
      </c>
      <c r="L37" s="808">
        <v>0.5</v>
      </c>
      <c r="M37" s="347">
        <v>0</v>
      </c>
      <c r="N37" s="347">
        <v>0</v>
      </c>
      <c r="O37" s="347">
        <v>0</v>
      </c>
      <c r="P37" s="383">
        <f t="shared" si="4"/>
        <v>1</v>
      </c>
      <c r="Q37" s="707">
        <f t="shared" si="0"/>
        <v>0</v>
      </c>
      <c r="R37" s="634" t="s">
        <v>2492</v>
      </c>
      <c r="S37" s="627" t="s">
        <v>2165</v>
      </c>
      <c r="T37" s="627" t="s">
        <v>2220</v>
      </c>
      <c r="U37" s="249" t="s">
        <v>2143</v>
      </c>
    </row>
    <row r="38" spans="1:22" ht="126" x14ac:dyDescent="0.25">
      <c r="A38" s="758"/>
      <c r="B38" s="768"/>
      <c r="C38" s="679" t="s">
        <v>1649</v>
      </c>
      <c r="D38" s="307" t="s">
        <v>2163</v>
      </c>
      <c r="E38" s="803" t="s">
        <v>2164</v>
      </c>
      <c r="F38" s="686" t="s">
        <v>2625</v>
      </c>
      <c r="G38" s="345" t="s">
        <v>2811</v>
      </c>
      <c r="H38" s="711">
        <v>0.25</v>
      </c>
      <c r="I38" s="348">
        <v>19200</v>
      </c>
      <c r="J38" s="808">
        <v>0.25</v>
      </c>
      <c r="K38" s="348">
        <v>19200</v>
      </c>
      <c r="L38" s="808">
        <v>0.25</v>
      </c>
      <c r="M38" s="348">
        <v>19200</v>
      </c>
      <c r="N38" s="808">
        <v>0.25</v>
      </c>
      <c r="O38" s="348">
        <v>19200</v>
      </c>
      <c r="P38" s="383">
        <f t="shared" si="4"/>
        <v>1</v>
      </c>
      <c r="Q38" s="707">
        <f t="shared" si="0"/>
        <v>76800</v>
      </c>
      <c r="R38" s="634" t="s">
        <v>2493</v>
      </c>
      <c r="S38" s="249" t="s">
        <v>2165</v>
      </c>
      <c r="T38" s="627" t="s">
        <v>2476</v>
      </c>
      <c r="U38" s="627" t="s">
        <v>2494</v>
      </c>
      <c r="V38" s="568" t="s">
        <v>2812</v>
      </c>
    </row>
    <row r="39" spans="1:22" ht="97.5" customHeight="1" x14ac:dyDescent="0.25">
      <c r="A39" s="758"/>
      <c r="B39" s="768"/>
      <c r="C39" s="679" t="s">
        <v>1649</v>
      </c>
      <c r="D39" s="621" t="s">
        <v>2167</v>
      </c>
      <c r="E39" s="621" t="s">
        <v>2166</v>
      </c>
      <c r="F39" s="686" t="s">
        <v>2626</v>
      </c>
      <c r="G39" s="277" t="s">
        <v>2813</v>
      </c>
      <c r="H39" s="527">
        <v>0</v>
      </c>
      <c r="I39" s="527">
        <v>0</v>
      </c>
      <c r="J39" s="527">
        <v>0</v>
      </c>
      <c r="K39" s="527">
        <v>0</v>
      </c>
      <c r="L39" s="573">
        <v>1</v>
      </c>
      <c r="M39" s="690">
        <v>18000</v>
      </c>
      <c r="N39" s="527">
        <v>0</v>
      </c>
      <c r="O39" s="527">
        <v>0</v>
      </c>
      <c r="P39" s="527">
        <f t="shared" si="4"/>
        <v>1</v>
      </c>
      <c r="Q39" s="707">
        <f t="shared" si="0"/>
        <v>18000</v>
      </c>
      <c r="R39" s="621" t="s">
        <v>2167</v>
      </c>
      <c r="S39" s="528" t="s">
        <v>2168</v>
      </c>
      <c r="T39" s="627" t="s">
        <v>2476</v>
      </c>
      <c r="U39" s="627" t="s">
        <v>2494</v>
      </c>
      <c r="V39" s="568" t="s">
        <v>2814</v>
      </c>
    </row>
    <row r="40" spans="1:22" ht="15.75" x14ac:dyDescent="0.25">
      <c r="A40" s="758"/>
      <c r="B40" s="768"/>
      <c r="C40" s="679"/>
      <c r="D40" s="307"/>
      <c r="E40" s="249"/>
      <c r="F40" s="307"/>
      <c r="G40" s="307"/>
      <c r="H40" s="249"/>
      <c r="I40" s="348"/>
      <c r="J40" s="347"/>
      <c r="K40" s="347"/>
      <c r="L40" s="347"/>
      <c r="M40" s="347"/>
      <c r="N40" s="347"/>
      <c r="O40" s="347"/>
      <c r="P40" s="383">
        <f t="shared" si="4"/>
        <v>0</v>
      </c>
      <c r="Q40" s="707">
        <f t="shared" si="0"/>
        <v>0</v>
      </c>
      <c r="R40" s="249"/>
      <c r="S40" s="249"/>
      <c r="T40" s="249"/>
      <c r="U40" s="249"/>
    </row>
    <row r="41" spans="1:22" ht="15.75" x14ac:dyDescent="0.25">
      <c r="A41" s="758"/>
      <c r="B41" s="768"/>
      <c r="C41" s="679"/>
      <c r="D41" s="307"/>
      <c r="E41" s="249"/>
      <c r="F41" s="307"/>
      <c r="G41" s="307"/>
      <c r="H41" s="249"/>
      <c r="I41" s="348"/>
      <c r="J41" s="347"/>
      <c r="K41" s="347"/>
      <c r="L41" s="347"/>
      <c r="M41" s="347"/>
      <c r="N41" s="347"/>
      <c r="O41" s="347"/>
      <c r="P41" s="383">
        <f t="shared" si="4"/>
        <v>0</v>
      </c>
      <c r="Q41" s="707">
        <f t="shared" si="0"/>
        <v>0</v>
      </c>
      <c r="R41" s="249"/>
      <c r="S41" s="249"/>
      <c r="T41" s="249"/>
      <c r="U41" s="249"/>
    </row>
    <row r="42" spans="1:22" ht="15.75" x14ac:dyDescent="0.25">
      <c r="A42" s="758"/>
      <c r="B42" s="768" t="s">
        <v>2612</v>
      </c>
      <c r="C42" s="679"/>
      <c r="D42" s="307"/>
      <c r="E42" s="249"/>
      <c r="F42" s="307"/>
      <c r="G42" s="307"/>
      <c r="H42" s="249"/>
      <c r="I42" s="348"/>
      <c r="J42" s="347"/>
      <c r="K42" s="347"/>
      <c r="L42" s="347"/>
      <c r="M42" s="347"/>
      <c r="N42" s="347"/>
      <c r="O42" s="347"/>
      <c r="P42" s="383">
        <f t="shared" si="4"/>
        <v>0</v>
      </c>
      <c r="Q42" s="707">
        <f t="shared" si="0"/>
        <v>0</v>
      </c>
      <c r="R42" s="249"/>
      <c r="S42" s="249"/>
      <c r="T42" s="249"/>
      <c r="U42" s="249"/>
    </row>
    <row r="43" spans="1:22" ht="15.75" x14ac:dyDescent="0.25">
      <c r="A43" s="758"/>
      <c r="B43" s="768"/>
      <c r="C43" s="679"/>
      <c r="D43" s="307"/>
      <c r="E43" s="249"/>
      <c r="F43" s="307"/>
      <c r="G43" s="307"/>
      <c r="H43" s="249"/>
      <c r="I43" s="348"/>
      <c r="J43" s="347"/>
      <c r="K43" s="347"/>
      <c r="L43" s="347"/>
      <c r="M43" s="347"/>
      <c r="N43" s="347"/>
      <c r="O43" s="347"/>
      <c r="P43" s="383">
        <f t="shared" si="4"/>
        <v>0</v>
      </c>
      <c r="Q43" s="707">
        <f t="shared" si="0"/>
        <v>0</v>
      </c>
      <c r="R43" s="249"/>
      <c r="S43" s="249"/>
      <c r="T43" s="249"/>
      <c r="U43" s="249"/>
    </row>
    <row r="44" spans="1:22" ht="15.75" x14ac:dyDescent="0.25">
      <c r="A44" s="758"/>
      <c r="B44" s="768"/>
      <c r="C44" s="679"/>
      <c r="D44" s="307"/>
      <c r="E44" s="249"/>
      <c r="F44" s="307"/>
      <c r="G44" s="307"/>
      <c r="H44" s="249"/>
      <c r="I44" s="348"/>
      <c r="J44" s="347"/>
      <c r="K44" s="347"/>
      <c r="L44" s="347"/>
      <c r="M44" s="347"/>
      <c r="N44" s="347"/>
      <c r="O44" s="347"/>
      <c r="P44" s="383"/>
      <c r="Q44" s="707">
        <f t="shared" si="0"/>
        <v>0</v>
      </c>
      <c r="R44" s="249"/>
      <c r="S44" s="249"/>
      <c r="T44" s="249"/>
      <c r="U44" s="249"/>
    </row>
    <row r="45" spans="1:22" ht="15.75" x14ac:dyDescent="0.25">
      <c r="A45" s="758"/>
      <c r="B45" s="768"/>
      <c r="C45" s="679"/>
      <c r="D45" s="307"/>
      <c r="E45" s="249"/>
      <c r="F45" s="307"/>
      <c r="G45" s="307"/>
      <c r="H45" s="249"/>
      <c r="I45" s="348"/>
      <c r="J45" s="347"/>
      <c r="K45" s="347"/>
      <c r="L45" s="347"/>
      <c r="M45" s="347"/>
      <c r="N45" s="347"/>
      <c r="O45" s="347"/>
      <c r="P45" s="383">
        <f>H45+J45+L45+N45</f>
        <v>0</v>
      </c>
      <c r="Q45" s="707">
        <f t="shared" si="0"/>
        <v>0</v>
      </c>
      <c r="R45" s="249"/>
      <c r="S45" s="249"/>
      <c r="T45" s="249"/>
      <c r="U45" s="249"/>
    </row>
    <row r="46" spans="1:22" ht="15.75" x14ac:dyDescent="0.25">
      <c r="A46" s="761"/>
      <c r="B46" s="768"/>
      <c r="C46" s="679"/>
      <c r="D46" s="307"/>
      <c r="E46" s="249"/>
      <c r="F46" s="307"/>
      <c r="G46" s="307"/>
      <c r="H46" s="249"/>
      <c r="I46" s="348"/>
      <c r="J46" s="347"/>
      <c r="K46" s="347"/>
      <c r="L46" s="347"/>
      <c r="M46" s="347"/>
      <c r="N46" s="347"/>
      <c r="O46" s="347"/>
      <c r="P46" s="383">
        <f>H46+J46+L46+N46</f>
        <v>0</v>
      </c>
      <c r="Q46" s="707">
        <f t="shared" si="0"/>
        <v>0</v>
      </c>
      <c r="R46" s="249"/>
      <c r="S46" s="249"/>
      <c r="T46" s="249"/>
      <c r="U46" s="249"/>
    </row>
    <row r="47" spans="1:22" ht="15.75" x14ac:dyDescent="0.25">
      <c r="A47" s="758" t="s">
        <v>1633</v>
      </c>
      <c r="B47" s="765" t="s">
        <v>1665</v>
      </c>
      <c r="C47" s="679"/>
      <c r="D47" s="307"/>
      <c r="E47" s="249"/>
      <c r="F47" s="307"/>
      <c r="G47" s="307"/>
      <c r="H47" s="250"/>
      <c r="I47" s="347"/>
      <c r="J47" s="349"/>
      <c r="K47" s="347"/>
      <c r="L47" s="349"/>
      <c r="M47" s="347"/>
      <c r="N47" s="349"/>
      <c r="O47" s="347"/>
      <c r="P47" s="383">
        <f t="shared" ref="P47:P70" si="6">H47+J47+L47+N47</f>
        <v>0</v>
      </c>
      <c r="Q47" s="707">
        <f t="shared" si="0"/>
        <v>0</v>
      </c>
      <c r="R47" s="347"/>
      <c r="S47" s="249"/>
      <c r="T47" s="249"/>
      <c r="U47" s="249"/>
    </row>
    <row r="48" spans="1:22" ht="15.75" x14ac:dyDescent="0.25">
      <c r="A48" s="758"/>
      <c r="B48" s="766"/>
      <c r="C48" s="679"/>
      <c r="D48" s="307"/>
      <c r="E48" s="249"/>
      <c r="F48" s="307"/>
      <c r="G48" s="307"/>
      <c r="H48" s="250"/>
      <c r="I48" s="347"/>
      <c r="J48" s="349"/>
      <c r="K48" s="347"/>
      <c r="L48" s="349"/>
      <c r="M48" s="347"/>
      <c r="N48" s="349"/>
      <c r="O48" s="347"/>
      <c r="P48" s="383">
        <f t="shared" si="6"/>
        <v>0</v>
      </c>
      <c r="Q48" s="707">
        <f t="shared" si="0"/>
        <v>0</v>
      </c>
      <c r="R48" s="347"/>
      <c r="S48" s="249"/>
      <c r="T48" s="249"/>
      <c r="U48" s="249"/>
    </row>
    <row r="49" spans="1:22" ht="15.75" x14ac:dyDescent="0.25">
      <c r="A49" s="758"/>
      <c r="B49" s="767"/>
      <c r="C49" s="679"/>
      <c r="D49" s="307"/>
      <c r="E49" s="249"/>
      <c r="F49" s="307"/>
      <c r="G49" s="307"/>
      <c r="H49" s="250"/>
      <c r="I49" s="347"/>
      <c r="J49" s="349"/>
      <c r="K49" s="347"/>
      <c r="L49" s="349"/>
      <c r="M49" s="347"/>
      <c r="N49" s="349"/>
      <c r="O49" s="347"/>
      <c r="P49" s="383">
        <f t="shared" si="6"/>
        <v>0</v>
      </c>
      <c r="Q49" s="707">
        <f t="shared" si="0"/>
        <v>0</v>
      </c>
      <c r="R49" s="347"/>
      <c r="S49" s="249"/>
      <c r="T49" s="249"/>
      <c r="U49" s="249"/>
    </row>
    <row r="50" spans="1:22" ht="15.75" x14ac:dyDescent="0.25">
      <c r="A50" s="758"/>
      <c r="B50" s="765" t="s">
        <v>1666</v>
      </c>
      <c r="C50" s="679"/>
      <c r="D50" s="307"/>
      <c r="E50" s="249"/>
      <c r="F50" s="307"/>
      <c r="G50" s="307"/>
      <c r="H50" s="250"/>
      <c r="I50" s="347"/>
      <c r="J50" s="349"/>
      <c r="K50" s="347"/>
      <c r="L50" s="349"/>
      <c r="M50" s="347"/>
      <c r="N50" s="349"/>
      <c r="O50" s="347"/>
      <c r="P50" s="383">
        <f t="shared" si="6"/>
        <v>0</v>
      </c>
      <c r="Q50" s="707">
        <f t="shared" si="0"/>
        <v>0</v>
      </c>
      <c r="R50" s="347"/>
      <c r="S50" s="249"/>
      <c r="T50" s="249"/>
      <c r="U50" s="249"/>
    </row>
    <row r="51" spans="1:22" ht="15.75" x14ac:dyDescent="0.25">
      <c r="A51" s="758"/>
      <c r="B51" s="766"/>
      <c r="C51" s="679"/>
      <c r="D51" s="307"/>
      <c r="E51" s="249"/>
      <c r="F51" s="307"/>
      <c r="G51" s="307"/>
      <c r="H51" s="250"/>
      <c r="I51" s="347"/>
      <c r="J51" s="349"/>
      <c r="K51" s="347"/>
      <c r="L51" s="349"/>
      <c r="M51" s="347"/>
      <c r="N51" s="349"/>
      <c r="O51" s="347"/>
      <c r="P51" s="383">
        <f t="shared" si="6"/>
        <v>0</v>
      </c>
      <c r="Q51" s="707">
        <f t="shared" si="0"/>
        <v>0</v>
      </c>
      <c r="R51" s="347"/>
      <c r="S51" s="249"/>
      <c r="T51" s="249"/>
      <c r="U51" s="249"/>
    </row>
    <row r="52" spans="1:22" ht="15.75" x14ac:dyDescent="0.25">
      <c r="A52" s="758"/>
      <c r="B52" s="766"/>
      <c r="C52" s="679"/>
      <c r="D52" s="307"/>
      <c r="E52" s="249"/>
      <c r="F52" s="307"/>
      <c r="G52" s="307"/>
      <c r="H52" s="250"/>
      <c r="I52" s="347"/>
      <c r="J52" s="349"/>
      <c r="K52" s="347"/>
      <c r="L52" s="349"/>
      <c r="M52" s="347"/>
      <c r="N52" s="349"/>
      <c r="O52" s="347"/>
      <c r="P52" s="383">
        <f t="shared" si="6"/>
        <v>0</v>
      </c>
      <c r="Q52" s="707">
        <f t="shared" si="0"/>
        <v>0</v>
      </c>
      <c r="R52" s="347"/>
      <c r="S52" s="249"/>
      <c r="T52" s="249"/>
      <c r="U52" s="249"/>
    </row>
    <row r="53" spans="1:22" ht="15.75" x14ac:dyDescent="0.25">
      <c r="A53" s="758"/>
      <c r="B53" s="767"/>
      <c r="C53" s="679"/>
      <c r="D53" s="307"/>
      <c r="E53" s="249"/>
      <c r="F53" s="307"/>
      <c r="G53" s="307"/>
      <c r="H53" s="250"/>
      <c r="I53" s="347"/>
      <c r="J53" s="349"/>
      <c r="K53" s="347"/>
      <c r="L53" s="349"/>
      <c r="M53" s="347"/>
      <c r="N53" s="349"/>
      <c r="O53" s="347"/>
      <c r="P53" s="383">
        <f t="shared" si="6"/>
        <v>0</v>
      </c>
      <c r="Q53" s="707">
        <f t="shared" si="0"/>
        <v>0</v>
      </c>
      <c r="R53" s="347"/>
      <c r="S53" s="249"/>
      <c r="T53" s="249"/>
      <c r="U53" s="249"/>
    </row>
    <row r="54" spans="1:22" ht="15.75" x14ac:dyDescent="0.25">
      <c r="A54" s="758"/>
      <c r="B54" s="765" t="s">
        <v>1667</v>
      </c>
      <c r="C54" s="679"/>
      <c r="D54" s="307"/>
      <c r="E54" s="249"/>
      <c r="F54" s="307"/>
      <c r="G54" s="307"/>
      <c r="H54" s="250"/>
      <c r="I54" s="347"/>
      <c r="J54" s="349"/>
      <c r="K54" s="347"/>
      <c r="L54" s="349"/>
      <c r="M54" s="347"/>
      <c r="N54" s="349"/>
      <c r="O54" s="347"/>
      <c r="P54" s="383">
        <f t="shared" si="6"/>
        <v>0</v>
      </c>
      <c r="Q54" s="707">
        <f t="shared" si="0"/>
        <v>0</v>
      </c>
      <c r="R54" s="347"/>
      <c r="S54" s="249"/>
      <c r="T54" s="249"/>
      <c r="U54" s="249"/>
    </row>
    <row r="55" spans="1:22" ht="15.75" x14ac:dyDescent="0.25">
      <c r="A55" s="758"/>
      <c r="B55" s="766"/>
      <c r="C55" s="679"/>
      <c r="D55" s="307"/>
      <c r="E55" s="249"/>
      <c r="F55" s="307"/>
      <c r="G55" s="307"/>
      <c r="H55" s="250"/>
      <c r="I55" s="347"/>
      <c r="J55" s="349"/>
      <c r="K55" s="347"/>
      <c r="L55" s="349"/>
      <c r="M55" s="347"/>
      <c r="N55" s="349"/>
      <c r="O55" s="347"/>
      <c r="P55" s="383">
        <f t="shared" si="6"/>
        <v>0</v>
      </c>
      <c r="Q55" s="707">
        <f t="shared" si="0"/>
        <v>0</v>
      </c>
      <c r="R55" s="347"/>
      <c r="S55" s="249"/>
      <c r="T55" s="249"/>
      <c r="U55" s="249"/>
    </row>
    <row r="56" spans="1:22" ht="15.75" x14ac:dyDescent="0.25">
      <c r="A56" s="758"/>
      <c r="B56" s="766"/>
      <c r="C56" s="679"/>
      <c r="D56" s="307"/>
      <c r="E56" s="249"/>
      <c r="F56" s="307"/>
      <c r="G56" s="307"/>
      <c r="H56" s="250"/>
      <c r="I56" s="347"/>
      <c r="J56" s="349"/>
      <c r="K56" s="347"/>
      <c r="L56" s="349"/>
      <c r="M56" s="347"/>
      <c r="N56" s="349"/>
      <c r="O56" s="347"/>
      <c r="P56" s="383">
        <f t="shared" si="6"/>
        <v>0</v>
      </c>
      <c r="Q56" s="707">
        <f t="shared" si="0"/>
        <v>0</v>
      </c>
      <c r="R56" s="347"/>
      <c r="S56" s="249"/>
      <c r="T56" s="249"/>
      <c r="U56" s="249"/>
    </row>
    <row r="57" spans="1:22" ht="15.75" x14ac:dyDescent="0.25">
      <c r="A57" s="758"/>
      <c r="B57" s="767"/>
      <c r="C57" s="679"/>
      <c r="D57" s="307"/>
      <c r="E57" s="249"/>
      <c r="F57" s="307"/>
      <c r="G57" s="307"/>
      <c r="H57" s="250"/>
      <c r="I57" s="347"/>
      <c r="J57" s="349"/>
      <c r="K57" s="347"/>
      <c r="L57" s="349"/>
      <c r="M57" s="347"/>
      <c r="N57" s="349"/>
      <c r="O57" s="347"/>
      <c r="P57" s="383">
        <f t="shared" si="6"/>
        <v>0</v>
      </c>
      <c r="Q57" s="707">
        <f t="shared" si="0"/>
        <v>0</v>
      </c>
      <c r="R57" s="347"/>
      <c r="S57" s="249"/>
      <c r="T57" s="249"/>
      <c r="U57" s="249"/>
    </row>
    <row r="58" spans="1:22" ht="15.75" x14ac:dyDescent="0.25">
      <c r="A58" s="758"/>
      <c r="B58" s="765" t="s">
        <v>1668</v>
      </c>
      <c r="C58" s="679"/>
      <c r="D58" s="307"/>
      <c r="E58" s="249"/>
      <c r="F58" s="307"/>
      <c r="G58" s="307"/>
      <c r="H58" s="250"/>
      <c r="I58" s="347"/>
      <c r="J58" s="349"/>
      <c r="K58" s="347"/>
      <c r="L58" s="349"/>
      <c r="M58" s="347"/>
      <c r="N58" s="349"/>
      <c r="O58" s="347"/>
      <c r="P58" s="383">
        <f t="shared" si="6"/>
        <v>0</v>
      </c>
      <c r="Q58" s="707">
        <f t="shared" si="0"/>
        <v>0</v>
      </c>
      <c r="R58" s="347"/>
      <c r="S58" s="249"/>
      <c r="T58" s="249"/>
      <c r="U58" s="249"/>
    </row>
    <row r="59" spans="1:22" ht="15.75" x14ac:dyDescent="0.25">
      <c r="A59" s="758"/>
      <c r="B59" s="766"/>
      <c r="C59" s="679"/>
      <c r="D59" s="307"/>
      <c r="E59" s="249"/>
      <c r="F59" s="307"/>
      <c r="G59" s="307"/>
      <c r="H59" s="250"/>
      <c r="I59" s="347"/>
      <c r="J59" s="349"/>
      <c r="K59" s="347"/>
      <c r="L59" s="349"/>
      <c r="M59" s="347"/>
      <c r="N59" s="349"/>
      <c r="O59" s="347"/>
      <c r="P59" s="383">
        <f t="shared" si="6"/>
        <v>0</v>
      </c>
      <c r="Q59" s="707">
        <f t="shared" si="0"/>
        <v>0</v>
      </c>
      <c r="R59" s="347"/>
      <c r="S59" s="249"/>
      <c r="T59" s="249"/>
      <c r="U59" s="249"/>
    </row>
    <row r="60" spans="1:22" ht="15.75" x14ac:dyDescent="0.25">
      <c r="A60" s="758"/>
      <c r="B60" s="766"/>
      <c r="C60" s="679"/>
      <c r="D60" s="307"/>
      <c r="E60" s="249"/>
      <c r="F60" s="307"/>
      <c r="G60" s="307"/>
      <c r="H60" s="250"/>
      <c r="I60" s="347"/>
      <c r="J60" s="349"/>
      <c r="K60" s="347"/>
      <c r="L60" s="349"/>
      <c r="M60" s="347"/>
      <c r="N60" s="349"/>
      <c r="O60" s="347"/>
      <c r="P60" s="383">
        <f t="shared" si="6"/>
        <v>0</v>
      </c>
      <c r="Q60" s="707">
        <f t="shared" si="0"/>
        <v>0</v>
      </c>
      <c r="R60" s="347"/>
      <c r="S60" s="249"/>
      <c r="T60" s="249"/>
      <c r="U60" s="249"/>
    </row>
    <row r="61" spans="1:22" ht="15.75" x14ac:dyDescent="0.25">
      <c r="A61" s="758"/>
      <c r="B61" s="767"/>
      <c r="C61" s="679"/>
      <c r="D61" s="307"/>
      <c r="E61" s="249"/>
      <c r="F61" s="307"/>
      <c r="G61" s="307"/>
      <c r="H61" s="250"/>
      <c r="I61" s="347"/>
      <c r="J61" s="349"/>
      <c r="K61" s="347"/>
      <c r="L61" s="349"/>
      <c r="M61" s="347"/>
      <c r="N61" s="349"/>
      <c r="O61" s="347"/>
      <c r="P61" s="383">
        <f t="shared" si="6"/>
        <v>0</v>
      </c>
      <c r="Q61" s="707">
        <f t="shared" si="0"/>
        <v>0</v>
      </c>
      <c r="R61" s="347"/>
      <c r="S61" s="249"/>
      <c r="T61" s="249"/>
      <c r="U61" s="249"/>
    </row>
    <row r="62" spans="1:22" ht="117.75" customHeight="1" x14ac:dyDescent="0.25">
      <c r="A62" s="758"/>
      <c r="B62" s="765" t="s">
        <v>1669</v>
      </c>
      <c r="C62" s="679" t="s">
        <v>1662</v>
      </c>
      <c r="D62" s="598" t="s">
        <v>2216</v>
      </c>
      <c r="E62" s="599" t="s">
        <v>2217</v>
      </c>
      <c r="F62" s="630" t="s">
        <v>2627</v>
      </c>
      <c r="G62" s="598" t="s">
        <v>2215</v>
      </c>
      <c r="H62" s="600">
        <v>0.25</v>
      </c>
      <c r="I62" s="595">
        <v>0</v>
      </c>
      <c r="J62" s="596">
        <v>0.25</v>
      </c>
      <c r="K62" s="595">
        <v>159000</v>
      </c>
      <c r="L62" s="596">
        <v>0.25</v>
      </c>
      <c r="M62" s="595">
        <v>0</v>
      </c>
      <c r="N62" s="596">
        <v>0.25</v>
      </c>
      <c r="O62" s="595">
        <v>0</v>
      </c>
      <c r="P62" s="597"/>
      <c r="Q62" s="707">
        <f t="shared" si="0"/>
        <v>159000</v>
      </c>
      <c r="R62" s="595" t="s">
        <v>2218</v>
      </c>
      <c r="S62" s="595" t="s">
        <v>2219</v>
      </c>
      <c r="T62" s="593" t="s">
        <v>2220</v>
      </c>
      <c r="U62" s="627" t="s">
        <v>2221</v>
      </c>
      <c r="V62" s="259"/>
    </row>
    <row r="63" spans="1:22" ht="15.75" x14ac:dyDescent="0.25">
      <c r="A63" s="758"/>
      <c r="B63" s="766"/>
      <c r="C63" s="679"/>
      <c r="D63" s="589"/>
      <c r="E63" s="591"/>
      <c r="F63" s="589"/>
      <c r="G63" s="589"/>
      <c r="H63" s="590"/>
      <c r="I63" s="595"/>
      <c r="J63" s="596"/>
      <c r="K63" s="595"/>
      <c r="L63" s="596"/>
      <c r="M63" s="595"/>
      <c r="N63" s="596"/>
      <c r="O63" s="595"/>
      <c r="P63" s="597">
        <v>0</v>
      </c>
      <c r="Q63" s="707">
        <f t="shared" si="0"/>
        <v>0</v>
      </c>
      <c r="R63" s="595"/>
      <c r="S63" s="595"/>
      <c r="T63" s="593"/>
      <c r="U63" s="627"/>
      <c r="V63" s="259"/>
    </row>
    <row r="64" spans="1:22" ht="15.75" x14ac:dyDescent="0.25">
      <c r="A64" s="758"/>
      <c r="B64" s="767"/>
      <c r="C64" s="679"/>
      <c r="D64" s="307"/>
      <c r="E64" s="249"/>
      <c r="F64" s="307"/>
      <c r="G64" s="307"/>
      <c r="H64" s="250"/>
      <c r="I64" s="347"/>
      <c r="J64" s="349"/>
      <c r="K64" s="347"/>
      <c r="L64" s="349"/>
      <c r="M64" s="347"/>
      <c r="N64" s="349"/>
      <c r="O64" s="347"/>
      <c r="P64" s="383">
        <f t="shared" si="6"/>
        <v>0</v>
      </c>
      <c r="Q64" s="707">
        <f t="shared" si="0"/>
        <v>0</v>
      </c>
      <c r="R64" s="347"/>
      <c r="S64" s="249"/>
      <c r="T64" s="249"/>
      <c r="U64" s="249"/>
    </row>
    <row r="65" spans="1:21" ht="15.75" x14ac:dyDescent="0.25">
      <c r="A65" s="758"/>
      <c r="B65" s="765" t="s">
        <v>1670</v>
      </c>
      <c r="C65" s="679"/>
      <c r="D65" s="307"/>
      <c r="E65" s="249"/>
      <c r="F65" s="307"/>
      <c r="G65" s="307"/>
      <c r="H65" s="250"/>
      <c r="I65" s="347"/>
      <c r="J65" s="349"/>
      <c r="K65" s="347"/>
      <c r="L65" s="349"/>
      <c r="M65" s="347"/>
      <c r="N65" s="349"/>
      <c r="O65" s="347"/>
      <c r="P65" s="383">
        <f t="shared" si="6"/>
        <v>0</v>
      </c>
      <c r="Q65" s="707">
        <f t="shared" si="0"/>
        <v>0</v>
      </c>
      <c r="R65" s="347"/>
      <c r="S65" s="249"/>
      <c r="T65" s="249"/>
      <c r="U65" s="249"/>
    </row>
    <row r="66" spans="1:21" ht="15.75" x14ac:dyDescent="0.25">
      <c r="A66" s="758"/>
      <c r="B66" s="766"/>
      <c r="C66" s="679"/>
      <c r="D66" s="307"/>
      <c r="E66" s="249"/>
      <c r="F66" s="307"/>
      <c r="G66" s="307"/>
      <c r="H66" s="250"/>
      <c r="I66" s="347"/>
      <c r="J66" s="349"/>
      <c r="K66" s="347"/>
      <c r="L66" s="349"/>
      <c r="M66" s="347"/>
      <c r="N66" s="349"/>
      <c r="O66" s="347"/>
      <c r="P66" s="383">
        <f t="shared" si="6"/>
        <v>0</v>
      </c>
      <c r="Q66" s="707">
        <f t="shared" si="0"/>
        <v>0</v>
      </c>
      <c r="R66" s="347"/>
      <c r="S66" s="249"/>
      <c r="T66" s="249"/>
      <c r="U66" s="249"/>
    </row>
    <row r="67" spans="1:21" ht="15.75" x14ac:dyDescent="0.25">
      <c r="A67" s="758"/>
      <c r="B67" s="766"/>
      <c r="C67" s="679"/>
      <c r="D67" s="307"/>
      <c r="E67" s="249"/>
      <c r="F67" s="307"/>
      <c r="G67" s="307"/>
      <c r="H67" s="250"/>
      <c r="I67" s="347"/>
      <c r="J67" s="349"/>
      <c r="K67" s="347"/>
      <c r="L67" s="349"/>
      <c r="M67" s="347"/>
      <c r="N67" s="349"/>
      <c r="O67" s="347"/>
      <c r="P67" s="383">
        <f t="shared" si="6"/>
        <v>0</v>
      </c>
      <c r="Q67" s="707">
        <f t="shared" si="0"/>
        <v>0</v>
      </c>
      <c r="R67" s="347"/>
      <c r="S67" s="249"/>
      <c r="T67" s="249"/>
      <c r="U67" s="249"/>
    </row>
    <row r="68" spans="1:21" ht="15.75" x14ac:dyDescent="0.25">
      <c r="A68" s="758"/>
      <c r="B68" s="765" t="s">
        <v>1671</v>
      </c>
      <c r="C68" s="679"/>
      <c r="D68" s="307"/>
      <c r="E68" s="249"/>
      <c r="F68" s="307"/>
      <c r="G68" s="307"/>
      <c r="H68" s="250"/>
      <c r="I68" s="347"/>
      <c r="J68" s="349"/>
      <c r="K68" s="347"/>
      <c r="L68" s="349"/>
      <c r="M68" s="347"/>
      <c r="N68" s="349"/>
      <c r="O68" s="347"/>
      <c r="P68" s="383">
        <f t="shared" si="6"/>
        <v>0</v>
      </c>
      <c r="Q68" s="707">
        <f t="shared" si="0"/>
        <v>0</v>
      </c>
      <c r="R68" s="347"/>
      <c r="S68" s="249"/>
      <c r="T68" s="249"/>
      <c r="U68" s="249"/>
    </row>
    <row r="69" spans="1:21" ht="15.75" x14ac:dyDescent="0.25">
      <c r="A69" s="758"/>
      <c r="B69" s="766"/>
      <c r="C69" s="679"/>
      <c r="D69" s="307"/>
      <c r="E69" s="249"/>
      <c r="F69" s="307"/>
      <c r="G69" s="307"/>
      <c r="H69" s="250"/>
      <c r="I69" s="347"/>
      <c r="J69" s="349"/>
      <c r="K69" s="347"/>
      <c r="L69" s="349"/>
      <c r="M69" s="347"/>
      <c r="N69" s="349"/>
      <c r="O69" s="347"/>
      <c r="P69" s="383">
        <f t="shared" si="6"/>
        <v>0</v>
      </c>
      <c r="Q69" s="707">
        <f t="shared" si="0"/>
        <v>0</v>
      </c>
      <c r="R69" s="347"/>
      <c r="S69" s="249"/>
      <c r="T69" s="249"/>
      <c r="U69" s="249"/>
    </row>
    <row r="70" spans="1:21" ht="15.75" x14ac:dyDescent="0.25">
      <c r="A70" s="761"/>
      <c r="B70" s="766"/>
      <c r="C70" s="679"/>
      <c r="D70" s="307"/>
      <c r="E70" s="249"/>
      <c r="F70" s="307"/>
      <c r="G70" s="307"/>
      <c r="H70" s="250"/>
      <c r="I70" s="347"/>
      <c r="J70" s="349"/>
      <c r="K70" s="347"/>
      <c r="L70" s="349"/>
      <c r="M70" s="347"/>
      <c r="N70" s="349"/>
      <c r="O70" s="347"/>
      <c r="P70" s="383">
        <f t="shared" si="6"/>
        <v>0</v>
      </c>
      <c r="Q70" s="707">
        <f t="shared" si="0"/>
        <v>0</v>
      </c>
      <c r="R70" s="347"/>
      <c r="S70" s="249"/>
      <c r="T70" s="249"/>
      <c r="U70" s="249"/>
    </row>
    <row r="71" spans="1:21" s="260" customFormat="1" ht="15.75" x14ac:dyDescent="0.25">
      <c r="A71" s="292"/>
      <c r="B71" s="293"/>
      <c r="C71" s="292" t="s">
        <v>97</v>
      </c>
      <c r="D71" s="293"/>
      <c r="E71" s="293"/>
      <c r="F71" s="293"/>
      <c r="G71" s="294"/>
      <c r="H71" s="263">
        <f t="shared" ref="H71:P71" si="7">SUM(H9:H70)</f>
        <v>5</v>
      </c>
      <c r="I71" s="263">
        <f t="shared" si="7"/>
        <v>19200</v>
      </c>
      <c r="J71" s="263">
        <f t="shared" si="7"/>
        <v>9</v>
      </c>
      <c r="K71" s="263">
        <f t="shared" si="7"/>
        <v>308200</v>
      </c>
      <c r="L71" s="263">
        <f t="shared" si="7"/>
        <v>9.5</v>
      </c>
      <c r="M71" s="263">
        <f t="shared" si="7"/>
        <v>118200</v>
      </c>
      <c r="N71" s="263">
        <f t="shared" si="7"/>
        <v>6.5</v>
      </c>
      <c r="O71" s="263">
        <f t="shared" si="7"/>
        <v>27600</v>
      </c>
      <c r="P71" s="263">
        <f t="shared" si="7"/>
        <v>14</v>
      </c>
      <c r="Q71" s="708">
        <f>I71+K71+M71+O71</f>
        <v>473200</v>
      </c>
      <c r="R71" s="264"/>
      <c r="S71" s="264"/>
      <c r="T71" s="264"/>
      <c r="U71" s="264"/>
    </row>
    <row r="72" spans="1:21" ht="15.75" x14ac:dyDescent="0.25">
      <c r="A72" s="260"/>
      <c r="B72" s="260"/>
      <c r="C72" s="260"/>
      <c r="D72" s="260"/>
      <c r="E72" s="260"/>
      <c r="F72" s="259"/>
      <c r="G72" s="260"/>
      <c r="H72" s="260"/>
      <c r="S72" s="265"/>
      <c r="T72" s="265"/>
      <c r="U72" s="266"/>
    </row>
    <row r="73" spans="1:21" ht="15.75" x14ac:dyDescent="0.25">
      <c r="F73" s="259"/>
      <c r="S73" s="265"/>
      <c r="T73" s="265"/>
    </row>
    <row r="74" spans="1:21" ht="15.75" x14ac:dyDescent="0.25">
      <c r="F74" s="259"/>
      <c r="S74" s="265"/>
      <c r="T74" s="265"/>
    </row>
    <row r="75" spans="1:21" ht="15.75" x14ac:dyDescent="0.25">
      <c r="F75" s="259"/>
      <c r="S75" s="265"/>
      <c r="T75" s="265"/>
    </row>
    <row r="76" spans="1:21" ht="15.75" x14ac:dyDescent="0.25">
      <c r="F76" s="259"/>
      <c r="S76" s="265"/>
      <c r="T76" s="265"/>
    </row>
    <row r="77" spans="1:21" ht="15.75" x14ac:dyDescent="0.25">
      <c r="F77" s="259"/>
      <c r="S77" s="265"/>
      <c r="T77" s="265"/>
    </row>
    <row r="78" spans="1:21" ht="15.75" x14ac:dyDescent="0.25">
      <c r="F78" s="259"/>
      <c r="S78" s="265"/>
      <c r="T78" s="265"/>
    </row>
    <row r="79" spans="1:21" ht="15.75" x14ac:dyDescent="0.25">
      <c r="F79" s="259"/>
      <c r="S79" s="265"/>
      <c r="T79" s="265"/>
    </row>
    <row r="80" spans="1:21" ht="15.75" x14ac:dyDescent="0.25">
      <c r="F80" s="259"/>
      <c r="S80" s="265"/>
      <c r="T80" s="265"/>
    </row>
    <row r="81" spans="6:20" ht="15.75" x14ac:dyDescent="0.25">
      <c r="F81" s="259"/>
      <c r="S81" s="267"/>
      <c r="T81" s="267"/>
    </row>
    <row r="82" spans="6:20" ht="15.75" x14ac:dyDescent="0.25">
      <c r="F82" s="259"/>
      <c r="S82" s="265"/>
      <c r="T82" s="265"/>
    </row>
    <row r="83" spans="6:20" ht="15.75" x14ac:dyDescent="0.25">
      <c r="F83" s="259"/>
      <c r="S83" s="265"/>
      <c r="T83" s="265"/>
    </row>
    <row r="84" spans="6:20" ht="15.75" x14ac:dyDescent="0.25">
      <c r="F84" s="259"/>
      <c r="S84" s="265"/>
      <c r="T84" s="265"/>
    </row>
    <row r="85" spans="6:20" ht="15.75" x14ac:dyDescent="0.25">
      <c r="F85" s="259"/>
      <c r="S85" s="265"/>
      <c r="T85" s="265"/>
    </row>
    <row r="86" spans="6:20" ht="15.75" x14ac:dyDescent="0.25">
      <c r="F86" s="259"/>
      <c r="S86" s="265"/>
      <c r="T86" s="265"/>
    </row>
    <row r="87" spans="6:20" ht="15.75" x14ac:dyDescent="0.25">
      <c r="F87" s="259"/>
      <c r="S87" s="265"/>
      <c r="T87" s="265"/>
    </row>
    <row r="88" spans="6:20" ht="15.75" x14ac:dyDescent="0.25">
      <c r="F88" s="259"/>
      <c r="S88" s="265"/>
      <c r="T88" s="265"/>
    </row>
    <row r="89" spans="6:20" ht="15.75" x14ac:dyDescent="0.25">
      <c r="F89" s="259"/>
      <c r="S89" s="265"/>
      <c r="T89" s="265"/>
    </row>
    <row r="90" spans="6:20" ht="15.75" x14ac:dyDescent="0.25">
      <c r="F90" s="259"/>
      <c r="S90" s="265"/>
      <c r="T90" s="265"/>
    </row>
    <row r="91" spans="6:20" x14ac:dyDescent="0.25">
      <c r="S91" s="265"/>
      <c r="T91" s="265"/>
    </row>
    <row r="92" spans="6:20" x14ac:dyDescent="0.25">
      <c r="S92" s="265"/>
      <c r="T92" s="265"/>
    </row>
    <row r="93" spans="6:20" x14ac:dyDescent="0.25">
      <c r="S93" s="265"/>
      <c r="T93" s="265"/>
    </row>
    <row r="94" spans="6:20" x14ac:dyDescent="0.25">
      <c r="S94" s="265"/>
      <c r="T94" s="265"/>
    </row>
    <row r="95" spans="6:20" x14ac:dyDescent="0.25">
      <c r="S95" s="265"/>
      <c r="T95" s="265"/>
    </row>
    <row r="96" spans="6:20" x14ac:dyDescent="0.25">
      <c r="S96" s="265"/>
      <c r="T96" s="265"/>
    </row>
    <row r="97" spans="6:20" x14ac:dyDescent="0.25">
      <c r="S97" s="265"/>
      <c r="T97" s="265"/>
    </row>
    <row r="98" spans="6:20" x14ac:dyDescent="0.25">
      <c r="S98" s="265"/>
      <c r="T98" s="265"/>
    </row>
    <row r="102" spans="6:20" x14ac:dyDescent="0.25">
      <c r="F102" s="252"/>
      <c r="S102" s="262"/>
      <c r="T102" s="262"/>
    </row>
    <row r="103" spans="6:20" x14ac:dyDescent="0.25">
      <c r="F103" s="252"/>
      <c r="S103" s="262"/>
      <c r="T103" s="262"/>
    </row>
    <row r="104" spans="6:20" x14ac:dyDescent="0.25">
      <c r="F104" s="252"/>
      <c r="S104" s="262"/>
      <c r="T104" s="262"/>
    </row>
    <row r="105" spans="6:20" x14ac:dyDescent="0.25">
      <c r="F105" s="252"/>
      <c r="S105" s="262"/>
      <c r="T105" s="262"/>
    </row>
    <row r="106" spans="6:20" x14ac:dyDescent="0.25">
      <c r="F106" s="252"/>
      <c r="S106" s="262"/>
      <c r="T106" s="262"/>
    </row>
    <row r="107" spans="6:20" x14ac:dyDescent="0.25">
      <c r="F107" s="252"/>
      <c r="S107" s="262"/>
      <c r="T107" s="262"/>
    </row>
    <row r="108" spans="6:20" x14ac:dyDescent="0.25">
      <c r="F108" s="252"/>
      <c r="S108" s="262"/>
      <c r="T108" s="262"/>
    </row>
    <row r="109" spans="6:20" x14ac:dyDescent="0.25">
      <c r="F109" s="252"/>
      <c r="S109" s="262"/>
      <c r="T109" s="262"/>
    </row>
    <row r="110" spans="6:20" x14ac:dyDescent="0.25">
      <c r="F110" s="252"/>
      <c r="S110" s="262"/>
      <c r="T110" s="262"/>
    </row>
    <row r="111" spans="6:20" x14ac:dyDescent="0.25">
      <c r="F111" s="252"/>
      <c r="S111" s="262"/>
      <c r="T111" s="262"/>
    </row>
    <row r="112" spans="6:20" x14ac:dyDescent="0.25">
      <c r="F112" s="252"/>
      <c r="S112" s="262"/>
      <c r="T112" s="262"/>
    </row>
    <row r="113" spans="6:20" x14ac:dyDescent="0.25">
      <c r="F113" s="252"/>
      <c r="S113" s="262"/>
      <c r="T113" s="262"/>
    </row>
    <row r="114" spans="6:20" x14ac:dyDescent="0.25">
      <c r="F114" s="252"/>
      <c r="S114" s="262"/>
      <c r="T114" s="262"/>
    </row>
    <row r="115" spans="6:20" x14ac:dyDescent="0.25">
      <c r="F115" s="252"/>
      <c r="S115" s="262"/>
      <c r="T115" s="262"/>
    </row>
    <row r="116" spans="6:20" x14ac:dyDescent="0.25">
      <c r="F116" s="252"/>
      <c r="S116" s="262"/>
      <c r="T116" s="262"/>
    </row>
    <row r="117" spans="6:20" x14ac:dyDescent="0.25">
      <c r="F117" s="252"/>
      <c r="S117" s="262"/>
      <c r="T117" s="262"/>
    </row>
    <row r="118" spans="6:20" x14ac:dyDescent="0.25">
      <c r="F118" s="252"/>
      <c r="S118" s="262"/>
      <c r="T118" s="262"/>
    </row>
    <row r="119" spans="6:20" x14ac:dyDescent="0.25">
      <c r="F119" s="252"/>
      <c r="S119" s="262"/>
      <c r="T119" s="262"/>
    </row>
    <row r="120" spans="6:20" x14ac:dyDescent="0.25">
      <c r="F120" s="252"/>
      <c r="S120" s="262"/>
      <c r="T120" s="262"/>
    </row>
    <row r="121" spans="6:20" x14ac:dyDescent="0.25">
      <c r="F121" s="252"/>
      <c r="S121" s="262"/>
      <c r="T121" s="262"/>
    </row>
    <row r="122" spans="6:20" x14ac:dyDescent="0.25">
      <c r="F122" s="252"/>
      <c r="S122" s="262"/>
      <c r="T122" s="262"/>
    </row>
    <row r="123" spans="6:20" x14ac:dyDescent="0.25">
      <c r="F123" s="252"/>
      <c r="S123" s="262"/>
      <c r="T123" s="262"/>
    </row>
    <row r="124" spans="6:20" x14ac:dyDescent="0.25">
      <c r="F124" s="252"/>
      <c r="S124" s="262"/>
      <c r="T124" s="262"/>
    </row>
    <row r="125" spans="6:20" x14ac:dyDescent="0.25">
      <c r="F125" s="252"/>
      <c r="S125" s="262"/>
      <c r="T125" s="262"/>
    </row>
    <row r="126" spans="6:20" x14ac:dyDescent="0.25">
      <c r="F126" s="252"/>
      <c r="S126" s="262"/>
      <c r="T126" s="262"/>
    </row>
    <row r="127" spans="6:20" x14ac:dyDescent="0.25">
      <c r="F127" s="252"/>
      <c r="S127" s="262"/>
      <c r="T127" s="262"/>
    </row>
    <row r="128" spans="6:20" x14ac:dyDescent="0.25">
      <c r="F128" s="252"/>
    </row>
    <row r="129" spans="6:6" x14ac:dyDescent="0.25">
      <c r="F129" s="252"/>
    </row>
    <row r="130" spans="6:6" x14ac:dyDescent="0.25">
      <c r="F130" s="252"/>
    </row>
    <row r="131" spans="6:6" x14ac:dyDescent="0.25">
      <c r="F131" s="252"/>
    </row>
    <row r="132" spans="6:6" x14ac:dyDescent="0.25">
      <c r="F132" s="252"/>
    </row>
    <row r="133" spans="6:6" x14ac:dyDescent="0.25">
      <c r="F133" s="252"/>
    </row>
    <row r="134" spans="6:6" x14ac:dyDescent="0.25">
      <c r="F134" s="252"/>
    </row>
    <row r="135" spans="6:6" x14ac:dyDescent="0.25">
      <c r="F135" s="252"/>
    </row>
    <row r="136" spans="6:6" x14ac:dyDescent="0.25">
      <c r="F136" s="252"/>
    </row>
    <row r="137" spans="6:6" x14ac:dyDescent="0.25">
      <c r="F137" s="252"/>
    </row>
    <row r="138" spans="6:6" x14ac:dyDescent="0.25">
      <c r="F138" s="252"/>
    </row>
    <row r="139" spans="6:6" x14ac:dyDescent="0.25">
      <c r="F139" s="252"/>
    </row>
    <row r="140" spans="6:6" x14ac:dyDescent="0.25">
      <c r="F140" s="252"/>
    </row>
    <row r="141" spans="6:6" x14ac:dyDescent="0.25">
      <c r="F141" s="252"/>
    </row>
    <row r="142" spans="6:6" x14ac:dyDescent="0.25">
      <c r="F142" s="252"/>
    </row>
    <row r="143" spans="6:6" x14ac:dyDescent="0.25">
      <c r="F143" s="252"/>
    </row>
    <row r="144" spans="6:6" x14ac:dyDescent="0.25">
      <c r="F144" s="252"/>
    </row>
    <row r="145" spans="6:6" x14ac:dyDescent="0.25">
      <c r="F145" s="252"/>
    </row>
    <row r="146" spans="6:6" x14ac:dyDescent="0.25">
      <c r="F146" s="252"/>
    </row>
    <row r="147" spans="6:6" x14ac:dyDescent="0.25">
      <c r="F147" s="252"/>
    </row>
    <row r="148" spans="6:6" x14ac:dyDescent="0.25">
      <c r="F148" s="252"/>
    </row>
    <row r="149" spans="6:6" x14ac:dyDescent="0.25">
      <c r="F149" s="252"/>
    </row>
    <row r="150" spans="6:6" x14ac:dyDescent="0.25">
      <c r="F150" s="252"/>
    </row>
    <row r="151" spans="6:6" x14ac:dyDescent="0.25">
      <c r="F151" s="252"/>
    </row>
    <row r="152" spans="6:6" x14ac:dyDescent="0.25">
      <c r="F152" s="252"/>
    </row>
    <row r="153" spans="6:6" x14ac:dyDescent="0.25">
      <c r="F153" s="252"/>
    </row>
    <row r="154" spans="6:6" x14ac:dyDescent="0.25">
      <c r="F154" s="252"/>
    </row>
    <row r="155" spans="6:6" x14ac:dyDescent="0.25">
      <c r="F155" s="252"/>
    </row>
    <row r="156" spans="6:6" x14ac:dyDescent="0.25">
      <c r="F156" s="252"/>
    </row>
    <row r="157" spans="6:6" x14ac:dyDescent="0.25">
      <c r="F157" s="252"/>
    </row>
    <row r="158" spans="6:6" x14ac:dyDescent="0.25">
      <c r="F158" s="252"/>
    </row>
    <row r="159" spans="6:6" x14ac:dyDescent="0.25">
      <c r="F159" s="252"/>
    </row>
    <row r="160" spans="6:6" x14ac:dyDescent="0.25">
      <c r="F160" s="252"/>
    </row>
    <row r="161" spans="6:6" x14ac:dyDescent="0.25">
      <c r="F161" s="252"/>
    </row>
    <row r="162" spans="6:6" x14ac:dyDescent="0.25">
      <c r="F162" s="252"/>
    </row>
    <row r="163" spans="6:6" x14ac:dyDescent="0.25">
      <c r="F163" s="252"/>
    </row>
    <row r="164" spans="6:6" x14ac:dyDescent="0.25">
      <c r="F164" s="252"/>
    </row>
    <row r="165" spans="6:6" x14ac:dyDescent="0.25">
      <c r="F165" s="252"/>
    </row>
    <row r="166" spans="6:6" x14ac:dyDescent="0.25">
      <c r="F166" s="252"/>
    </row>
    <row r="167" spans="6:6" x14ac:dyDescent="0.25">
      <c r="F167" s="252"/>
    </row>
  </sheetData>
  <mergeCells count="33">
    <mergeCell ref="B15:B25"/>
    <mergeCell ref="A6:A8"/>
    <mergeCell ref="B30:B36"/>
    <mergeCell ref="B37:B41"/>
    <mergeCell ref="B42:B46"/>
    <mergeCell ref="A10:A25"/>
    <mergeCell ref="A26:A46"/>
    <mergeCell ref="B26:B29"/>
    <mergeCell ref="N7:O7"/>
    <mergeCell ref="D6:D8"/>
    <mergeCell ref="B10:B14"/>
    <mergeCell ref="B6:B8"/>
    <mergeCell ref="C6:C8"/>
    <mergeCell ref="E6:E8"/>
    <mergeCell ref="H7:I7"/>
    <mergeCell ref="J7:K7"/>
    <mergeCell ref="L7:M7"/>
    <mergeCell ref="U6:U8"/>
    <mergeCell ref="P6:Q7"/>
    <mergeCell ref="T6:T8"/>
    <mergeCell ref="S6:S8"/>
    <mergeCell ref="A47:A70"/>
    <mergeCell ref="B50:B53"/>
    <mergeCell ref="B47:B49"/>
    <mergeCell ref="B68:B70"/>
    <mergeCell ref="B62:B64"/>
    <mergeCell ref="B65:B67"/>
    <mergeCell ref="B58:B61"/>
    <mergeCell ref="B54:B57"/>
    <mergeCell ref="R6:R8"/>
    <mergeCell ref="G6:G8"/>
    <mergeCell ref="F6:F8"/>
    <mergeCell ref="H6:O6"/>
  </mergeCells>
  <conditionalFormatting sqref="F10">
    <cfRule type="duplicateValues" dxfId="653" priority="38"/>
  </conditionalFormatting>
  <conditionalFormatting sqref="F11">
    <cfRule type="duplicateValues" dxfId="652" priority="37"/>
  </conditionalFormatting>
  <conditionalFormatting sqref="F12">
    <cfRule type="duplicateValues" dxfId="651" priority="35"/>
  </conditionalFormatting>
  <conditionalFormatting sqref="F15">
    <cfRule type="duplicateValues" dxfId="650" priority="33"/>
  </conditionalFormatting>
  <conditionalFormatting sqref="F16">
    <cfRule type="duplicateValues" dxfId="649" priority="31"/>
  </conditionalFormatting>
  <conditionalFormatting sqref="F17">
    <cfRule type="duplicateValues" dxfId="648" priority="29"/>
  </conditionalFormatting>
  <conditionalFormatting sqref="F18">
    <cfRule type="duplicateValues" dxfId="647" priority="27"/>
  </conditionalFormatting>
  <conditionalFormatting sqref="F19">
    <cfRule type="duplicateValues" dxfId="646" priority="25"/>
  </conditionalFormatting>
  <conditionalFormatting sqref="F20">
    <cfRule type="duplicateValues" dxfId="645" priority="23"/>
  </conditionalFormatting>
  <conditionalFormatting sqref="F21">
    <cfRule type="duplicateValues" dxfId="644" priority="22"/>
  </conditionalFormatting>
  <conditionalFormatting sqref="F22">
    <cfRule type="duplicateValues" dxfId="643" priority="21"/>
  </conditionalFormatting>
  <conditionalFormatting sqref="F23">
    <cfRule type="duplicateValues" dxfId="642" priority="20"/>
  </conditionalFormatting>
  <conditionalFormatting sqref="F24">
    <cfRule type="duplicateValues" dxfId="641" priority="19"/>
  </conditionalFormatting>
  <conditionalFormatting sqref="F25">
    <cfRule type="duplicateValues" dxfId="640" priority="18"/>
  </conditionalFormatting>
  <conditionalFormatting sqref="F26">
    <cfRule type="duplicateValues" dxfId="639" priority="17"/>
  </conditionalFormatting>
  <conditionalFormatting sqref="F27">
    <cfRule type="duplicateValues" dxfId="638" priority="16"/>
  </conditionalFormatting>
  <conditionalFormatting sqref="F28">
    <cfRule type="duplicateValues" dxfId="637" priority="15"/>
  </conditionalFormatting>
  <conditionalFormatting sqref="F29">
    <cfRule type="duplicateValues" dxfId="636" priority="14"/>
  </conditionalFormatting>
  <conditionalFormatting sqref="F30">
    <cfRule type="duplicateValues" dxfId="635" priority="13"/>
  </conditionalFormatting>
  <conditionalFormatting sqref="F31">
    <cfRule type="duplicateValues" dxfId="634" priority="12"/>
  </conditionalFormatting>
  <conditionalFormatting sqref="F32">
    <cfRule type="duplicateValues" dxfId="633" priority="11"/>
  </conditionalFormatting>
  <conditionalFormatting sqref="F33">
    <cfRule type="duplicateValues" dxfId="632" priority="10"/>
  </conditionalFormatting>
  <conditionalFormatting sqref="F34">
    <cfRule type="duplicateValues" dxfId="631" priority="9"/>
  </conditionalFormatting>
  <conditionalFormatting sqref="F35">
    <cfRule type="duplicateValues" dxfId="630" priority="8"/>
  </conditionalFormatting>
  <conditionalFormatting sqref="F36">
    <cfRule type="duplicateValues" dxfId="629" priority="7"/>
  </conditionalFormatting>
  <conditionalFormatting sqref="F37">
    <cfRule type="duplicateValues" dxfId="628" priority="6"/>
  </conditionalFormatting>
  <conditionalFormatting sqref="F38">
    <cfRule type="duplicateValues" dxfId="627" priority="5"/>
  </conditionalFormatting>
  <conditionalFormatting sqref="F39">
    <cfRule type="duplicateValues" dxfId="626" priority="4"/>
  </conditionalFormatting>
  <conditionalFormatting sqref="F39">
    <cfRule type="duplicateValues" dxfId="625" priority="3"/>
  </conditionalFormatting>
  <conditionalFormatting sqref="F62">
    <cfRule type="duplicateValues" dxfId="624" priority="2"/>
  </conditionalFormatting>
  <conditionalFormatting sqref="F62">
    <cfRule type="duplicateValues" dxfId="623" priority="1"/>
  </conditionalFormatting>
  <dataValidations count="21">
    <dataValidation type="list" allowBlank="1" showInputMessage="1" showErrorMessage="1" sqref="C29:C36">
      <formula1>$X$1:$AA$1</formula1>
    </dataValidation>
    <dataValidation type="list" allowBlank="1" showInputMessage="1" showErrorMessage="1" sqref="C37:C41">
      <formula1>$AB$1:$AE$1</formula1>
    </dataValidation>
    <dataValidation type="list" allowBlank="1" showInputMessage="1" showErrorMessage="1" sqref="C42:C46">
      <formula1>$AF$1:$AJ$1</formula1>
    </dataValidation>
    <dataValidation type="list" allowBlank="1" showInputMessage="1" showErrorMessage="1" sqref="C47:C49">
      <formula1>$AK$1</formula1>
    </dataValidation>
    <dataValidation type="list" allowBlank="1" showInputMessage="1" showErrorMessage="1" sqref="C50:C53">
      <formula1>$AL$1</formula1>
    </dataValidation>
    <dataValidation type="list" allowBlank="1" showInputMessage="1" showErrorMessage="1" sqref="C54:C57">
      <formula1>$AM$1</formula1>
    </dataValidation>
    <dataValidation type="list" allowBlank="1" showInputMessage="1" showErrorMessage="1" sqref="C58:C61">
      <formula1>$AN$1</formula1>
    </dataValidation>
    <dataValidation type="list" allowBlank="1" showInputMessage="1" showErrorMessage="1" sqref="C62:C64">
      <formula1>$AO$1</formula1>
    </dataValidation>
    <dataValidation type="list" allowBlank="1" showInputMessage="1" showErrorMessage="1" sqref="C65:C67">
      <formula1>$AP$1</formula1>
    </dataValidation>
    <dataValidation type="list" allowBlank="1" showInputMessage="1" showErrorMessage="1" sqref="C68:C70">
      <formula1>$AQ$1</formula1>
    </dataValidation>
    <dataValidation type="list" allowBlank="1" showInputMessage="1" showErrorMessage="1" sqref="C26:C28">
      <formula1>$U$1:$W$1</formula1>
    </dataValidation>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5:C25">
      <formula1>$Q$1:$R$1</formula1>
    </dataValidation>
    <dataValidation type="list" allowBlank="1" showInputMessage="1" showErrorMessage="1" sqref="C10:C14">
      <formula1>$M$1:$P$1</formula1>
    </dataValidation>
  </dataValidations>
  <pageMargins left="0.25" right="0.25" top="0.75" bottom="0.75" header="0.3" footer="0.3"/>
  <pageSetup firstPageNumber="15" orientation="landscape" useFirstPageNumber="1" r:id="rId1"/>
  <headerFooter>
    <oddFooter>&amp;R&amp;P</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88"/>
  <sheetViews>
    <sheetView topLeftCell="E1" zoomScale="85" zoomScaleNormal="85" workbookViewId="0">
      <pane ySplit="6" topLeftCell="A48" activePane="bottomLeft" state="frozen"/>
      <selection activeCell="O6" sqref="O6"/>
      <selection pane="bottomLeft" activeCell="K51" sqref="K51"/>
    </sheetView>
  </sheetViews>
  <sheetFormatPr baseColWidth="10" defaultColWidth="11.42578125" defaultRowHeight="15" x14ac:dyDescent="0.25"/>
  <cols>
    <col min="1" max="1" width="40" customWidth="1"/>
    <col min="2" max="2" width="21.7109375" customWidth="1"/>
    <col min="3" max="3" width="35.28515625" customWidth="1"/>
    <col min="4" max="4" width="41.5703125" style="455" customWidth="1"/>
    <col min="5" max="5" width="36.140625" customWidth="1"/>
    <col min="6" max="6" width="27.42578125" customWidth="1"/>
    <col min="7" max="7" width="32.8554687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9.5703125" customWidth="1"/>
    <col min="19" max="19" width="33.85546875" customWidth="1"/>
    <col min="20" max="20" width="23.85546875" customWidth="1"/>
    <col min="21" max="21" width="19" customWidth="1"/>
    <col min="22" max="22" width="19.28515625" customWidth="1"/>
    <col min="23" max="23" width="21.7109375" hidden="1" customWidth="1"/>
  </cols>
  <sheetData>
    <row r="1" spans="1:23" ht="18.75" x14ac:dyDescent="0.25">
      <c r="B1" s="284"/>
      <c r="C1" s="497" t="s">
        <v>1530</v>
      </c>
      <c r="D1" s="284"/>
      <c r="E1" s="284"/>
      <c r="F1" s="284"/>
      <c r="G1" s="284"/>
      <c r="H1" s="284" t="s">
        <v>476</v>
      </c>
      <c r="J1" s="284"/>
      <c r="K1" s="284"/>
      <c r="L1" s="284"/>
      <c r="M1" s="284"/>
      <c r="N1" s="284"/>
      <c r="O1" s="284"/>
      <c r="P1" s="284"/>
      <c r="Q1" s="284"/>
      <c r="R1" s="284"/>
      <c r="S1" s="284"/>
      <c r="T1" s="284"/>
      <c r="U1" s="284"/>
      <c r="V1" s="284"/>
    </row>
    <row r="2" spans="1:23" ht="18.75" x14ac:dyDescent="0.25">
      <c r="A2" s="317" t="s">
        <v>1345</v>
      </c>
      <c r="B2" s="284"/>
      <c r="C2" s="284"/>
      <c r="D2" s="284"/>
      <c r="E2" s="284"/>
      <c r="F2" s="284"/>
      <c r="G2" s="284"/>
      <c r="H2" s="284"/>
      <c r="J2" s="284"/>
      <c r="K2" s="284"/>
      <c r="L2" s="284"/>
      <c r="M2" s="284"/>
      <c r="N2" s="284"/>
      <c r="O2" s="284"/>
      <c r="P2" s="284"/>
      <c r="Q2" s="284"/>
      <c r="R2" s="284"/>
      <c r="S2" s="284"/>
      <c r="T2" s="284"/>
      <c r="U2" s="284"/>
      <c r="V2" s="284"/>
    </row>
    <row r="3" spans="1:23" x14ac:dyDescent="0.25">
      <c r="A3" s="769" t="s">
        <v>1347</v>
      </c>
      <c r="B3" s="769"/>
      <c r="C3" s="769"/>
      <c r="D3" s="769"/>
      <c r="E3" s="769"/>
      <c r="F3" s="769"/>
      <c r="G3" s="769"/>
      <c r="H3" s="769"/>
      <c r="I3" s="769"/>
      <c r="J3" s="769"/>
      <c r="K3" s="769"/>
      <c r="L3" s="769"/>
      <c r="M3" s="769"/>
      <c r="N3" s="769"/>
      <c r="O3" s="769"/>
      <c r="P3" s="769"/>
      <c r="Q3" s="769"/>
      <c r="R3" s="769"/>
      <c r="S3" s="769"/>
      <c r="T3" s="769"/>
      <c r="U3" s="769"/>
      <c r="V3" s="769"/>
    </row>
    <row r="4" spans="1:23" ht="15" customHeight="1" x14ac:dyDescent="0.25">
      <c r="A4" s="733" t="s">
        <v>96</v>
      </c>
      <c r="B4" s="735" t="s">
        <v>110</v>
      </c>
      <c r="C4" s="745" t="s">
        <v>1493</v>
      </c>
      <c r="D4" s="745" t="s">
        <v>1494</v>
      </c>
      <c r="E4" s="745" t="s">
        <v>86</v>
      </c>
      <c r="F4" s="745" t="s">
        <v>391</v>
      </c>
      <c r="G4" s="745" t="s">
        <v>87</v>
      </c>
      <c r="H4" s="748" t="s">
        <v>99</v>
      </c>
      <c r="I4" s="750"/>
      <c r="J4" s="750"/>
      <c r="K4" s="750"/>
      <c r="L4" s="750"/>
      <c r="M4" s="750"/>
      <c r="N4" s="750"/>
      <c r="O4" s="749"/>
      <c r="P4" s="754" t="s">
        <v>100</v>
      </c>
      <c r="Q4" s="755"/>
      <c r="R4" s="735" t="s">
        <v>101</v>
      </c>
      <c r="S4" s="735" t="s">
        <v>102</v>
      </c>
      <c r="T4" s="735" t="s">
        <v>109</v>
      </c>
      <c r="U4" s="735" t="s">
        <v>108</v>
      </c>
      <c r="V4" s="751" t="s">
        <v>88</v>
      </c>
    </row>
    <row r="5" spans="1:23" ht="15" customHeight="1" x14ac:dyDescent="0.25">
      <c r="A5" s="733"/>
      <c r="B5" s="733"/>
      <c r="C5" s="746"/>
      <c r="D5" s="746"/>
      <c r="E5" s="746"/>
      <c r="F5" s="746"/>
      <c r="G5" s="746"/>
      <c r="H5" s="748" t="s">
        <v>103</v>
      </c>
      <c r="I5" s="749"/>
      <c r="J5" s="748" t="s">
        <v>104</v>
      </c>
      <c r="K5" s="749"/>
      <c r="L5" s="748" t="s">
        <v>105</v>
      </c>
      <c r="M5" s="749"/>
      <c r="N5" s="748" t="s">
        <v>106</v>
      </c>
      <c r="O5" s="749"/>
      <c r="P5" s="756"/>
      <c r="Q5" s="757"/>
      <c r="R5" s="733"/>
      <c r="S5" s="733"/>
      <c r="T5" s="733"/>
      <c r="U5" s="733"/>
      <c r="V5" s="752"/>
    </row>
    <row r="6" spans="1:23" ht="25.5" x14ac:dyDescent="0.25">
      <c r="A6" s="734"/>
      <c r="B6" s="734"/>
      <c r="C6" s="747"/>
      <c r="D6" s="747"/>
      <c r="E6" s="747"/>
      <c r="F6" s="747"/>
      <c r="G6" s="747"/>
      <c r="H6" s="431" t="s">
        <v>107</v>
      </c>
      <c r="I6" s="431" t="s">
        <v>12</v>
      </c>
      <c r="J6" s="431" t="s">
        <v>107</v>
      </c>
      <c r="K6" s="431" t="s">
        <v>12</v>
      </c>
      <c r="L6" s="431" t="s">
        <v>107</v>
      </c>
      <c r="M6" s="431" t="s">
        <v>12</v>
      </c>
      <c r="N6" s="431" t="s">
        <v>107</v>
      </c>
      <c r="O6" s="431" t="s">
        <v>12</v>
      </c>
      <c r="P6" s="431" t="s">
        <v>107</v>
      </c>
      <c r="Q6" s="431" t="s">
        <v>12</v>
      </c>
      <c r="R6" s="734"/>
      <c r="S6" s="734"/>
      <c r="T6" s="734"/>
      <c r="U6" s="734"/>
      <c r="V6" s="753"/>
    </row>
    <row r="7" spans="1:23" s="363" customFormat="1" ht="18.75" customHeight="1" x14ac:dyDescent="0.25">
      <c r="A7" s="432"/>
      <c r="B7" s="433"/>
      <c r="C7" s="434"/>
      <c r="D7" s="434"/>
      <c r="E7" s="434"/>
      <c r="F7" s="435"/>
      <c r="G7" s="434"/>
      <c r="H7" s="436"/>
      <c r="I7" s="436"/>
      <c r="J7" s="436"/>
      <c r="K7" s="436"/>
      <c r="L7" s="436"/>
      <c r="M7" s="436"/>
      <c r="N7" s="436"/>
      <c r="O7" s="436"/>
      <c r="P7" s="436"/>
      <c r="Q7" s="436"/>
      <c r="R7" s="437"/>
      <c r="S7" s="437"/>
      <c r="T7" s="437"/>
      <c r="U7" s="437"/>
      <c r="V7" s="438"/>
    </row>
    <row r="8" spans="1:23" ht="120.75" customHeight="1" x14ac:dyDescent="0.25">
      <c r="A8" s="760" t="s">
        <v>1378</v>
      </c>
      <c r="B8" s="760" t="s">
        <v>1379</v>
      </c>
      <c r="C8" s="324" t="s">
        <v>1530</v>
      </c>
      <c r="D8" s="627" t="s">
        <v>1720</v>
      </c>
      <c r="E8" s="803" t="s">
        <v>1721</v>
      </c>
      <c r="F8" s="686" t="s">
        <v>2628</v>
      </c>
      <c r="G8" s="627" t="s">
        <v>2815</v>
      </c>
      <c r="H8" s="711">
        <v>0.25</v>
      </c>
      <c r="I8" s="230">
        <v>0</v>
      </c>
      <c r="J8" s="711">
        <v>0.25</v>
      </c>
      <c r="K8" s="230">
        <v>0</v>
      </c>
      <c r="L8" s="711">
        <v>0.5</v>
      </c>
      <c r="M8" s="230">
        <v>4278</v>
      </c>
      <c r="N8" s="250">
        <v>0</v>
      </c>
      <c r="O8" s="230">
        <v>0</v>
      </c>
      <c r="P8" s="378">
        <f t="shared" ref="P8:P21" si="0">H8+J8+L8+N8</f>
        <v>1</v>
      </c>
      <c r="Q8" s="379">
        <f>I8+K8+M8+O8</f>
        <v>4278</v>
      </c>
      <c r="R8" s="249"/>
      <c r="S8" s="627" t="s">
        <v>1722</v>
      </c>
      <c r="T8" s="627" t="s">
        <v>1723</v>
      </c>
      <c r="U8" s="627" t="s">
        <v>1724</v>
      </c>
      <c r="V8" s="627" t="s">
        <v>1725</v>
      </c>
      <c r="W8" s="581" t="s">
        <v>2822</v>
      </c>
    </row>
    <row r="9" spans="1:23" ht="94.5" x14ac:dyDescent="0.25">
      <c r="A9" s="758"/>
      <c r="B9" s="758"/>
      <c r="C9" s="324" t="s">
        <v>1530</v>
      </c>
      <c r="D9" s="627" t="s">
        <v>1751</v>
      </c>
      <c r="E9" s="803" t="s">
        <v>1755</v>
      </c>
      <c r="F9" s="686" t="s">
        <v>2629</v>
      </c>
      <c r="G9" s="627" t="s">
        <v>2816</v>
      </c>
      <c r="H9" s="711">
        <v>0.5</v>
      </c>
      <c r="I9" s="230">
        <v>0</v>
      </c>
      <c r="J9" s="711">
        <v>0.5</v>
      </c>
      <c r="K9" s="230">
        <v>0</v>
      </c>
      <c r="L9" s="711">
        <v>0.5</v>
      </c>
      <c r="M9" s="230">
        <v>6418</v>
      </c>
      <c r="N9" s="250">
        <v>0</v>
      </c>
      <c r="O9" s="230">
        <v>0</v>
      </c>
      <c r="P9" s="378">
        <f t="shared" ref="P9:Q24" si="1">H9+J9+L9+N9</f>
        <v>1.5</v>
      </c>
      <c r="Q9" s="639">
        <f t="shared" si="1"/>
        <v>6418</v>
      </c>
      <c r="R9" s="249"/>
      <c r="S9" s="627" t="s">
        <v>1752</v>
      </c>
      <c r="T9" s="627" t="s">
        <v>1723</v>
      </c>
      <c r="U9" s="627" t="s">
        <v>1753</v>
      </c>
      <c r="V9" s="627" t="s">
        <v>1754</v>
      </c>
      <c r="W9" s="281" t="s">
        <v>1756</v>
      </c>
    </row>
    <row r="10" spans="1:23" ht="63" x14ac:dyDescent="0.25">
      <c r="A10" s="758"/>
      <c r="B10" s="758"/>
      <c r="C10" s="324" t="s">
        <v>1530</v>
      </c>
      <c r="D10" s="627" t="s">
        <v>1784</v>
      </c>
      <c r="E10" s="803" t="s">
        <v>1786</v>
      </c>
      <c r="F10" s="630" t="s">
        <v>2630</v>
      </c>
      <c r="G10" s="627" t="s">
        <v>1792</v>
      </c>
      <c r="H10" s="711">
        <v>0.5</v>
      </c>
      <c r="I10" s="230">
        <v>0</v>
      </c>
      <c r="J10" s="711">
        <v>0.5</v>
      </c>
      <c r="K10" s="230">
        <v>0</v>
      </c>
      <c r="L10" s="250"/>
      <c r="M10" s="230">
        <v>0</v>
      </c>
      <c r="N10" s="250">
        <v>0</v>
      </c>
      <c r="O10" s="230">
        <v>0</v>
      </c>
      <c r="P10" s="378">
        <f t="shared" si="0"/>
        <v>1</v>
      </c>
      <c r="Q10" s="639">
        <f t="shared" si="1"/>
        <v>0</v>
      </c>
      <c r="R10" s="249"/>
      <c r="S10" s="627" t="s">
        <v>1795</v>
      </c>
      <c r="T10" s="627" t="s">
        <v>1799</v>
      </c>
      <c r="U10" s="627" t="s">
        <v>1800</v>
      </c>
      <c r="V10" s="627" t="s">
        <v>1801</v>
      </c>
    </row>
    <row r="11" spans="1:23" ht="78.75" x14ac:dyDescent="0.25">
      <c r="A11" s="758"/>
      <c r="B11" s="758"/>
      <c r="C11" s="324" t="s">
        <v>1530</v>
      </c>
      <c r="D11" s="627" t="s">
        <v>1785</v>
      </c>
      <c r="E11" s="803" t="s">
        <v>1787</v>
      </c>
      <c r="F11" s="630" t="s">
        <v>2631</v>
      </c>
      <c r="G11" s="627" t="s">
        <v>1793</v>
      </c>
      <c r="H11" s="250">
        <v>0</v>
      </c>
      <c r="I11" s="230">
        <v>0</v>
      </c>
      <c r="J11" s="711">
        <v>0.5</v>
      </c>
      <c r="K11" s="230">
        <v>0</v>
      </c>
      <c r="L11" s="711">
        <v>0.5</v>
      </c>
      <c r="M11" s="230">
        <v>0</v>
      </c>
      <c r="N11" s="250">
        <v>0</v>
      </c>
      <c r="O11" s="230">
        <v>0</v>
      </c>
      <c r="P11" s="378">
        <f t="shared" si="0"/>
        <v>1</v>
      </c>
      <c r="Q11" s="639">
        <f t="shared" si="1"/>
        <v>0</v>
      </c>
      <c r="R11" s="249"/>
      <c r="S11" s="627" t="s">
        <v>1796</v>
      </c>
      <c r="T11" s="627" t="s">
        <v>1799</v>
      </c>
      <c r="U11" s="627" t="s">
        <v>1800</v>
      </c>
      <c r="V11" s="627" t="s">
        <v>1801</v>
      </c>
    </row>
    <row r="12" spans="1:23" ht="78.75" x14ac:dyDescent="0.25">
      <c r="A12" s="758"/>
      <c r="B12" s="758"/>
      <c r="C12" s="324" t="s">
        <v>1530</v>
      </c>
      <c r="D12" s="627" t="s">
        <v>1789</v>
      </c>
      <c r="E12" s="803" t="s">
        <v>1790</v>
      </c>
      <c r="F12" s="630" t="s">
        <v>2632</v>
      </c>
      <c r="G12" s="627" t="s">
        <v>1792</v>
      </c>
      <c r="H12" s="250">
        <v>0</v>
      </c>
      <c r="I12" s="230">
        <v>0</v>
      </c>
      <c r="J12" s="250">
        <v>0</v>
      </c>
      <c r="K12" s="230">
        <v>0</v>
      </c>
      <c r="L12" s="711">
        <v>0.5</v>
      </c>
      <c r="M12" s="230">
        <v>0</v>
      </c>
      <c r="N12" s="711">
        <v>0.5</v>
      </c>
      <c r="O12" s="230">
        <v>0</v>
      </c>
      <c r="P12" s="378">
        <f t="shared" si="0"/>
        <v>1</v>
      </c>
      <c r="Q12" s="639">
        <f t="shared" si="1"/>
        <v>0</v>
      </c>
      <c r="R12" s="249"/>
      <c r="S12" s="627" t="s">
        <v>1798</v>
      </c>
      <c r="T12" s="627" t="s">
        <v>1799</v>
      </c>
      <c r="U12" s="627" t="s">
        <v>1800</v>
      </c>
      <c r="V12" s="627" t="s">
        <v>1801</v>
      </c>
    </row>
    <row r="13" spans="1:23" ht="63" x14ac:dyDescent="0.25">
      <c r="A13" s="758"/>
      <c r="B13" s="758"/>
      <c r="C13" s="324" t="s">
        <v>1530</v>
      </c>
      <c r="D13" s="627" t="s">
        <v>1788</v>
      </c>
      <c r="E13" s="803" t="s">
        <v>1791</v>
      </c>
      <c r="F13" s="630" t="s">
        <v>2633</v>
      </c>
      <c r="G13" s="627" t="s">
        <v>1794</v>
      </c>
      <c r="H13" s="250">
        <v>0</v>
      </c>
      <c r="I13" s="230">
        <v>0</v>
      </c>
      <c r="J13" s="711">
        <v>0.5</v>
      </c>
      <c r="K13" s="230">
        <v>0</v>
      </c>
      <c r="L13" s="711">
        <v>0.5</v>
      </c>
      <c r="M13" s="230">
        <v>0</v>
      </c>
      <c r="N13" s="250">
        <v>0</v>
      </c>
      <c r="O13" s="230">
        <v>0</v>
      </c>
      <c r="P13" s="378">
        <f t="shared" si="0"/>
        <v>1</v>
      </c>
      <c r="Q13" s="639">
        <f t="shared" si="1"/>
        <v>0</v>
      </c>
      <c r="R13" s="249"/>
      <c r="S13" s="627" t="s">
        <v>1797</v>
      </c>
      <c r="T13" s="627" t="s">
        <v>1799</v>
      </c>
      <c r="U13" s="627" t="s">
        <v>1800</v>
      </c>
      <c r="V13" s="627" t="s">
        <v>1801</v>
      </c>
    </row>
    <row r="14" spans="1:23" ht="94.5" x14ac:dyDescent="0.25">
      <c r="A14" s="758"/>
      <c r="B14" s="758"/>
      <c r="C14" s="324" t="s">
        <v>1530</v>
      </c>
      <c r="D14" s="627" t="s">
        <v>1894</v>
      </c>
      <c r="E14" s="803" t="s">
        <v>1895</v>
      </c>
      <c r="F14" s="630" t="s">
        <v>2634</v>
      </c>
      <c r="G14" s="627" t="s">
        <v>2271</v>
      </c>
      <c r="H14" s="250">
        <v>0</v>
      </c>
      <c r="I14" s="230">
        <v>0</v>
      </c>
      <c r="J14" s="711">
        <v>0.5</v>
      </c>
      <c r="K14" s="230">
        <v>0</v>
      </c>
      <c r="L14" s="711">
        <v>0.5</v>
      </c>
      <c r="M14" s="230">
        <v>0</v>
      </c>
      <c r="N14" s="250">
        <v>0</v>
      </c>
      <c r="O14" s="230">
        <v>0</v>
      </c>
      <c r="P14" s="378">
        <f t="shared" si="0"/>
        <v>1</v>
      </c>
      <c r="Q14" s="639">
        <f t="shared" si="1"/>
        <v>0</v>
      </c>
      <c r="R14" s="249"/>
      <c r="S14" s="627" t="s">
        <v>2272</v>
      </c>
      <c r="T14" s="627" t="s">
        <v>1799</v>
      </c>
      <c r="U14" s="627" t="s">
        <v>1983</v>
      </c>
      <c r="V14" s="627" t="s">
        <v>2274</v>
      </c>
    </row>
    <row r="15" spans="1:23" ht="96" customHeight="1" x14ac:dyDescent="0.25">
      <c r="A15" s="758"/>
      <c r="B15" s="758"/>
      <c r="C15" s="324" t="s">
        <v>1530</v>
      </c>
      <c r="D15" s="627" t="s">
        <v>1896</v>
      </c>
      <c r="E15" s="803" t="s">
        <v>1895</v>
      </c>
      <c r="F15" s="686" t="s">
        <v>2635</v>
      </c>
      <c r="G15" s="627" t="s">
        <v>2817</v>
      </c>
      <c r="H15" s="250">
        <v>0</v>
      </c>
      <c r="I15" s="230">
        <v>0</v>
      </c>
      <c r="J15" s="711">
        <v>0.5</v>
      </c>
      <c r="K15" s="230">
        <v>0</v>
      </c>
      <c r="L15" s="711">
        <v>0.5</v>
      </c>
      <c r="M15" s="230">
        <v>70696</v>
      </c>
      <c r="N15" s="250">
        <v>0</v>
      </c>
      <c r="O15" s="230">
        <v>0</v>
      </c>
      <c r="P15" s="378">
        <f t="shared" si="0"/>
        <v>1</v>
      </c>
      <c r="Q15" s="639">
        <f t="shared" si="1"/>
        <v>70696</v>
      </c>
      <c r="R15" s="249"/>
      <c r="S15" s="627" t="s">
        <v>2272</v>
      </c>
      <c r="T15" s="627" t="s">
        <v>1799</v>
      </c>
      <c r="U15" s="627" t="s">
        <v>1983</v>
      </c>
      <c r="V15" s="627" t="s">
        <v>1921</v>
      </c>
      <c r="W15" s="540" t="s">
        <v>1897</v>
      </c>
    </row>
    <row r="16" spans="1:23" ht="107.25" customHeight="1" x14ac:dyDescent="0.25">
      <c r="A16" s="758"/>
      <c r="B16" s="758"/>
      <c r="C16" s="324" t="s">
        <v>1530</v>
      </c>
      <c r="D16" s="627" t="s">
        <v>1919</v>
      </c>
      <c r="E16" s="803" t="s">
        <v>1920</v>
      </c>
      <c r="F16" s="630" t="s">
        <v>2636</v>
      </c>
      <c r="G16" s="627" t="s">
        <v>2271</v>
      </c>
      <c r="H16" s="711">
        <v>0.25</v>
      </c>
      <c r="I16" s="230">
        <v>0</v>
      </c>
      <c r="J16" s="711">
        <v>0.25</v>
      </c>
      <c r="K16" s="230">
        <v>0</v>
      </c>
      <c r="L16" s="711">
        <v>0.25</v>
      </c>
      <c r="M16" s="230">
        <v>0</v>
      </c>
      <c r="N16" s="711">
        <v>0.25</v>
      </c>
      <c r="O16" s="230">
        <v>0</v>
      </c>
      <c r="P16" s="378">
        <f t="shared" si="0"/>
        <v>1</v>
      </c>
      <c r="Q16" s="639">
        <f t="shared" si="1"/>
        <v>0</v>
      </c>
      <c r="R16" s="249"/>
      <c r="S16" s="627" t="s">
        <v>2272</v>
      </c>
      <c r="T16" s="627" t="s">
        <v>1799</v>
      </c>
      <c r="U16" s="627" t="s">
        <v>1983</v>
      </c>
      <c r="V16" s="627" t="s">
        <v>1921</v>
      </c>
    </row>
    <row r="17" spans="1:23" s="455" customFormat="1" ht="107.25" customHeight="1" x14ac:dyDescent="0.25">
      <c r="A17" s="758"/>
      <c r="B17" s="758"/>
      <c r="C17" s="546" t="s">
        <v>1530</v>
      </c>
      <c r="D17" s="627" t="s">
        <v>1939</v>
      </c>
      <c r="E17" s="803" t="s">
        <v>1938</v>
      </c>
      <c r="F17" s="630" t="s">
        <v>2637</v>
      </c>
      <c r="G17" s="627" t="s">
        <v>2271</v>
      </c>
      <c r="H17" s="250">
        <v>0</v>
      </c>
      <c r="I17" s="230">
        <v>0</v>
      </c>
      <c r="J17" s="711">
        <v>0.5</v>
      </c>
      <c r="K17" s="230">
        <v>0</v>
      </c>
      <c r="L17" s="711">
        <v>0.5</v>
      </c>
      <c r="M17" s="230">
        <v>0</v>
      </c>
      <c r="N17" s="250">
        <v>0</v>
      </c>
      <c r="O17" s="230">
        <v>0</v>
      </c>
      <c r="P17" s="378">
        <f t="shared" si="0"/>
        <v>1</v>
      </c>
      <c r="Q17" s="639">
        <f t="shared" si="1"/>
        <v>0</v>
      </c>
      <c r="R17" s="249"/>
      <c r="S17" s="627" t="s">
        <v>2272</v>
      </c>
      <c r="T17" s="627" t="s">
        <v>1799</v>
      </c>
      <c r="U17" s="627" t="s">
        <v>1983</v>
      </c>
      <c r="V17" s="627" t="s">
        <v>2275</v>
      </c>
    </row>
    <row r="18" spans="1:23" ht="67.5" customHeight="1" x14ac:dyDescent="0.25">
      <c r="A18" s="758"/>
      <c r="B18" s="758"/>
      <c r="C18" s="324" t="s">
        <v>1530</v>
      </c>
      <c r="D18" s="627" t="s">
        <v>1937</v>
      </c>
      <c r="E18" s="803" t="s">
        <v>1938</v>
      </c>
      <c r="F18" s="630" t="s">
        <v>2638</v>
      </c>
      <c r="G18" s="627" t="s">
        <v>2271</v>
      </c>
      <c r="H18" s="254">
        <v>0</v>
      </c>
      <c r="I18" s="270">
        <v>0</v>
      </c>
      <c r="J18" s="711">
        <v>0.5</v>
      </c>
      <c r="K18" s="270">
        <v>0</v>
      </c>
      <c r="L18" s="711">
        <v>0.5</v>
      </c>
      <c r="M18" s="270">
        <v>0</v>
      </c>
      <c r="N18" s="254">
        <v>0</v>
      </c>
      <c r="O18" s="270">
        <v>0</v>
      </c>
      <c r="P18" s="385">
        <f t="shared" si="0"/>
        <v>1</v>
      </c>
      <c r="Q18" s="639">
        <f t="shared" si="1"/>
        <v>0</v>
      </c>
      <c r="R18" s="254"/>
      <c r="S18" s="627" t="s">
        <v>2272</v>
      </c>
      <c r="T18" s="627" t="s">
        <v>1799</v>
      </c>
      <c r="U18" s="627" t="s">
        <v>1983</v>
      </c>
      <c r="V18" s="627" t="s">
        <v>2275</v>
      </c>
    </row>
    <row r="19" spans="1:23" ht="80.25" customHeight="1" x14ac:dyDescent="0.25">
      <c r="A19" s="758"/>
      <c r="B19" s="758"/>
      <c r="C19" s="324" t="s">
        <v>1530</v>
      </c>
      <c r="D19" s="627" t="s">
        <v>1914</v>
      </c>
      <c r="E19" s="627" t="s">
        <v>2495</v>
      </c>
      <c r="F19" s="630" t="s">
        <v>2639</v>
      </c>
      <c r="G19" s="627" t="s">
        <v>2271</v>
      </c>
      <c r="H19" s="250">
        <v>1</v>
      </c>
      <c r="I19" s="230">
        <v>0</v>
      </c>
      <c r="J19" s="250">
        <v>0</v>
      </c>
      <c r="K19" s="230">
        <v>0</v>
      </c>
      <c r="L19" s="250">
        <v>0</v>
      </c>
      <c r="M19" s="230">
        <v>0</v>
      </c>
      <c r="N19" s="250">
        <v>0</v>
      </c>
      <c r="O19" s="230">
        <v>0</v>
      </c>
      <c r="P19" s="378">
        <f t="shared" si="0"/>
        <v>1</v>
      </c>
      <c r="Q19" s="639">
        <f t="shared" si="1"/>
        <v>0</v>
      </c>
      <c r="R19" s="271"/>
      <c r="S19" s="627" t="s">
        <v>2272</v>
      </c>
      <c r="T19" s="627" t="s">
        <v>1799</v>
      </c>
      <c r="U19" s="627" t="s">
        <v>1983</v>
      </c>
      <c r="V19" s="633" t="s">
        <v>2133</v>
      </c>
    </row>
    <row r="20" spans="1:23" ht="78" customHeight="1" x14ac:dyDescent="0.25">
      <c r="A20" s="758"/>
      <c r="B20" s="758"/>
      <c r="C20" s="324" t="s">
        <v>1530</v>
      </c>
      <c r="D20" s="627" t="s">
        <v>1913</v>
      </c>
      <c r="E20" s="803" t="s">
        <v>2495</v>
      </c>
      <c r="F20" s="630" t="s">
        <v>2640</v>
      </c>
      <c r="G20" s="627" t="s">
        <v>2271</v>
      </c>
      <c r="H20" s="711">
        <v>0.25</v>
      </c>
      <c r="I20" s="270">
        <v>0</v>
      </c>
      <c r="J20" s="711">
        <v>0.25</v>
      </c>
      <c r="K20" s="270">
        <v>0</v>
      </c>
      <c r="L20" s="250">
        <v>0</v>
      </c>
      <c r="M20" s="270">
        <v>0</v>
      </c>
      <c r="N20" s="250">
        <v>0</v>
      </c>
      <c r="O20" s="270">
        <v>0</v>
      </c>
      <c r="P20" s="385">
        <f t="shared" si="0"/>
        <v>0.5</v>
      </c>
      <c r="Q20" s="639">
        <f t="shared" si="1"/>
        <v>0</v>
      </c>
      <c r="R20" s="254"/>
      <c r="S20" s="627" t="s">
        <v>2272</v>
      </c>
      <c r="T20" s="627" t="s">
        <v>1799</v>
      </c>
      <c r="U20" s="627" t="s">
        <v>1983</v>
      </c>
      <c r="V20" s="633" t="s">
        <v>2133</v>
      </c>
    </row>
    <row r="21" spans="1:23" s="455" customFormat="1" ht="67.5" customHeight="1" x14ac:dyDescent="0.25">
      <c r="A21" s="758"/>
      <c r="B21" s="758"/>
      <c r="C21" s="542" t="s">
        <v>1530</v>
      </c>
      <c r="D21" s="627" t="s">
        <v>1959</v>
      </c>
      <c r="E21" s="803" t="s">
        <v>2495</v>
      </c>
      <c r="F21" s="630" t="s">
        <v>2641</v>
      </c>
      <c r="G21" s="627" t="s">
        <v>2271</v>
      </c>
      <c r="H21" s="250">
        <v>0</v>
      </c>
      <c r="I21" s="270">
        <v>0</v>
      </c>
      <c r="J21" s="711">
        <v>0.25</v>
      </c>
      <c r="K21" s="632">
        <v>0</v>
      </c>
      <c r="L21" s="711">
        <v>0.25</v>
      </c>
      <c r="M21" s="270">
        <v>0</v>
      </c>
      <c r="N21" s="250">
        <v>0</v>
      </c>
      <c r="O21" s="270">
        <v>0</v>
      </c>
      <c r="P21" s="385">
        <f t="shared" si="0"/>
        <v>0.5</v>
      </c>
      <c r="Q21" s="639">
        <f t="shared" si="1"/>
        <v>0</v>
      </c>
      <c r="R21" s="254"/>
      <c r="S21" s="627" t="s">
        <v>2272</v>
      </c>
      <c r="T21" s="627" t="s">
        <v>1799</v>
      </c>
      <c r="U21" s="627" t="s">
        <v>1983</v>
      </c>
      <c r="V21" s="633" t="s">
        <v>2133</v>
      </c>
    </row>
    <row r="22" spans="1:23" s="455" customFormat="1" ht="69.75" customHeight="1" x14ac:dyDescent="0.25">
      <c r="A22" s="758"/>
      <c r="B22" s="758"/>
      <c r="C22" s="547" t="s">
        <v>1530</v>
      </c>
      <c r="D22" s="627" t="s">
        <v>1913</v>
      </c>
      <c r="E22" s="803" t="s">
        <v>2495</v>
      </c>
      <c r="F22" s="630" t="s">
        <v>2642</v>
      </c>
      <c r="G22" s="627" t="s">
        <v>2271</v>
      </c>
      <c r="H22" s="711">
        <v>0.25</v>
      </c>
      <c r="I22" s="230">
        <v>0</v>
      </c>
      <c r="J22" s="711">
        <v>0.25</v>
      </c>
      <c r="K22" s="230">
        <v>0</v>
      </c>
      <c r="L22" s="711">
        <v>0.25</v>
      </c>
      <c r="M22" s="230">
        <v>0</v>
      </c>
      <c r="N22" s="711">
        <v>0.25</v>
      </c>
      <c r="O22" s="230">
        <v>0</v>
      </c>
      <c r="P22" s="378">
        <f t="shared" ref="P22" si="2">H22+J22+L22+N22</f>
        <v>1</v>
      </c>
      <c r="Q22" s="639">
        <f t="shared" si="1"/>
        <v>0</v>
      </c>
      <c r="R22" s="249"/>
      <c r="S22" s="627" t="s">
        <v>2272</v>
      </c>
      <c r="T22" s="627" t="s">
        <v>1799</v>
      </c>
      <c r="U22" s="627" t="s">
        <v>1983</v>
      </c>
      <c r="V22" s="633" t="s">
        <v>2133</v>
      </c>
    </row>
    <row r="23" spans="1:23" s="455" customFormat="1" ht="72" customHeight="1" x14ac:dyDescent="0.25">
      <c r="A23" s="758"/>
      <c r="B23" s="758"/>
      <c r="C23" s="547" t="s">
        <v>1530</v>
      </c>
      <c r="D23" s="627" t="s">
        <v>2245</v>
      </c>
      <c r="E23" s="803" t="s">
        <v>2241</v>
      </c>
      <c r="F23" s="630" t="s">
        <v>2643</v>
      </c>
      <c r="G23" s="627" t="s">
        <v>2271</v>
      </c>
      <c r="H23" s="711">
        <v>0.25</v>
      </c>
      <c r="I23" s="230">
        <v>0</v>
      </c>
      <c r="J23" s="711">
        <v>0.25</v>
      </c>
      <c r="K23" s="230">
        <v>0</v>
      </c>
      <c r="L23" s="711">
        <v>0.25</v>
      </c>
      <c r="M23" s="230">
        <v>0</v>
      </c>
      <c r="N23" s="711">
        <v>0.25</v>
      </c>
      <c r="O23" s="230">
        <v>0</v>
      </c>
      <c r="P23" s="378">
        <f>H23+J23+L23+N23</f>
        <v>1</v>
      </c>
      <c r="Q23" s="639">
        <f t="shared" si="1"/>
        <v>0</v>
      </c>
      <c r="R23" s="249"/>
      <c r="S23" s="627" t="s">
        <v>1981</v>
      </c>
      <c r="T23" s="627" t="s">
        <v>1982</v>
      </c>
      <c r="U23" s="627" t="s">
        <v>1983</v>
      </c>
      <c r="V23" s="627" t="s">
        <v>2221</v>
      </c>
    </row>
    <row r="24" spans="1:23" s="455" customFormat="1" ht="66.75" customHeight="1" x14ac:dyDescent="0.25">
      <c r="A24" s="758"/>
      <c r="B24" s="758"/>
      <c r="C24" s="547" t="s">
        <v>1530</v>
      </c>
      <c r="D24" s="627" t="s">
        <v>2244</v>
      </c>
      <c r="E24" s="803" t="s">
        <v>2242</v>
      </c>
      <c r="F24" s="630" t="s">
        <v>2644</v>
      </c>
      <c r="G24" s="627" t="s">
        <v>1984</v>
      </c>
      <c r="H24" s="711">
        <v>0.25</v>
      </c>
      <c r="I24" s="230">
        <v>0</v>
      </c>
      <c r="J24" s="711">
        <v>0.25</v>
      </c>
      <c r="K24" s="230">
        <v>0</v>
      </c>
      <c r="L24" s="711">
        <v>0.25</v>
      </c>
      <c r="M24" s="230">
        <v>0</v>
      </c>
      <c r="N24" s="711">
        <v>0.25</v>
      </c>
      <c r="O24" s="230">
        <v>0</v>
      </c>
      <c r="P24" s="378">
        <f t="shared" ref="P24:P29" si="3">H24+J24+L24+N24</f>
        <v>1</v>
      </c>
      <c r="Q24" s="639">
        <f t="shared" si="1"/>
        <v>0</v>
      </c>
      <c r="R24" s="249"/>
      <c r="S24" s="627" t="s">
        <v>1985</v>
      </c>
      <c r="T24" s="627" t="s">
        <v>1982</v>
      </c>
      <c r="U24" s="627" t="s">
        <v>1983</v>
      </c>
      <c r="V24" s="627" t="s">
        <v>2221</v>
      </c>
    </row>
    <row r="25" spans="1:23" s="455" customFormat="1" ht="75" customHeight="1" x14ac:dyDescent="0.25">
      <c r="A25" s="758"/>
      <c r="B25" s="758"/>
      <c r="C25" s="547" t="s">
        <v>1530</v>
      </c>
      <c r="D25" s="627" t="s">
        <v>2246</v>
      </c>
      <c r="E25" s="803" t="s">
        <v>1986</v>
      </c>
      <c r="F25" s="630" t="s">
        <v>2645</v>
      </c>
      <c r="G25" s="627" t="s">
        <v>2271</v>
      </c>
      <c r="H25" s="250">
        <v>0</v>
      </c>
      <c r="I25" s="230">
        <v>0</v>
      </c>
      <c r="J25" s="711">
        <v>0.5</v>
      </c>
      <c r="K25" s="230">
        <v>0</v>
      </c>
      <c r="L25" s="711">
        <v>0.5</v>
      </c>
      <c r="M25" s="230">
        <v>0</v>
      </c>
      <c r="N25" s="250">
        <v>0</v>
      </c>
      <c r="O25" s="230">
        <v>0</v>
      </c>
      <c r="P25" s="378">
        <f t="shared" si="3"/>
        <v>1</v>
      </c>
      <c r="Q25" s="639">
        <f t="shared" ref="Q25:Q52" si="4">I25+K25+M25+O25</f>
        <v>0</v>
      </c>
      <c r="R25" s="249"/>
      <c r="S25" s="691" t="s">
        <v>1987</v>
      </c>
      <c r="T25" s="627" t="s">
        <v>1982</v>
      </c>
      <c r="U25" s="627" t="s">
        <v>1983</v>
      </c>
      <c r="V25" s="627" t="s">
        <v>2221</v>
      </c>
    </row>
    <row r="26" spans="1:23" s="455" customFormat="1" ht="74.25" customHeight="1" x14ac:dyDescent="0.25">
      <c r="A26" s="758"/>
      <c r="B26" s="758"/>
      <c r="C26" s="547" t="s">
        <v>1530</v>
      </c>
      <c r="D26" s="627" t="s">
        <v>2240</v>
      </c>
      <c r="E26" s="627" t="s">
        <v>2243</v>
      </c>
      <c r="F26" s="630" t="s">
        <v>2646</v>
      </c>
      <c r="G26" s="627" t="s">
        <v>2271</v>
      </c>
      <c r="H26" s="250">
        <v>0</v>
      </c>
      <c r="I26" s="230">
        <v>0</v>
      </c>
      <c r="J26" s="250">
        <v>0</v>
      </c>
      <c r="K26" s="230">
        <v>0</v>
      </c>
      <c r="L26" s="711">
        <v>1</v>
      </c>
      <c r="M26" s="230">
        <v>0</v>
      </c>
      <c r="N26" s="250">
        <v>0</v>
      </c>
      <c r="O26" s="230">
        <v>0</v>
      </c>
      <c r="P26" s="378">
        <f t="shared" si="3"/>
        <v>1</v>
      </c>
      <c r="Q26" s="639">
        <f t="shared" si="4"/>
        <v>0</v>
      </c>
      <c r="R26" s="249"/>
      <c r="S26" s="627" t="s">
        <v>1988</v>
      </c>
      <c r="T26" s="627" t="s">
        <v>1982</v>
      </c>
      <c r="U26" s="627" t="s">
        <v>1983</v>
      </c>
      <c r="V26" s="627" t="s">
        <v>2221</v>
      </c>
    </row>
    <row r="27" spans="1:23" s="455" customFormat="1" ht="82.5" customHeight="1" x14ac:dyDescent="0.25">
      <c r="A27" s="758"/>
      <c r="B27" s="758"/>
      <c r="C27" s="547" t="s">
        <v>1530</v>
      </c>
      <c r="D27" s="627" t="s">
        <v>2248</v>
      </c>
      <c r="E27" s="627" t="s">
        <v>2247</v>
      </c>
      <c r="F27" s="630" t="s">
        <v>2647</v>
      </c>
      <c r="G27" s="627" t="s">
        <v>2271</v>
      </c>
      <c r="H27" s="250">
        <v>0</v>
      </c>
      <c r="I27" s="230">
        <v>0</v>
      </c>
      <c r="J27" s="250">
        <v>0.5</v>
      </c>
      <c r="K27" s="230">
        <v>0</v>
      </c>
      <c r="L27" s="250">
        <v>0</v>
      </c>
      <c r="M27" s="230">
        <v>0</v>
      </c>
      <c r="N27" s="250">
        <v>0.5</v>
      </c>
      <c r="O27" s="230">
        <v>0</v>
      </c>
      <c r="P27" s="378">
        <f t="shared" si="3"/>
        <v>1</v>
      </c>
      <c r="Q27" s="639">
        <f t="shared" si="4"/>
        <v>0</v>
      </c>
      <c r="R27" s="249"/>
      <c r="S27" s="627" t="s">
        <v>1989</v>
      </c>
      <c r="T27" s="627" t="s">
        <v>1982</v>
      </c>
      <c r="U27" s="627" t="s">
        <v>1983</v>
      </c>
      <c r="V27" s="627" t="s">
        <v>2221</v>
      </c>
    </row>
    <row r="28" spans="1:23" s="455" customFormat="1" ht="84.75" customHeight="1" x14ac:dyDescent="0.25">
      <c r="A28" s="758"/>
      <c r="B28" s="758"/>
      <c r="C28" s="547" t="s">
        <v>1530</v>
      </c>
      <c r="D28" s="627" t="s">
        <v>2250</v>
      </c>
      <c r="E28" s="627" t="s">
        <v>2249</v>
      </c>
      <c r="F28" s="630" t="s">
        <v>2648</v>
      </c>
      <c r="G28" s="627" t="s">
        <v>2271</v>
      </c>
      <c r="H28" s="250">
        <v>0.25</v>
      </c>
      <c r="I28" s="230">
        <v>0</v>
      </c>
      <c r="J28" s="250">
        <v>0.25</v>
      </c>
      <c r="K28" s="230">
        <v>0</v>
      </c>
      <c r="L28" s="250">
        <v>0.25</v>
      </c>
      <c r="M28" s="230">
        <v>0</v>
      </c>
      <c r="N28" s="250">
        <v>0.25</v>
      </c>
      <c r="O28" s="230">
        <v>0</v>
      </c>
      <c r="P28" s="378">
        <f t="shared" si="3"/>
        <v>1</v>
      </c>
      <c r="Q28" s="639">
        <f t="shared" si="4"/>
        <v>0</v>
      </c>
      <c r="R28" s="249"/>
      <c r="S28" s="627" t="s">
        <v>1991</v>
      </c>
      <c r="T28" s="627" t="s">
        <v>1992</v>
      </c>
      <c r="U28" s="627" t="s">
        <v>1993</v>
      </c>
      <c r="V28" s="627" t="s">
        <v>2221</v>
      </c>
    </row>
    <row r="29" spans="1:23" s="455" customFormat="1" ht="64.5" customHeight="1" x14ac:dyDescent="0.25">
      <c r="A29" s="758"/>
      <c r="B29" s="758"/>
      <c r="C29" s="547" t="s">
        <v>1530</v>
      </c>
      <c r="D29" s="619" t="s">
        <v>2252</v>
      </c>
      <c r="E29" s="627" t="s">
        <v>2251</v>
      </c>
      <c r="F29" s="630" t="s">
        <v>2649</v>
      </c>
      <c r="G29" s="627" t="s">
        <v>1994</v>
      </c>
      <c r="H29" s="250">
        <v>0.3</v>
      </c>
      <c r="I29" s="230">
        <v>0</v>
      </c>
      <c r="J29" s="250">
        <v>0.3</v>
      </c>
      <c r="K29" s="230">
        <v>0</v>
      </c>
      <c r="L29" s="250">
        <v>0.4</v>
      </c>
      <c r="M29" s="230">
        <v>0</v>
      </c>
      <c r="N29" s="250">
        <v>0</v>
      </c>
      <c r="O29" s="230">
        <v>0</v>
      </c>
      <c r="P29" s="378">
        <f t="shared" si="3"/>
        <v>1</v>
      </c>
      <c r="Q29" s="639">
        <f t="shared" si="4"/>
        <v>0</v>
      </c>
      <c r="R29" s="249"/>
      <c r="S29" s="627" t="s">
        <v>2253</v>
      </c>
      <c r="T29" s="627" t="s">
        <v>2254</v>
      </c>
      <c r="U29" s="627" t="s">
        <v>1993</v>
      </c>
      <c r="V29" s="627" t="s">
        <v>2221</v>
      </c>
    </row>
    <row r="30" spans="1:23" s="455" customFormat="1" ht="115.5" customHeight="1" x14ac:dyDescent="0.25">
      <c r="A30" s="758"/>
      <c r="B30" s="758"/>
      <c r="C30" s="547" t="s">
        <v>1530</v>
      </c>
      <c r="D30" s="627" t="s">
        <v>2006</v>
      </c>
      <c r="E30" s="803" t="s">
        <v>2007</v>
      </c>
      <c r="F30" s="630" t="s">
        <v>2650</v>
      </c>
      <c r="G30" s="627" t="s">
        <v>2271</v>
      </c>
      <c r="H30" s="711">
        <v>0.25</v>
      </c>
      <c r="I30" s="230">
        <v>0</v>
      </c>
      <c r="J30" s="711">
        <v>0.25</v>
      </c>
      <c r="K30" s="230">
        <v>0</v>
      </c>
      <c r="L30" s="711">
        <v>0.25</v>
      </c>
      <c r="M30" s="230">
        <v>0</v>
      </c>
      <c r="N30" s="711">
        <v>0.25</v>
      </c>
      <c r="O30" s="230">
        <v>0</v>
      </c>
      <c r="P30" s="378">
        <v>0</v>
      </c>
      <c r="Q30" s="639">
        <f t="shared" si="4"/>
        <v>0</v>
      </c>
      <c r="R30" s="249"/>
      <c r="S30" s="627" t="s">
        <v>2272</v>
      </c>
      <c r="T30" s="627" t="s">
        <v>1799</v>
      </c>
      <c r="U30" s="627" t="s">
        <v>1983</v>
      </c>
      <c r="V30" s="627" t="s">
        <v>2276</v>
      </c>
    </row>
    <row r="31" spans="1:23" s="455" customFormat="1" ht="87.75" customHeight="1" x14ac:dyDescent="0.25">
      <c r="A31" s="758"/>
      <c r="B31" s="758"/>
      <c r="C31" s="547" t="s">
        <v>1530</v>
      </c>
      <c r="D31" s="627" t="s">
        <v>2009</v>
      </c>
      <c r="E31" s="803" t="s">
        <v>2010</v>
      </c>
      <c r="F31" s="686" t="s">
        <v>2651</v>
      </c>
      <c r="G31" s="627" t="s">
        <v>2818</v>
      </c>
      <c r="H31" s="711">
        <v>0.5</v>
      </c>
      <c r="I31" s="230">
        <v>0</v>
      </c>
      <c r="J31" s="250">
        <v>0</v>
      </c>
      <c r="K31" s="230">
        <v>0</v>
      </c>
      <c r="L31" s="711">
        <v>0.5</v>
      </c>
      <c r="M31" s="230">
        <v>43557</v>
      </c>
      <c r="N31" s="250">
        <v>0</v>
      </c>
      <c r="O31" s="230">
        <v>0</v>
      </c>
      <c r="P31" s="378">
        <v>0</v>
      </c>
      <c r="Q31" s="639">
        <f t="shared" si="4"/>
        <v>43557</v>
      </c>
      <c r="R31" s="249"/>
      <c r="S31" s="627" t="s">
        <v>2272</v>
      </c>
      <c r="T31" s="627" t="s">
        <v>1799</v>
      </c>
      <c r="U31" s="627" t="s">
        <v>1983</v>
      </c>
      <c r="V31" s="627" t="s">
        <v>2276</v>
      </c>
      <c r="W31" s="540" t="s">
        <v>2026</v>
      </c>
    </row>
    <row r="32" spans="1:23" s="455" customFormat="1" ht="124.5" customHeight="1" x14ac:dyDescent="0.25">
      <c r="A32" s="758"/>
      <c r="B32" s="758"/>
      <c r="C32" s="547" t="s">
        <v>1530</v>
      </c>
      <c r="D32" s="627" t="s">
        <v>2054</v>
      </c>
      <c r="E32" s="817" t="s">
        <v>2050</v>
      </c>
      <c r="F32" s="630" t="s">
        <v>2652</v>
      </c>
      <c r="G32" s="627" t="s">
        <v>2271</v>
      </c>
      <c r="H32" s="711">
        <v>0.25</v>
      </c>
      <c r="I32" s="626">
        <v>0</v>
      </c>
      <c r="J32" s="711">
        <v>0.25</v>
      </c>
      <c r="K32" s="626">
        <v>0</v>
      </c>
      <c r="L32" s="711">
        <v>0.25</v>
      </c>
      <c r="M32" s="626">
        <v>0</v>
      </c>
      <c r="N32" s="711">
        <v>0.25</v>
      </c>
      <c r="O32" s="230">
        <v>0</v>
      </c>
      <c r="P32" s="378">
        <v>0</v>
      </c>
      <c r="Q32" s="639">
        <v>0</v>
      </c>
      <c r="R32" s="249"/>
      <c r="S32" s="627" t="s">
        <v>2272</v>
      </c>
      <c r="T32" s="627" t="s">
        <v>1799</v>
      </c>
      <c r="U32" s="627" t="s">
        <v>1983</v>
      </c>
      <c r="V32" s="627" t="s">
        <v>2049</v>
      </c>
    </row>
    <row r="33" spans="1:23" s="455" customFormat="1" ht="111" customHeight="1" x14ac:dyDescent="0.25">
      <c r="A33" s="758"/>
      <c r="B33" s="758"/>
      <c r="C33" s="547" t="s">
        <v>1530</v>
      </c>
      <c r="D33" s="627" t="s">
        <v>2055</v>
      </c>
      <c r="E33" s="817" t="s">
        <v>2051</v>
      </c>
      <c r="F33" s="630" t="s">
        <v>2653</v>
      </c>
      <c r="G33" s="627" t="s">
        <v>2271</v>
      </c>
      <c r="H33" s="711">
        <v>0.25</v>
      </c>
      <c r="I33" s="230">
        <v>0</v>
      </c>
      <c r="J33" s="711">
        <v>0.25</v>
      </c>
      <c r="K33" s="230">
        <v>0</v>
      </c>
      <c r="L33" s="711">
        <v>0.25</v>
      </c>
      <c r="M33" s="230">
        <v>0</v>
      </c>
      <c r="N33" s="711">
        <v>0.25</v>
      </c>
      <c r="O33" s="230">
        <v>0</v>
      </c>
      <c r="P33" s="378">
        <v>0</v>
      </c>
      <c r="Q33" s="639">
        <f t="shared" si="4"/>
        <v>0</v>
      </c>
      <c r="R33" s="249"/>
      <c r="S33" s="627" t="s">
        <v>2272</v>
      </c>
      <c r="T33" s="627" t="s">
        <v>1799</v>
      </c>
      <c r="U33" s="627" t="s">
        <v>1983</v>
      </c>
      <c r="V33" s="627" t="s">
        <v>2049</v>
      </c>
    </row>
    <row r="34" spans="1:23" s="455" customFormat="1" ht="96.75" customHeight="1" x14ac:dyDescent="0.25">
      <c r="A34" s="758"/>
      <c r="B34" s="758"/>
      <c r="C34" s="547" t="s">
        <v>1530</v>
      </c>
      <c r="D34" s="627" t="s">
        <v>2052</v>
      </c>
      <c r="E34" s="817" t="s">
        <v>2053</v>
      </c>
      <c r="F34" s="630" t="s">
        <v>2654</v>
      </c>
      <c r="G34" s="627" t="s">
        <v>2271</v>
      </c>
      <c r="H34" s="250">
        <v>0</v>
      </c>
      <c r="I34" s="230">
        <v>0</v>
      </c>
      <c r="J34" s="711">
        <v>0.5</v>
      </c>
      <c r="K34" s="230">
        <v>0</v>
      </c>
      <c r="L34" s="711">
        <v>0.5</v>
      </c>
      <c r="M34" s="230">
        <v>0</v>
      </c>
      <c r="N34" s="250">
        <v>0</v>
      </c>
      <c r="O34" s="230">
        <v>0</v>
      </c>
      <c r="P34" s="378">
        <v>0</v>
      </c>
      <c r="Q34" s="639">
        <f t="shared" si="4"/>
        <v>0</v>
      </c>
      <c r="R34" s="249"/>
      <c r="S34" s="627" t="s">
        <v>2272</v>
      </c>
      <c r="T34" s="627" t="s">
        <v>1799</v>
      </c>
      <c r="U34" s="627" t="s">
        <v>1983</v>
      </c>
      <c r="V34" s="627" t="s">
        <v>2049</v>
      </c>
    </row>
    <row r="35" spans="1:23" s="455" customFormat="1" ht="140.25" customHeight="1" x14ac:dyDescent="0.25">
      <c r="A35" s="758"/>
      <c r="B35" s="758"/>
      <c r="C35" s="547" t="s">
        <v>1530</v>
      </c>
      <c r="D35" s="627" t="s">
        <v>2066</v>
      </c>
      <c r="E35" s="803" t="s">
        <v>2065</v>
      </c>
      <c r="F35" s="630" t="s">
        <v>2655</v>
      </c>
      <c r="G35" s="627" t="s">
        <v>2271</v>
      </c>
      <c r="H35" s="250">
        <v>0</v>
      </c>
      <c r="I35" s="230">
        <v>0</v>
      </c>
      <c r="J35" s="250">
        <v>0</v>
      </c>
      <c r="K35" s="230">
        <v>0</v>
      </c>
      <c r="L35" s="711">
        <v>0.5</v>
      </c>
      <c r="M35" s="230">
        <v>0</v>
      </c>
      <c r="N35" s="711">
        <v>0.5</v>
      </c>
      <c r="O35" s="230">
        <v>0</v>
      </c>
      <c r="P35" s="378">
        <v>0</v>
      </c>
      <c r="Q35" s="639">
        <v>0</v>
      </c>
      <c r="R35" s="249"/>
      <c r="S35" s="627" t="s">
        <v>2272</v>
      </c>
      <c r="T35" s="627" t="s">
        <v>1799</v>
      </c>
      <c r="U35" s="627" t="s">
        <v>1983</v>
      </c>
      <c r="V35" s="627" t="s">
        <v>2064</v>
      </c>
    </row>
    <row r="36" spans="1:23" s="455" customFormat="1" ht="109.5" customHeight="1" x14ac:dyDescent="0.25">
      <c r="A36" s="758"/>
      <c r="B36" s="758"/>
      <c r="C36" s="547" t="s">
        <v>1530</v>
      </c>
      <c r="D36" s="627" t="s">
        <v>2067</v>
      </c>
      <c r="E36" s="803" t="s">
        <v>2065</v>
      </c>
      <c r="F36" s="686" t="s">
        <v>2656</v>
      </c>
      <c r="G36" s="627" t="s">
        <v>2819</v>
      </c>
      <c r="H36" s="711">
        <v>0.5</v>
      </c>
      <c r="I36" s="230">
        <v>0</v>
      </c>
      <c r="J36" s="711">
        <v>0.5</v>
      </c>
      <c r="K36" s="230">
        <v>134000</v>
      </c>
      <c r="L36" s="250">
        <v>0</v>
      </c>
      <c r="M36" s="230">
        <v>0</v>
      </c>
      <c r="N36" s="250">
        <v>0</v>
      </c>
      <c r="O36" s="230">
        <v>0</v>
      </c>
      <c r="P36" s="378">
        <v>0</v>
      </c>
      <c r="Q36" s="639">
        <f t="shared" si="4"/>
        <v>134000</v>
      </c>
      <c r="R36" s="249"/>
      <c r="S36" s="627" t="s">
        <v>2272</v>
      </c>
      <c r="T36" s="627" t="s">
        <v>1799</v>
      </c>
      <c r="U36" s="627" t="s">
        <v>1983</v>
      </c>
      <c r="V36" s="627" t="s">
        <v>2064</v>
      </c>
      <c r="W36" s="540" t="s">
        <v>2083</v>
      </c>
    </row>
    <row r="37" spans="1:23" s="455" customFormat="1" ht="81.75" customHeight="1" x14ac:dyDescent="0.25">
      <c r="A37" s="758"/>
      <c r="B37" s="758"/>
      <c r="C37" s="547" t="s">
        <v>1530</v>
      </c>
      <c r="D37" s="627" t="s">
        <v>2081</v>
      </c>
      <c r="E37" s="803" t="s">
        <v>2082</v>
      </c>
      <c r="F37" s="686" t="s">
        <v>2657</v>
      </c>
      <c r="G37" s="627" t="s">
        <v>2820</v>
      </c>
      <c r="H37" s="250">
        <v>0</v>
      </c>
      <c r="I37" s="230">
        <v>0</v>
      </c>
      <c r="J37" s="711">
        <v>0.5</v>
      </c>
      <c r="K37" s="230">
        <v>0</v>
      </c>
      <c r="L37" s="711">
        <v>0.5</v>
      </c>
      <c r="M37" s="230">
        <v>32000</v>
      </c>
      <c r="N37" s="250">
        <v>0</v>
      </c>
      <c r="O37" s="230">
        <v>0</v>
      </c>
      <c r="P37" s="378">
        <v>0</v>
      </c>
      <c r="Q37" s="639">
        <f t="shared" si="4"/>
        <v>32000</v>
      </c>
      <c r="R37" s="249"/>
      <c r="S37" s="627" t="s">
        <v>2272</v>
      </c>
      <c r="T37" s="627" t="s">
        <v>1799</v>
      </c>
      <c r="U37" s="627" t="s">
        <v>1983</v>
      </c>
      <c r="V37" s="627" t="s">
        <v>2273</v>
      </c>
      <c r="W37" s="540" t="s">
        <v>2080</v>
      </c>
    </row>
    <row r="38" spans="1:23" s="455" customFormat="1" ht="114" customHeight="1" x14ac:dyDescent="0.25">
      <c r="A38" s="758"/>
      <c r="B38" s="758"/>
      <c r="C38" s="547" t="s">
        <v>1530</v>
      </c>
      <c r="D38" s="627" t="s">
        <v>2121</v>
      </c>
      <c r="E38" s="803" t="s">
        <v>2120</v>
      </c>
      <c r="F38" s="686" t="s">
        <v>2658</v>
      </c>
      <c r="G38" s="627" t="s">
        <v>2821</v>
      </c>
      <c r="H38" s="250">
        <v>0</v>
      </c>
      <c r="I38" s="230">
        <v>0</v>
      </c>
      <c r="J38" s="711">
        <v>0.5</v>
      </c>
      <c r="K38" s="230">
        <v>0</v>
      </c>
      <c r="L38" s="711">
        <v>0.5</v>
      </c>
      <c r="M38" s="230">
        <v>5348</v>
      </c>
      <c r="N38" s="250">
        <v>0</v>
      </c>
      <c r="O38" s="230">
        <v>0</v>
      </c>
      <c r="P38" s="378">
        <v>0</v>
      </c>
      <c r="Q38" s="639">
        <f t="shared" si="4"/>
        <v>5348</v>
      </c>
      <c r="R38" s="249"/>
      <c r="S38" s="627" t="s">
        <v>2272</v>
      </c>
      <c r="T38" s="627" t="s">
        <v>2117</v>
      </c>
      <c r="U38" s="627" t="s">
        <v>2118</v>
      </c>
      <c r="V38" s="627" t="s">
        <v>2119</v>
      </c>
      <c r="W38" s="581" t="s">
        <v>2123</v>
      </c>
    </row>
    <row r="39" spans="1:23" s="455" customFormat="1" ht="107.25" customHeight="1" x14ac:dyDescent="0.25">
      <c r="A39" s="758"/>
      <c r="B39" s="758"/>
      <c r="C39" s="547" t="s">
        <v>1530</v>
      </c>
      <c r="D39" s="627" t="s">
        <v>2122</v>
      </c>
      <c r="E39" s="803" t="s">
        <v>2120</v>
      </c>
      <c r="F39" s="686" t="s">
        <v>2659</v>
      </c>
      <c r="G39" s="627" t="s">
        <v>2816</v>
      </c>
      <c r="H39" s="711">
        <v>0.5</v>
      </c>
      <c r="I39" s="230">
        <v>0</v>
      </c>
      <c r="J39" s="711">
        <v>0.5</v>
      </c>
      <c r="K39" s="230">
        <v>5348</v>
      </c>
      <c r="L39" s="250">
        <v>0</v>
      </c>
      <c r="M39" s="230">
        <v>0</v>
      </c>
      <c r="N39" s="250">
        <v>0</v>
      </c>
      <c r="O39" s="230">
        <v>0</v>
      </c>
      <c r="P39" s="378">
        <v>0</v>
      </c>
      <c r="Q39" s="639">
        <f t="shared" si="4"/>
        <v>5348</v>
      </c>
      <c r="R39" s="249"/>
      <c r="S39" s="627" t="s">
        <v>2272</v>
      </c>
      <c r="T39" s="627" t="s">
        <v>2117</v>
      </c>
      <c r="U39" s="627" t="s">
        <v>2118</v>
      </c>
      <c r="V39" s="627" t="s">
        <v>2119</v>
      </c>
      <c r="W39" s="581" t="s">
        <v>2124</v>
      </c>
    </row>
    <row r="40" spans="1:23" s="455" customFormat="1" ht="82.5" customHeight="1" x14ac:dyDescent="0.25">
      <c r="A40" s="758"/>
      <c r="B40" s="758"/>
      <c r="C40" s="547" t="s">
        <v>1530</v>
      </c>
      <c r="D40" s="627" t="s">
        <v>2125</v>
      </c>
      <c r="E40" s="803" t="s">
        <v>2126</v>
      </c>
      <c r="F40" s="630" t="s">
        <v>2660</v>
      </c>
      <c r="G40" s="627" t="s">
        <v>2271</v>
      </c>
      <c r="H40" s="250">
        <v>0</v>
      </c>
      <c r="I40" s="230">
        <v>0</v>
      </c>
      <c r="J40" s="250">
        <v>0</v>
      </c>
      <c r="K40" s="230">
        <v>0</v>
      </c>
      <c r="L40" s="711">
        <v>0.5</v>
      </c>
      <c r="M40" s="230">
        <v>0</v>
      </c>
      <c r="N40" s="711">
        <v>0.5</v>
      </c>
      <c r="O40" s="230">
        <v>0</v>
      </c>
      <c r="P40" s="378">
        <v>0</v>
      </c>
      <c r="Q40" s="639">
        <f t="shared" si="4"/>
        <v>0</v>
      </c>
      <c r="R40" s="249"/>
      <c r="S40" s="627" t="s">
        <v>2272</v>
      </c>
      <c r="T40" s="627" t="s">
        <v>2117</v>
      </c>
      <c r="U40" s="627" t="s">
        <v>2118</v>
      </c>
      <c r="V40" s="627" t="s">
        <v>2119</v>
      </c>
    </row>
    <row r="41" spans="1:23" s="455" customFormat="1" ht="75.75" customHeight="1" x14ac:dyDescent="0.25">
      <c r="A41" s="758"/>
      <c r="B41" s="758"/>
      <c r="C41" s="547" t="s">
        <v>1530</v>
      </c>
      <c r="D41" s="627" t="s">
        <v>2169</v>
      </c>
      <c r="E41" s="803" t="s">
        <v>2148</v>
      </c>
      <c r="F41" s="630" t="s">
        <v>2661</v>
      </c>
      <c r="G41" s="627" t="s">
        <v>2271</v>
      </c>
      <c r="H41" s="711">
        <v>0.5</v>
      </c>
      <c r="I41" s="230">
        <v>0</v>
      </c>
      <c r="J41" s="711">
        <v>0.5</v>
      </c>
      <c r="K41" s="230">
        <v>0</v>
      </c>
      <c r="L41" s="250">
        <v>0</v>
      </c>
      <c r="M41" s="230">
        <v>0</v>
      </c>
      <c r="N41" s="250">
        <v>0</v>
      </c>
      <c r="O41" s="230">
        <v>0</v>
      </c>
      <c r="P41" s="378">
        <v>0</v>
      </c>
      <c r="Q41" s="639">
        <f t="shared" si="4"/>
        <v>0</v>
      </c>
      <c r="R41" s="249"/>
      <c r="S41" s="627" t="s">
        <v>2272</v>
      </c>
      <c r="T41" s="627" t="s">
        <v>2149</v>
      </c>
      <c r="U41" s="627" t="s">
        <v>1983</v>
      </c>
      <c r="V41" s="627" t="s">
        <v>2143</v>
      </c>
    </row>
    <row r="42" spans="1:23" s="455" customFormat="1" ht="75" customHeight="1" x14ac:dyDescent="0.25">
      <c r="A42" s="758"/>
      <c r="B42" s="758"/>
      <c r="C42" s="547" t="s">
        <v>1530</v>
      </c>
      <c r="D42" s="627" t="s">
        <v>2150</v>
      </c>
      <c r="E42" s="803" t="s">
        <v>2148</v>
      </c>
      <c r="F42" s="630" t="s">
        <v>2662</v>
      </c>
      <c r="G42" s="627" t="s">
        <v>2271</v>
      </c>
      <c r="H42" s="711">
        <v>0.5</v>
      </c>
      <c r="I42" s="230">
        <v>0</v>
      </c>
      <c r="J42" s="711">
        <v>0.5</v>
      </c>
      <c r="K42" s="230">
        <v>0</v>
      </c>
      <c r="L42" s="250">
        <v>0</v>
      </c>
      <c r="M42" s="230">
        <v>0</v>
      </c>
      <c r="N42" s="250">
        <v>0</v>
      </c>
      <c r="O42" s="230">
        <v>0</v>
      </c>
      <c r="P42" s="378">
        <v>0</v>
      </c>
      <c r="Q42" s="639">
        <f t="shared" si="4"/>
        <v>0</v>
      </c>
      <c r="R42" s="249"/>
      <c r="S42" s="627" t="s">
        <v>2272</v>
      </c>
      <c r="T42" s="627" t="s">
        <v>2149</v>
      </c>
      <c r="U42" s="627" t="s">
        <v>1983</v>
      </c>
      <c r="V42" s="627" t="s">
        <v>2143</v>
      </c>
    </row>
    <row r="43" spans="1:23" s="455" customFormat="1" ht="72.75" customHeight="1" x14ac:dyDescent="0.25">
      <c r="A43" s="758"/>
      <c r="B43" s="758"/>
      <c r="C43" s="547" t="s">
        <v>1530</v>
      </c>
      <c r="D43" s="627" t="s">
        <v>2170</v>
      </c>
      <c r="E43" s="803" t="s">
        <v>2171</v>
      </c>
      <c r="F43" s="630" t="s">
        <v>2663</v>
      </c>
      <c r="G43" s="627" t="s">
        <v>2271</v>
      </c>
      <c r="H43" s="711">
        <v>1</v>
      </c>
      <c r="I43" s="230">
        <v>0</v>
      </c>
      <c r="J43" s="250">
        <v>0</v>
      </c>
      <c r="K43" s="230">
        <v>0</v>
      </c>
      <c r="L43" s="250">
        <v>0</v>
      </c>
      <c r="M43" s="230">
        <v>0</v>
      </c>
      <c r="N43" s="250">
        <v>0</v>
      </c>
      <c r="O43" s="230">
        <v>0</v>
      </c>
      <c r="P43" s="378">
        <v>0</v>
      </c>
      <c r="Q43" s="639">
        <f t="shared" si="4"/>
        <v>0</v>
      </c>
      <c r="R43" s="249"/>
      <c r="S43" s="627" t="s">
        <v>2272</v>
      </c>
      <c r="T43" s="627" t="s">
        <v>2149</v>
      </c>
      <c r="U43" s="627" t="s">
        <v>1983</v>
      </c>
      <c r="V43" s="627" t="s">
        <v>2160</v>
      </c>
    </row>
    <row r="44" spans="1:23" s="455" customFormat="1" ht="87" customHeight="1" x14ac:dyDescent="0.25">
      <c r="A44" s="758"/>
      <c r="B44" s="758"/>
      <c r="C44" s="547" t="s">
        <v>1530</v>
      </c>
      <c r="D44" s="627" t="s">
        <v>2193</v>
      </c>
      <c r="E44" s="803" t="s">
        <v>2194</v>
      </c>
      <c r="F44" s="630" t="s">
        <v>2664</v>
      </c>
      <c r="G44" s="627" t="s">
        <v>2271</v>
      </c>
      <c r="H44" s="580">
        <v>0</v>
      </c>
      <c r="I44" s="230">
        <v>0</v>
      </c>
      <c r="J44" s="711">
        <v>0.5</v>
      </c>
      <c r="K44" s="230">
        <v>0</v>
      </c>
      <c r="L44" s="711">
        <v>0.5</v>
      </c>
      <c r="M44" s="230">
        <v>0</v>
      </c>
      <c r="N44" s="580">
        <v>0</v>
      </c>
      <c r="O44" s="230">
        <v>0</v>
      </c>
      <c r="P44" s="380">
        <f t="shared" ref="P44" si="5">H44+J44+L44+N44</f>
        <v>1</v>
      </c>
      <c r="Q44" s="639">
        <f t="shared" si="4"/>
        <v>0</v>
      </c>
      <c r="R44" s="579"/>
      <c r="S44" s="627" t="s">
        <v>2195</v>
      </c>
      <c r="T44" s="627" t="s">
        <v>2192</v>
      </c>
      <c r="U44" s="627" t="s">
        <v>1983</v>
      </c>
      <c r="V44" s="627" t="s">
        <v>2176</v>
      </c>
    </row>
    <row r="45" spans="1:23" s="455" customFormat="1" ht="90" customHeight="1" x14ac:dyDescent="0.25">
      <c r="A45" s="758"/>
      <c r="B45" s="758"/>
      <c r="C45" s="547" t="s">
        <v>1530</v>
      </c>
      <c r="D45" s="627" t="s">
        <v>2196</v>
      </c>
      <c r="E45" s="803" t="s">
        <v>2197</v>
      </c>
      <c r="F45" s="630" t="s">
        <v>2665</v>
      </c>
      <c r="G45" s="627" t="s">
        <v>2271</v>
      </c>
      <c r="H45" s="580">
        <v>0</v>
      </c>
      <c r="I45" s="230">
        <v>0</v>
      </c>
      <c r="J45" s="711">
        <v>0.5</v>
      </c>
      <c r="K45" s="230">
        <v>0</v>
      </c>
      <c r="L45" s="711">
        <v>0.5</v>
      </c>
      <c r="M45" s="230">
        <v>0</v>
      </c>
      <c r="N45" s="580">
        <v>0</v>
      </c>
      <c r="O45" s="230">
        <v>0</v>
      </c>
      <c r="P45" s="380">
        <f t="shared" ref="P45" si="6">H45+J45+L45+N45</f>
        <v>1</v>
      </c>
      <c r="Q45" s="639">
        <f t="shared" si="4"/>
        <v>0</v>
      </c>
      <c r="R45" s="579"/>
      <c r="S45" s="627" t="s">
        <v>2195</v>
      </c>
      <c r="T45" s="627" t="s">
        <v>2192</v>
      </c>
      <c r="U45" s="627" t="s">
        <v>1983</v>
      </c>
      <c r="V45" s="627" t="s">
        <v>2176</v>
      </c>
    </row>
    <row r="46" spans="1:23" s="455" customFormat="1" ht="96" customHeight="1" x14ac:dyDescent="0.25">
      <c r="A46" s="758"/>
      <c r="B46" s="758"/>
      <c r="C46" s="547" t="s">
        <v>1530</v>
      </c>
      <c r="D46" s="622" t="s">
        <v>2369</v>
      </c>
      <c r="E46" s="622" t="s">
        <v>2354</v>
      </c>
      <c r="F46" s="630" t="s">
        <v>2666</v>
      </c>
      <c r="G46" s="627" t="s">
        <v>2271</v>
      </c>
      <c r="H46" s="818">
        <v>0.5</v>
      </c>
      <c r="I46" s="353">
        <v>0</v>
      </c>
      <c r="J46" s="583">
        <v>0</v>
      </c>
      <c r="K46" s="353">
        <v>0</v>
      </c>
      <c r="L46" s="584">
        <v>0</v>
      </c>
      <c r="M46" s="353">
        <v>0</v>
      </c>
      <c r="N46" s="818">
        <v>0.5</v>
      </c>
      <c r="O46" s="353">
        <v>0</v>
      </c>
      <c r="P46" s="583">
        <v>0</v>
      </c>
      <c r="Q46" s="639">
        <v>0</v>
      </c>
      <c r="R46" s="583"/>
      <c r="S46" s="645" t="s">
        <v>2355</v>
      </c>
      <c r="T46" s="645" t="s">
        <v>2356</v>
      </c>
      <c r="U46" s="645" t="s">
        <v>2357</v>
      </c>
      <c r="V46" s="645" t="s">
        <v>2358</v>
      </c>
    </row>
    <row r="47" spans="1:23" s="455" customFormat="1" ht="85.5" customHeight="1" x14ac:dyDescent="0.25">
      <c r="A47" s="758"/>
      <c r="B47" s="758"/>
      <c r="C47" s="547" t="s">
        <v>1530</v>
      </c>
      <c r="D47" s="622" t="s">
        <v>2359</v>
      </c>
      <c r="E47" s="622" t="s">
        <v>2354</v>
      </c>
      <c r="F47" s="630" t="s">
        <v>2667</v>
      </c>
      <c r="G47" s="627" t="s">
        <v>2271</v>
      </c>
      <c r="H47" s="583">
        <v>0</v>
      </c>
      <c r="I47" s="353">
        <v>0</v>
      </c>
      <c r="J47" s="584">
        <v>0</v>
      </c>
      <c r="K47" s="353">
        <v>0</v>
      </c>
      <c r="L47" s="584">
        <v>1</v>
      </c>
      <c r="M47" s="353">
        <v>0</v>
      </c>
      <c r="N47" s="583">
        <v>0</v>
      </c>
      <c r="O47" s="353">
        <v>0</v>
      </c>
      <c r="P47" s="583">
        <v>0</v>
      </c>
      <c r="Q47" s="639">
        <f t="shared" si="4"/>
        <v>0</v>
      </c>
      <c r="R47" s="583"/>
      <c r="S47" s="645" t="s">
        <v>2360</v>
      </c>
      <c r="T47" s="645" t="s">
        <v>2356</v>
      </c>
      <c r="U47" s="645" t="s">
        <v>2357</v>
      </c>
      <c r="V47" s="645" t="s">
        <v>2358</v>
      </c>
    </row>
    <row r="48" spans="1:23" s="455" customFormat="1" ht="86.25" customHeight="1" x14ac:dyDescent="0.25">
      <c r="A48" s="758"/>
      <c r="B48" s="758"/>
      <c r="C48" s="547" t="s">
        <v>1530</v>
      </c>
      <c r="D48" s="622" t="s">
        <v>2361</v>
      </c>
      <c r="E48" s="622" t="s">
        <v>2354</v>
      </c>
      <c r="F48" s="630" t="s">
        <v>2668</v>
      </c>
      <c r="G48" s="627" t="s">
        <v>2271</v>
      </c>
      <c r="H48" s="583">
        <v>0</v>
      </c>
      <c r="I48" s="353">
        <v>0</v>
      </c>
      <c r="J48" s="583">
        <v>0</v>
      </c>
      <c r="K48" s="353">
        <v>0</v>
      </c>
      <c r="L48" s="584">
        <v>1</v>
      </c>
      <c r="M48" s="353">
        <v>0</v>
      </c>
      <c r="N48" s="583">
        <v>0</v>
      </c>
      <c r="O48" s="353">
        <v>0</v>
      </c>
      <c r="P48" s="583">
        <v>0</v>
      </c>
      <c r="Q48" s="639">
        <f t="shared" si="4"/>
        <v>0</v>
      </c>
      <c r="R48" s="583"/>
      <c r="S48" s="645" t="s">
        <v>2362</v>
      </c>
      <c r="T48" s="645" t="s">
        <v>2356</v>
      </c>
      <c r="U48" s="645" t="s">
        <v>2357</v>
      </c>
      <c r="V48" s="645" t="s">
        <v>2358</v>
      </c>
    </row>
    <row r="49" spans="1:22" s="455" customFormat="1" ht="87.75" customHeight="1" x14ac:dyDescent="0.25">
      <c r="A49" s="758"/>
      <c r="B49" s="758"/>
      <c r="C49" s="547" t="s">
        <v>1530</v>
      </c>
      <c r="D49" s="277" t="s">
        <v>2370</v>
      </c>
      <c r="E49" s="622" t="s">
        <v>2363</v>
      </c>
      <c r="F49" s="630" t="s">
        <v>2669</v>
      </c>
      <c r="G49" s="627" t="s">
        <v>2271</v>
      </c>
      <c r="H49" s="583">
        <v>0</v>
      </c>
      <c r="I49" s="353">
        <v>0</v>
      </c>
      <c r="J49" s="583">
        <v>0</v>
      </c>
      <c r="K49" s="353">
        <v>0</v>
      </c>
      <c r="L49" s="584">
        <v>1</v>
      </c>
      <c r="M49" s="353">
        <v>0</v>
      </c>
      <c r="N49" s="583">
        <v>0</v>
      </c>
      <c r="O49" s="353">
        <v>0</v>
      </c>
      <c r="P49" s="583">
        <v>0</v>
      </c>
      <c r="Q49" s="639">
        <f t="shared" si="4"/>
        <v>0</v>
      </c>
      <c r="R49" s="583"/>
      <c r="S49" s="637" t="s">
        <v>2364</v>
      </c>
      <c r="T49" s="645" t="s">
        <v>2365</v>
      </c>
      <c r="U49" s="645" t="s">
        <v>2357</v>
      </c>
      <c r="V49" s="645" t="s">
        <v>2358</v>
      </c>
    </row>
    <row r="50" spans="1:22" s="455" customFormat="1" ht="87.75" customHeight="1" x14ac:dyDescent="0.25">
      <c r="A50" s="758"/>
      <c r="B50" s="758"/>
      <c r="C50" s="547" t="s">
        <v>1530</v>
      </c>
      <c r="D50" s="277" t="s">
        <v>2366</v>
      </c>
      <c r="E50" s="622" t="s">
        <v>2367</v>
      </c>
      <c r="F50" s="630" t="s">
        <v>2670</v>
      </c>
      <c r="G50" s="627" t="s">
        <v>2271</v>
      </c>
      <c r="H50" s="584">
        <v>1</v>
      </c>
      <c r="I50" s="583">
        <v>0</v>
      </c>
      <c r="J50" s="583">
        <v>0</v>
      </c>
      <c r="K50" s="583">
        <v>0</v>
      </c>
      <c r="L50" s="583">
        <v>0</v>
      </c>
      <c r="M50" s="583">
        <v>0</v>
      </c>
      <c r="N50" s="583">
        <v>0</v>
      </c>
      <c r="O50" s="583">
        <v>0</v>
      </c>
      <c r="P50" s="583">
        <v>0</v>
      </c>
      <c r="Q50" s="639">
        <f t="shared" si="4"/>
        <v>0</v>
      </c>
      <c r="R50" s="583"/>
      <c r="S50" s="637" t="s">
        <v>2368</v>
      </c>
      <c r="T50" s="645" t="s">
        <v>2365</v>
      </c>
      <c r="U50" s="645" t="s">
        <v>2357</v>
      </c>
      <c r="V50" s="645" t="s">
        <v>2358</v>
      </c>
    </row>
    <row r="51" spans="1:22" s="455" customFormat="1" ht="97.5" customHeight="1" x14ac:dyDescent="0.25">
      <c r="A51" s="758"/>
      <c r="B51" s="758"/>
      <c r="C51" s="547" t="s">
        <v>1530</v>
      </c>
      <c r="D51" s="627" t="s">
        <v>2385</v>
      </c>
      <c r="E51" s="803" t="s">
        <v>2384</v>
      </c>
      <c r="F51" s="630" t="s">
        <v>2671</v>
      </c>
      <c r="G51" s="627" t="s">
        <v>2271</v>
      </c>
      <c r="H51" s="711">
        <v>0.25</v>
      </c>
      <c r="I51" s="626">
        <v>0</v>
      </c>
      <c r="J51" s="711">
        <v>0.25</v>
      </c>
      <c r="K51" s="626">
        <v>0</v>
      </c>
      <c r="L51" s="711">
        <v>0.5</v>
      </c>
      <c r="M51" s="626">
        <v>0</v>
      </c>
      <c r="N51" s="628">
        <v>0</v>
      </c>
      <c r="O51" s="626">
        <v>0</v>
      </c>
      <c r="P51" s="380">
        <f t="shared" ref="P51" si="7">H51+J51+L51+N51</f>
        <v>1</v>
      </c>
      <c r="Q51" s="639">
        <f t="shared" si="4"/>
        <v>0</v>
      </c>
      <c r="R51" s="627"/>
      <c r="S51" s="627" t="s">
        <v>1796</v>
      </c>
      <c r="T51" s="627" t="s">
        <v>2192</v>
      </c>
      <c r="U51" s="627" t="s">
        <v>2108</v>
      </c>
      <c r="V51" s="645" t="s">
        <v>2386</v>
      </c>
    </row>
    <row r="52" spans="1:22" ht="26.25" customHeight="1" x14ac:dyDescent="0.25">
      <c r="A52" s="761"/>
      <c r="B52" s="761"/>
      <c r="C52" s="324"/>
      <c r="D52" s="627"/>
      <c r="E52" s="627"/>
      <c r="F52" s="627"/>
      <c r="G52" s="627"/>
      <c r="H52" s="250"/>
      <c r="I52" s="230"/>
      <c r="J52" s="250"/>
      <c r="K52" s="230"/>
      <c r="L52" s="250"/>
      <c r="M52" s="230"/>
      <c r="N52" s="250"/>
      <c r="O52" s="230"/>
      <c r="P52" s="378"/>
      <c r="Q52" s="639">
        <f t="shared" si="4"/>
        <v>0</v>
      </c>
      <c r="R52" s="249"/>
      <c r="S52" s="627"/>
      <c r="T52" s="627"/>
      <c r="U52" s="627"/>
      <c r="V52" s="627"/>
    </row>
    <row r="53" spans="1:22" ht="15.75" x14ac:dyDescent="0.25">
      <c r="A53" s="292"/>
      <c r="B53" s="293"/>
      <c r="C53" s="292" t="s">
        <v>1380</v>
      </c>
      <c r="D53" s="293"/>
      <c r="E53" s="293"/>
      <c r="F53" s="293"/>
      <c r="G53" s="294"/>
      <c r="H53" s="263">
        <f t="shared" ref="H53:Q53" si="8">SUM(H8:H52)</f>
        <v>10.050000000000001</v>
      </c>
      <c r="I53" s="273">
        <f t="shared" si="8"/>
        <v>0</v>
      </c>
      <c r="J53" s="263">
        <f t="shared" si="8"/>
        <v>12.8</v>
      </c>
      <c r="K53" s="273">
        <f t="shared" si="8"/>
        <v>139348</v>
      </c>
      <c r="L53" s="263">
        <f t="shared" si="8"/>
        <v>16.149999999999999</v>
      </c>
      <c r="M53" s="273">
        <f t="shared" si="8"/>
        <v>162297</v>
      </c>
      <c r="N53" s="263">
        <f t="shared" si="8"/>
        <v>4.5</v>
      </c>
      <c r="O53" s="273">
        <f t="shared" si="8"/>
        <v>0</v>
      </c>
      <c r="P53" s="273">
        <f t="shared" si="8"/>
        <v>24.5</v>
      </c>
      <c r="Q53" s="273">
        <f t="shared" si="8"/>
        <v>301645</v>
      </c>
      <c r="R53" s="264"/>
      <c r="S53" s="264"/>
      <c r="T53" s="264"/>
      <c r="U53" s="264"/>
      <c r="V53" s="264"/>
    </row>
    <row r="58" spans="1:22" x14ac:dyDescent="0.25">
      <c r="I58"/>
      <c r="K58"/>
      <c r="M58"/>
      <c r="O58"/>
      <c r="Q58"/>
    </row>
    <row r="59" spans="1:22" x14ac:dyDescent="0.25">
      <c r="I59"/>
      <c r="K59"/>
      <c r="M59"/>
      <c r="O59"/>
      <c r="Q59"/>
    </row>
    <row r="60" spans="1:22" x14ac:dyDescent="0.25">
      <c r="I60"/>
      <c r="K60"/>
      <c r="M60"/>
      <c r="O60"/>
      <c r="Q60"/>
    </row>
    <row r="61" spans="1:22" x14ac:dyDescent="0.25">
      <c r="I61"/>
      <c r="K61"/>
      <c r="M61"/>
      <c r="O61"/>
      <c r="Q61"/>
    </row>
    <row r="62" spans="1:22" x14ac:dyDescent="0.25">
      <c r="I62"/>
      <c r="K62"/>
      <c r="M62"/>
      <c r="O62"/>
      <c r="Q62"/>
    </row>
    <row r="63" spans="1:22" x14ac:dyDescent="0.25">
      <c r="I63"/>
      <c r="K63"/>
      <c r="M63"/>
      <c r="O63"/>
      <c r="Q63"/>
    </row>
    <row r="64" spans="1:22"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ht="15.6" customHeight="1" x14ac:dyDescent="0.25">
      <c r="I88"/>
      <c r="K88"/>
      <c r="M88"/>
      <c r="O88"/>
      <c r="Q88"/>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52"/>
    <mergeCell ref="H5:I5"/>
    <mergeCell ref="B8:B52"/>
    <mergeCell ref="H4:O4"/>
    <mergeCell ref="P4:Q5"/>
  </mergeCells>
  <conditionalFormatting sqref="F8">
    <cfRule type="duplicateValues" dxfId="622" priority="44"/>
  </conditionalFormatting>
  <conditionalFormatting sqref="F9">
    <cfRule type="duplicateValues" dxfId="621" priority="43"/>
  </conditionalFormatting>
  <conditionalFormatting sqref="F10">
    <cfRule type="duplicateValues" dxfId="620" priority="42"/>
  </conditionalFormatting>
  <conditionalFormatting sqref="F11">
    <cfRule type="duplicateValues" dxfId="619" priority="41"/>
  </conditionalFormatting>
  <conditionalFormatting sqref="F12">
    <cfRule type="duplicateValues" dxfId="618" priority="40"/>
  </conditionalFormatting>
  <conditionalFormatting sqref="F13">
    <cfRule type="duplicateValues" dxfId="617" priority="39"/>
  </conditionalFormatting>
  <conditionalFormatting sqref="F14">
    <cfRule type="duplicateValues" dxfId="616" priority="38"/>
  </conditionalFormatting>
  <conditionalFormatting sqref="F15">
    <cfRule type="duplicateValues" dxfId="615" priority="37"/>
  </conditionalFormatting>
  <conditionalFormatting sqref="F16">
    <cfRule type="duplicateValues" dxfId="614" priority="36"/>
  </conditionalFormatting>
  <conditionalFormatting sqref="F17">
    <cfRule type="duplicateValues" dxfId="613" priority="35"/>
  </conditionalFormatting>
  <conditionalFormatting sqref="F18">
    <cfRule type="duplicateValues" dxfId="612" priority="34"/>
  </conditionalFormatting>
  <conditionalFormatting sqref="F19">
    <cfRule type="duplicateValues" dxfId="611" priority="33"/>
  </conditionalFormatting>
  <conditionalFormatting sqref="F20">
    <cfRule type="duplicateValues" dxfId="610" priority="32"/>
  </conditionalFormatting>
  <conditionalFormatting sqref="F21">
    <cfRule type="duplicateValues" dxfId="609" priority="31"/>
  </conditionalFormatting>
  <conditionalFormatting sqref="F22">
    <cfRule type="duplicateValues" dxfId="608" priority="30"/>
  </conditionalFormatting>
  <conditionalFormatting sqref="F23">
    <cfRule type="duplicateValues" dxfId="607" priority="29"/>
  </conditionalFormatting>
  <conditionalFormatting sqref="F24">
    <cfRule type="duplicateValues" dxfId="606" priority="28"/>
  </conditionalFormatting>
  <conditionalFormatting sqref="F25">
    <cfRule type="duplicateValues" dxfId="605" priority="27"/>
  </conditionalFormatting>
  <conditionalFormatting sqref="F26">
    <cfRule type="duplicateValues" dxfId="604" priority="26"/>
  </conditionalFormatting>
  <conditionalFormatting sqref="F27">
    <cfRule type="duplicateValues" dxfId="603" priority="25"/>
  </conditionalFormatting>
  <conditionalFormatting sqref="F28">
    <cfRule type="duplicateValues" dxfId="602" priority="24"/>
  </conditionalFormatting>
  <conditionalFormatting sqref="F29">
    <cfRule type="duplicateValues" dxfId="601" priority="23"/>
  </conditionalFormatting>
  <conditionalFormatting sqref="F30">
    <cfRule type="duplicateValues" dxfId="600" priority="22"/>
  </conditionalFormatting>
  <conditionalFormatting sqref="F31">
    <cfRule type="duplicateValues" dxfId="599" priority="21"/>
  </conditionalFormatting>
  <conditionalFormatting sqref="F32">
    <cfRule type="duplicateValues" dxfId="598" priority="20"/>
  </conditionalFormatting>
  <conditionalFormatting sqref="F33">
    <cfRule type="duplicateValues" dxfId="597" priority="19"/>
  </conditionalFormatting>
  <conditionalFormatting sqref="F34">
    <cfRule type="duplicateValues" dxfId="596" priority="18"/>
  </conditionalFormatting>
  <conditionalFormatting sqref="F35">
    <cfRule type="duplicateValues" dxfId="595" priority="17"/>
  </conditionalFormatting>
  <conditionalFormatting sqref="F36">
    <cfRule type="duplicateValues" dxfId="594" priority="16"/>
  </conditionalFormatting>
  <conditionalFormatting sqref="F37">
    <cfRule type="duplicateValues" dxfId="593" priority="15"/>
  </conditionalFormatting>
  <conditionalFormatting sqref="F38">
    <cfRule type="duplicateValues" dxfId="592" priority="14"/>
  </conditionalFormatting>
  <conditionalFormatting sqref="F39">
    <cfRule type="duplicateValues" dxfId="591" priority="13"/>
  </conditionalFormatting>
  <conditionalFormatting sqref="F40">
    <cfRule type="duplicateValues" dxfId="590" priority="12"/>
  </conditionalFormatting>
  <conditionalFormatting sqref="F41">
    <cfRule type="duplicateValues" dxfId="589" priority="11"/>
  </conditionalFormatting>
  <conditionalFormatting sqref="F42">
    <cfRule type="duplicateValues" dxfId="588" priority="10"/>
  </conditionalFormatting>
  <conditionalFormatting sqref="F43">
    <cfRule type="duplicateValues" dxfId="587" priority="9"/>
  </conditionalFormatting>
  <conditionalFormatting sqref="F44">
    <cfRule type="duplicateValues" dxfId="586" priority="8"/>
  </conditionalFormatting>
  <conditionalFormatting sqref="F45">
    <cfRule type="duplicateValues" dxfId="585" priority="7"/>
  </conditionalFormatting>
  <conditionalFormatting sqref="F46">
    <cfRule type="duplicateValues" dxfId="584" priority="6"/>
  </conditionalFormatting>
  <conditionalFormatting sqref="F47">
    <cfRule type="duplicateValues" dxfId="583" priority="5"/>
  </conditionalFormatting>
  <conditionalFormatting sqref="F48">
    <cfRule type="duplicateValues" dxfId="582" priority="4"/>
  </conditionalFormatting>
  <conditionalFormatting sqref="F49">
    <cfRule type="duplicateValues" dxfId="581" priority="3"/>
  </conditionalFormatting>
  <conditionalFormatting sqref="F50">
    <cfRule type="duplicateValues" dxfId="580" priority="2"/>
  </conditionalFormatting>
  <conditionalFormatting sqref="F51">
    <cfRule type="duplicateValues" dxfId="579" priority="1"/>
  </conditionalFormatting>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D4 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52">
      <formula1>$C$1</formula1>
    </dataValidation>
  </dataValidations>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73"/>
  <sheetViews>
    <sheetView topLeftCell="C1" zoomScale="55" zoomScaleNormal="55" workbookViewId="0">
      <pane ySplit="8" topLeftCell="A42" activePane="bottomLeft" state="frozen"/>
      <selection activeCell="A7" sqref="A7"/>
      <selection pane="bottomLeft" activeCell="H11" sqref="H11"/>
    </sheetView>
  </sheetViews>
  <sheetFormatPr baseColWidth="10" defaultColWidth="11.42578125" defaultRowHeight="15" x14ac:dyDescent="0.25"/>
  <cols>
    <col min="1" max="1" width="25.42578125" customWidth="1"/>
    <col min="2" max="2" width="41.42578125" customWidth="1"/>
    <col min="3" max="3" width="32.42578125" customWidth="1"/>
    <col min="4" max="4" width="36.140625" style="455" customWidth="1"/>
    <col min="5" max="5" width="27.42578125" customWidth="1"/>
    <col min="6" max="6" width="32.7109375" customWidth="1"/>
    <col min="7" max="7" width="27.42578125" customWidth="1"/>
    <col min="8" max="8" width="15.28515625" customWidth="1"/>
    <col min="9" max="9" width="16.28515625" style="233" bestFit="1" customWidth="1"/>
    <col min="10" max="10" width="15.28515625" customWidth="1"/>
    <col min="11" max="11" width="18.85546875" style="233" customWidth="1"/>
    <col min="13" max="13" width="12.28515625" style="233" bestFit="1" customWidth="1"/>
    <col min="15" max="15" width="13.7109375" style="233" bestFit="1" customWidth="1"/>
    <col min="16" max="16" width="15.28515625" style="390" customWidth="1"/>
    <col min="17" max="17" width="18.28515625" style="391" customWidth="1"/>
    <col min="18" max="18" width="31" customWidth="1"/>
    <col min="19" max="20" width="14.140625" customWidth="1"/>
    <col min="21" max="21" width="17" customWidth="1"/>
    <col min="22" max="22" width="30.28515625" hidden="1" customWidth="1"/>
  </cols>
  <sheetData>
    <row r="1" spans="1:34" ht="18.75" x14ac:dyDescent="0.25">
      <c r="C1" s="498" t="s">
        <v>1495</v>
      </c>
      <c r="D1" s="498" t="s">
        <v>1496</v>
      </c>
      <c r="H1" s="284" t="s">
        <v>1381</v>
      </c>
      <c r="J1" s="284"/>
      <c r="K1" s="284"/>
      <c r="M1" s="498" t="s">
        <v>1612</v>
      </c>
      <c r="N1" s="498" t="s">
        <v>1613</v>
      </c>
      <c r="O1" s="498" t="s">
        <v>1614</v>
      </c>
      <c r="P1" s="498" t="s">
        <v>1616</v>
      </c>
      <c r="Q1" s="498" t="s">
        <v>1615</v>
      </c>
      <c r="R1" s="498" t="s">
        <v>1617</v>
      </c>
      <c r="S1" s="498" t="s">
        <v>1608</v>
      </c>
      <c r="T1" s="498" t="s">
        <v>1609</v>
      </c>
      <c r="U1" s="498" t="s">
        <v>1610</v>
      </c>
      <c r="V1" s="498" t="s">
        <v>1611</v>
      </c>
      <c r="W1" s="500" t="s">
        <v>1602</v>
      </c>
      <c r="X1" s="498" t="s">
        <v>1603</v>
      </c>
      <c r="Y1" s="498" t="s">
        <v>1604</v>
      </c>
      <c r="Z1" s="498" t="s">
        <v>1605</v>
      </c>
      <c r="AA1" s="498" t="s">
        <v>1606</v>
      </c>
      <c r="AB1" s="498" t="s">
        <v>1607</v>
      </c>
      <c r="AC1" s="455"/>
      <c r="AD1" s="455"/>
      <c r="AE1" s="455"/>
      <c r="AF1" s="455"/>
      <c r="AG1" s="455"/>
      <c r="AH1" s="455"/>
    </row>
    <row r="2" spans="1:34" ht="18.75" x14ac:dyDescent="0.25">
      <c r="A2" s="315" t="s">
        <v>1345</v>
      </c>
      <c r="H2" s="284"/>
      <c r="J2" s="284"/>
      <c r="K2" s="284"/>
      <c r="L2" s="284"/>
      <c r="M2" s="284"/>
      <c r="N2" s="284"/>
      <c r="O2" s="284"/>
      <c r="P2" s="387"/>
      <c r="Q2" s="387"/>
      <c r="R2" s="284"/>
      <c r="S2" s="284"/>
      <c r="T2" s="284"/>
      <c r="U2" s="284"/>
      <c r="V2" s="284"/>
      <c r="W2" s="284"/>
      <c r="X2" s="284"/>
      <c r="Y2" s="284"/>
      <c r="Z2" s="284"/>
      <c r="AA2" s="284"/>
    </row>
    <row r="3" spans="1:34" ht="18.75" x14ac:dyDescent="0.25">
      <c r="A3" s="316" t="s">
        <v>1385</v>
      </c>
      <c r="H3" s="284"/>
      <c r="J3" s="284"/>
      <c r="K3" s="284"/>
      <c r="L3" s="284"/>
      <c r="M3" s="284"/>
      <c r="N3" s="284"/>
      <c r="O3" s="284"/>
      <c r="P3" s="387"/>
      <c r="Q3" s="387"/>
      <c r="R3" s="284"/>
      <c r="S3" s="284"/>
      <c r="T3" s="284"/>
      <c r="U3" s="284"/>
      <c r="V3" s="284"/>
      <c r="W3" s="284"/>
      <c r="X3" s="284"/>
      <c r="Y3" s="284"/>
      <c r="Z3" s="284"/>
      <c r="AA3" s="284"/>
    </row>
    <row r="4" spans="1:34" ht="18.75" x14ac:dyDescent="0.25">
      <c r="A4" s="316" t="s">
        <v>1384</v>
      </c>
      <c r="H4" s="284"/>
      <c r="J4" s="284"/>
      <c r="K4" s="284"/>
      <c r="L4" s="284"/>
      <c r="M4" s="284"/>
      <c r="N4" s="284"/>
      <c r="O4" s="284"/>
      <c r="P4" s="387"/>
      <c r="Q4" s="387"/>
      <c r="R4" s="284"/>
      <c r="S4" s="284"/>
      <c r="T4" s="284"/>
      <c r="U4" s="284"/>
      <c r="V4" s="284"/>
      <c r="W4" s="284"/>
      <c r="X4" s="284"/>
      <c r="Y4" s="284"/>
      <c r="Z4" s="284"/>
      <c r="AA4" s="284"/>
    </row>
    <row r="5" spans="1:34" x14ac:dyDescent="0.25">
      <c r="A5" s="288" t="s">
        <v>1387</v>
      </c>
      <c r="B5" s="269"/>
      <c r="C5" s="269"/>
      <c r="D5" s="269"/>
      <c r="E5" s="269"/>
      <c r="F5" s="269"/>
      <c r="G5" s="269"/>
      <c r="H5" s="269"/>
      <c r="I5" s="269"/>
      <c r="J5" s="269"/>
      <c r="K5" s="269"/>
      <c r="L5" s="269"/>
      <c r="M5" s="269"/>
      <c r="N5" s="269"/>
      <c r="O5" s="269"/>
      <c r="P5" s="388"/>
      <c r="Q5" s="388"/>
      <c r="R5" s="269"/>
      <c r="S5" s="269"/>
      <c r="T5" s="269"/>
      <c r="U5" s="269"/>
    </row>
    <row r="6" spans="1:34" ht="15" customHeight="1" x14ac:dyDescent="0.25">
      <c r="A6" s="733" t="s">
        <v>96</v>
      </c>
      <c r="B6" s="735" t="s">
        <v>110</v>
      </c>
      <c r="C6" s="745" t="s">
        <v>1493</v>
      </c>
      <c r="D6" s="745" t="s">
        <v>1494</v>
      </c>
      <c r="E6" s="745" t="s">
        <v>86</v>
      </c>
      <c r="F6" s="745" t="s">
        <v>391</v>
      </c>
      <c r="G6" s="745" t="s">
        <v>87</v>
      </c>
      <c r="H6" s="748" t="s">
        <v>99</v>
      </c>
      <c r="I6" s="750"/>
      <c r="J6" s="750"/>
      <c r="K6" s="750"/>
      <c r="L6" s="750"/>
      <c r="M6" s="750"/>
      <c r="N6" s="750"/>
      <c r="O6" s="749"/>
      <c r="P6" s="754" t="s">
        <v>100</v>
      </c>
      <c r="Q6" s="755"/>
      <c r="R6" s="735" t="s">
        <v>102</v>
      </c>
      <c r="S6" s="735" t="s">
        <v>109</v>
      </c>
      <c r="T6" s="735" t="s">
        <v>108</v>
      </c>
      <c r="U6" s="751" t="s">
        <v>88</v>
      </c>
    </row>
    <row r="7" spans="1:34" ht="15" customHeight="1" x14ac:dyDescent="0.25">
      <c r="A7" s="733"/>
      <c r="B7" s="733"/>
      <c r="C7" s="746"/>
      <c r="D7" s="746"/>
      <c r="E7" s="746"/>
      <c r="F7" s="746"/>
      <c r="G7" s="746"/>
      <c r="H7" s="748" t="s">
        <v>103</v>
      </c>
      <c r="I7" s="749"/>
      <c r="J7" s="748" t="s">
        <v>104</v>
      </c>
      <c r="K7" s="749"/>
      <c r="L7" s="748" t="s">
        <v>105</v>
      </c>
      <c r="M7" s="749"/>
      <c r="N7" s="748" t="s">
        <v>106</v>
      </c>
      <c r="O7" s="749"/>
      <c r="P7" s="756"/>
      <c r="Q7" s="757"/>
      <c r="R7" s="733"/>
      <c r="S7" s="733"/>
      <c r="T7" s="733"/>
      <c r="U7" s="752"/>
    </row>
    <row r="8" spans="1:34" ht="25.5" x14ac:dyDescent="0.25">
      <c r="A8" s="734"/>
      <c r="B8" s="734"/>
      <c r="C8" s="747"/>
      <c r="D8" s="747"/>
      <c r="E8" s="747"/>
      <c r="F8" s="747"/>
      <c r="G8" s="747"/>
      <c r="H8" s="431" t="s">
        <v>107</v>
      </c>
      <c r="I8" s="431" t="s">
        <v>12</v>
      </c>
      <c r="J8" s="431" t="s">
        <v>107</v>
      </c>
      <c r="K8" s="431" t="s">
        <v>12</v>
      </c>
      <c r="L8" s="431" t="s">
        <v>107</v>
      </c>
      <c r="M8" s="431" t="s">
        <v>12</v>
      </c>
      <c r="N8" s="431" t="s">
        <v>107</v>
      </c>
      <c r="O8" s="431" t="s">
        <v>12</v>
      </c>
      <c r="P8" s="431" t="s">
        <v>107</v>
      </c>
      <c r="Q8" s="431" t="s">
        <v>12</v>
      </c>
      <c r="R8" s="734"/>
      <c r="S8" s="734"/>
      <c r="T8" s="734"/>
      <c r="U8" s="753"/>
    </row>
    <row r="9" spans="1:34" s="363" customFormat="1" ht="15.75" x14ac:dyDescent="0.25">
      <c r="A9" s="432"/>
      <c r="B9" s="433"/>
      <c r="C9" s="434"/>
      <c r="D9" s="434"/>
      <c r="E9" s="434"/>
      <c r="F9" s="435"/>
      <c r="G9" s="434"/>
      <c r="H9" s="436"/>
      <c r="I9" s="436"/>
      <c r="J9" s="436"/>
      <c r="K9" s="436"/>
      <c r="L9" s="436"/>
      <c r="M9" s="436"/>
      <c r="N9" s="436"/>
      <c r="O9" s="436"/>
      <c r="P9" s="436"/>
      <c r="Q9" s="436"/>
      <c r="R9" s="437"/>
      <c r="S9" s="437"/>
      <c r="T9" s="437"/>
      <c r="U9" s="438"/>
    </row>
    <row r="10" spans="1:34" ht="134.25" customHeight="1" x14ac:dyDescent="0.25">
      <c r="A10" s="760" t="s">
        <v>1382</v>
      </c>
      <c r="B10" s="759" t="s">
        <v>1601</v>
      </c>
      <c r="C10" s="249" t="s">
        <v>1612</v>
      </c>
      <c r="D10" s="249" t="s">
        <v>1726</v>
      </c>
      <c r="E10" s="803" t="s">
        <v>1727</v>
      </c>
      <c r="F10" s="686" t="s">
        <v>2672</v>
      </c>
      <c r="G10" s="630" t="s">
        <v>2824</v>
      </c>
      <c r="H10" s="517">
        <v>0.5</v>
      </c>
      <c r="I10" s="270">
        <v>0</v>
      </c>
      <c r="J10" s="517">
        <v>0.5</v>
      </c>
      <c r="K10" s="270">
        <v>22500</v>
      </c>
      <c r="L10" s="254">
        <v>0</v>
      </c>
      <c r="M10" s="270">
        <v>0</v>
      </c>
      <c r="N10" s="254">
        <v>0</v>
      </c>
      <c r="O10" s="270"/>
      <c r="P10" s="385">
        <f t="shared" ref="P10:P17" si="0">H10+J10+L10+N10</f>
        <v>1</v>
      </c>
      <c r="Q10" s="386">
        <f t="shared" ref="Q10:Q17" si="1">I10+K10+M10+O10</f>
        <v>22500</v>
      </c>
      <c r="R10" s="254" t="s">
        <v>1732</v>
      </c>
      <c r="S10" s="254" t="s">
        <v>1730</v>
      </c>
      <c r="T10" s="254" t="s">
        <v>1731</v>
      </c>
      <c r="U10" s="73" t="s">
        <v>1725</v>
      </c>
      <c r="V10" s="524" t="s">
        <v>1729</v>
      </c>
    </row>
    <row r="11" spans="1:34" ht="94.5" x14ac:dyDescent="0.25">
      <c r="A11" s="758"/>
      <c r="B11" s="759"/>
      <c r="C11" s="249" t="s">
        <v>1612</v>
      </c>
      <c r="D11" s="249" t="s">
        <v>1757</v>
      </c>
      <c r="E11" s="803" t="s">
        <v>1758</v>
      </c>
      <c r="F11" s="686" t="s">
        <v>2673</v>
      </c>
      <c r="G11" s="630" t="s">
        <v>2825</v>
      </c>
      <c r="H11" s="254">
        <v>0</v>
      </c>
      <c r="I11" s="270">
        <v>0</v>
      </c>
      <c r="J11" s="517">
        <v>0.5</v>
      </c>
      <c r="K11" s="270">
        <v>0</v>
      </c>
      <c r="L11" s="517">
        <v>0.5</v>
      </c>
      <c r="M11" s="270">
        <v>15000</v>
      </c>
      <c r="N11" s="254">
        <v>0</v>
      </c>
      <c r="O11" s="270">
        <v>0</v>
      </c>
      <c r="P11" s="385">
        <f t="shared" si="0"/>
        <v>1</v>
      </c>
      <c r="Q11" s="386">
        <f t="shared" si="1"/>
        <v>15000</v>
      </c>
      <c r="R11" s="254" t="s">
        <v>1759</v>
      </c>
      <c r="S11" s="254" t="s">
        <v>1730</v>
      </c>
      <c r="T11" s="254" t="s">
        <v>1760</v>
      </c>
      <c r="U11" s="73" t="s">
        <v>1754</v>
      </c>
      <c r="V11" s="524" t="s">
        <v>1761</v>
      </c>
    </row>
    <row r="12" spans="1:34" ht="94.5" x14ac:dyDescent="0.25">
      <c r="A12" s="758"/>
      <c r="B12" s="759"/>
      <c r="C12" s="249" t="s">
        <v>1612</v>
      </c>
      <c r="D12" s="249" t="s">
        <v>1804</v>
      </c>
      <c r="E12" s="803" t="s">
        <v>1805</v>
      </c>
      <c r="F12" s="630" t="s">
        <v>2674</v>
      </c>
      <c r="G12" s="627" t="s">
        <v>2826</v>
      </c>
      <c r="H12" s="517">
        <v>0.5</v>
      </c>
      <c r="I12" s="270">
        <v>0</v>
      </c>
      <c r="J12" s="517">
        <v>0.25</v>
      </c>
      <c r="K12" s="270">
        <v>0</v>
      </c>
      <c r="L12" s="517">
        <v>0.25</v>
      </c>
      <c r="M12" s="270">
        <v>0</v>
      </c>
      <c r="N12" s="517">
        <v>0</v>
      </c>
      <c r="O12" s="270">
        <v>0</v>
      </c>
      <c r="P12" s="385">
        <f t="shared" si="0"/>
        <v>1</v>
      </c>
      <c r="Q12" s="386">
        <f t="shared" si="1"/>
        <v>0</v>
      </c>
      <c r="R12" s="254" t="s">
        <v>1809</v>
      </c>
      <c r="S12" s="254" t="s">
        <v>1810</v>
      </c>
      <c r="T12" s="254" t="s">
        <v>1811</v>
      </c>
      <c r="U12" s="73" t="s">
        <v>1812</v>
      </c>
    </row>
    <row r="13" spans="1:34" ht="110.25" x14ac:dyDescent="0.25">
      <c r="A13" s="758"/>
      <c r="B13" s="759"/>
      <c r="C13" s="249" t="s">
        <v>1612</v>
      </c>
      <c r="D13" s="249" t="s">
        <v>1802</v>
      </c>
      <c r="E13" s="803" t="s">
        <v>1806</v>
      </c>
      <c r="F13" s="686" t="s">
        <v>2675</v>
      </c>
      <c r="G13" s="627" t="s">
        <v>2827</v>
      </c>
      <c r="H13" s="254">
        <v>0</v>
      </c>
      <c r="I13" s="270">
        <v>0</v>
      </c>
      <c r="J13" s="254">
        <v>0</v>
      </c>
      <c r="K13" s="270">
        <v>0</v>
      </c>
      <c r="L13" s="517">
        <v>0.5</v>
      </c>
      <c r="M13" s="270">
        <v>0</v>
      </c>
      <c r="N13" s="517">
        <v>0.5</v>
      </c>
      <c r="O13" s="270">
        <v>21000</v>
      </c>
      <c r="P13" s="385">
        <f t="shared" si="0"/>
        <v>1</v>
      </c>
      <c r="Q13" s="386">
        <f t="shared" si="1"/>
        <v>21000</v>
      </c>
      <c r="R13" s="630" t="s">
        <v>1815</v>
      </c>
      <c r="S13" s="254" t="s">
        <v>1810</v>
      </c>
      <c r="T13" s="254" t="s">
        <v>1816</v>
      </c>
      <c r="U13" s="73" t="s">
        <v>1812</v>
      </c>
      <c r="V13" s="254" t="s">
        <v>1820</v>
      </c>
    </row>
    <row r="14" spans="1:34" ht="93" customHeight="1" x14ac:dyDescent="0.25">
      <c r="A14" s="758"/>
      <c r="B14" s="759"/>
      <c r="C14" s="249" t="s">
        <v>1613</v>
      </c>
      <c r="D14" s="249" t="s">
        <v>1803</v>
      </c>
      <c r="E14" s="803" t="s">
        <v>1807</v>
      </c>
      <c r="F14" s="630" t="s">
        <v>2676</v>
      </c>
      <c r="G14" s="627" t="s">
        <v>1808</v>
      </c>
      <c r="H14" s="517">
        <v>0.5</v>
      </c>
      <c r="I14" s="270">
        <v>0</v>
      </c>
      <c r="J14" s="517">
        <v>0.5</v>
      </c>
      <c r="K14" s="270">
        <v>0</v>
      </c>
      <c r="L14" s="254">
        <v>0</v>
      </c>
      <c r="M14" s="270">
        <v>0</v>
      </c>
      <c r="N14" s="254">
        <v>0</v>
      </c>
      <c r="O14" s="270">
        <v>0</v>
      </c>
      <c r="P14" s="385">
        <f t="shared" si="0"/>
        <v>1</v>
      </c>
      <c r="Q14" s="386">
        <f t="shared" si="1"/>
        <v>0</v>
      </c>
      <c r="R14" s="254" t="s">
        <v>1813</v>
      </c>
      <c r="S14" s="254" t="s">
        <v>1810</v>
      </c>
      <c r="T14" s="254" t="s">
        <v>1814</v>
      </c>
      <c r="U14" s="73" t="s">
        <v>1812</v>
      </c>
    </row>
    <row r="15" spans="1:34" ht="88.5" customHeight="1" x14ac:dyDescent="0.25">
      <c r="A15" s="758"/>
      <c r="B15" s="760" t="s">
        <v>2497</v>
      </c>
      <c r="C15" s="249" t="s">
        <v>1606</v>
      </c>
      <c r="D15" s="627" t="s">
        <v>2011</v>
      </c>
      <c r="E15" s="803" t="s">
        <v>2012</v>
      </c>
      <c r="F15" s="630" t="s">
        <v>2677</v>
      </c>
      <c r="G15" s="630" t="s">
        <v>2496</v>
      </c>
      <c r="H15" s="250">
        <v>0</v>
      </c>
      <c r="I15" s="351">
        <v>0</v>
      </c>
      <c r="J15" s="250">
        <v>0.5</v>
      </c>
      <c r="K15" s="351">
        <v>0</v>
      </c>
      <c r="L15" s="250">
        <v>0</v>
      </c>
      <c r="M15" s="230">
        <v>0</v>
      </c>
      <c r="N15" s="250">
        <v>0.5</v>
      </c>
      <c r="O15" s="230">
        <v>0</v>
      </c>
      <c r="P15" s="378">
        <f t="shared" si="0"/>
        <v>1</v>
      </c>
      <c r="Q15" s="389">
        <f t="shared" si="1"/>
        <v>0</v>
      </c>
      <c r="R15" s="630" t="s">
        <v>2502</v>
      </c>
      <c r="S15" s="627" t="s">
        <v>2155</v>
      </c>
      <c r="T15" s="627" t="s">
        <v>2500</v>
      </c>
      <c r="U15" s="627" t="s">
        <v>2403</v>
      </c>
    </row>
    <row r="16" spans="1:34" ht="83.25" customHeight="1" x14ac:dyDescent="0.25">
      <c r="A16" s="758"/>
      <c r="B16" s="758"/>
      <c r="C16" s="249" t="s">
        <v>1606</v>
      </c>
      <c r="D16" s="249" t="s">
        <v>2022</v>
      </c>
      <c r="E16" s="803" t="s">
        <v>2025</v>
      </c>
      <c r="F16" s="686" t="s">
        <v>2678</v>
      </c>
      <c r="G16" s="630" t="s">
        <v>2828</v>
      </c>
      <c r="H16" s="250">
        <v>0.25</v>
      </c>
      <c r="I16" s="351"/>
      <c r="J16" s="250">
        <v>0.25</v>
      </c>
      <c r="K16" s="694">
        <v>35000</v>
      </c>
      <c r="L16" s="628">
        <v>0.25</v>
      </c>
      <c r="M16" s="626">
        <v>0</v>
      </c>
      <c r="N16" s="628">
        <v>0.25</v>
      </c>
      <c r="O16" s="626">
        <v>0</v>
      </c>
      <c r="P16" s="638">
        <f t="shared" si="0"/>
        <v>1</v>
      </c>
      <c r="Q16" s="695">
        <f t="shared" si="1"/>
        <v>35000</v>
      </c>
      <c r="R16" s="630" t="s">
        <v>2502</v>
      </c>
      <c r="S16" s="627" t="s">
        <v>2155</v>
      </c>
      <c r="T16" s="627" t="s">
        <v>2500</v>
      </c>
      <c r="U16" s="627" t="s">
        <v>2403</v>
      </c>
      <c r="V16" s="540" t="s">
        <v>2024</v>
      </c>
    </row>
    <row r="17" spans="1:22" ht="78.75" x14ac:dyDescent="0.25">
      <c r="A17" s="758"/>
      <c r="B17" s="758"/>
      <c r="C17" s="627" t="s">
        <v>1606</v>
      </c>
      <c r="D17" s="627" t="s">
        <v>2829</v>
      </c>
      <c r="E17" s="803" t="s">
        <v>2038</v>
      </c>
      <c r="F17" s="630" t="s">
        <v>2679</v>
      </c>
      <c r="G17" s="630" t="s">
        <v>2830</v>
      </c>
      <c r="H17" s="249">
        <v>0</v>
      </c>
      <c r="I17" s="230">
        <v>0</v>
      </c>
      <c r="J17" s="250">
        <v>0.5</v>
      </c>
      <c r="K17" s="230">
        <v>0</v>
      </c>
      <c r="L17" s="250">
        <v>0.5</v>
      </c>
      <c r="M17" s="230">
        <v>0</v>
      </c>
      <c r="N17" s="249">
        <v>0</v>
      </c>
      <c r="O17" s="230">
        <v>0</v>
      </c>
      <c r="P17" s="378">
        <f t="shared" si="0"/>
        <v>1</v>
      </c>
      <c r="Q17" s="379">
        <f t="shared" si="1"/>
        <v>0</v>
      </c>
      <c r="R17" s="630" t="s">
        <v>2502</v>
      </c>
      <c r="S17" s="627" t="s">
        <v>2155</v>
      </c>
      <c r="T17" s="627" t="s">
        <v>2500</v>
      </c>
      <c r="U17" s="627" t="s">
        <v>2499</v>
      </c>
    </row>
    <row r="18" spans="1:22" s="592" customFormat="1" ht="94.5" customHeight="1" x14ac:dyDescent="0.25">
      <c r="A18" s="758"/>
      <c r="B18" s="758"/>
      <c r="C18" s="627" t="s">
        <v>1606</v>
      </c>
      <c r="D18" s="627" t="s">
        <v>2039</v>
      </c>
      <c r="E18" s="803" t="s">
        <v>2040</v>
      </c>
      <c r="F18" s="630" t="s">
        <v>2680</v>
      </c>
      <c r="G18" s="630" t="s">
        <v>2496</v>
      </c>
      <c r="H18" s="627">
        <v>0</v>
      </c>
      <c r="I18" s="626">
        <v>0</v>
      </c>
      <c r="J18" s="627">
        <v>0</v>
      </c>
      <c r="K18" s="626">
        <v>0</v>
      </c>
      <c r="L18" s="628">
        <v>0.5</v>
      </c>
      <c r="M18" s="626">
        <v>0</v>
      </c>
      <c r="N18" s="628">
        <v>0.5</v>
      </c>
      <c r="O18" s="626">
        <v>0</v>
      </c>
      <c r="P18" s="638">
        <f t="shared" ref="P18:P34" si="2">H18+J18+L18+N18</f>
        <v>1</v>
      </c>
      <c r="Q18" s="639">
        <f t="shared" ref="Q18:Q34" si="3">I18+K18+M18+O18</f>
        <v>0</v>
      </c>
      <c r="R18" s="630" t="s">
        <v>2502</v>
      </c>
      <c r="S18" s="627" t="s">
        <v>2155</v>
      </c>
      <c r="T18" s="627" t="s">
        <v>2500</v>
      </c>
      <c r="U18" s="627" t="s">
        <v>2499</v>
      </c>
    </row>
    <row r="19" spans="1:22" s="592" customFormat="1" ht="63" x14ac:dyDescent="0.25">
      <c r="A19" s="758"/>
      <c r="B19" s="758"/>
      <c r="C19" s="627" t="s">
        <v>1606</v>
      </c>
      <c r="D19" s="627" t="s">
        <v>2129</v>
      </c>
      <c r="E19" s="803" t="s">
        <v>2130</v>
      </c>
      <c r="F19" s="630" t="s">
        <v>2681</v>
      </c>
      <c r="G19" s="630" t="s">
        <v>2496</v>
      </c>
      <c r="H19" s="627">
        <v>0</v>
      </c>
      <c r="I19" s="626">
        <v>0</v>
      </c>
      <c r="J19" s="628">
        <v>0.5</v>
      </c>
      <c r="K19" s="626">
        <v>0</v>
      </c>
      <c r="L19" s="628">
        <v>0.5</v>
      </c>
      <c r="M19" s="626">
        <v>0</v>
      </c>
      <c r="N19" s="627">
        <v>0</v>
      </c>
      <c r="O19" s="626">
        <v>0</v>
      </c>
      <c r="P19" s="638">
        <f t="shared" si="2"/>
        <v>1</v>
      </c>
      <c r="Q19" s="639">
        <f t="shared" si="3"/>
        <v>0</v>
      </c>
      <c r="R19" s="630" t="s">
        <v>2502</v>
      </c>
      <c r="S19" s="627" t="s">
        <v>2155</v>
      </c>
      <c r="T19" s="627" t="s">
        <v>2500</v>
      </c>
      <c r="U19" s="627" t="s">
        <v>2498</v>
      </c>
    </row>
    <row r="20" spans="1:22" s="592" customFormat="1" ht="63" x14ac:dyDescent="0.25">
      <c r="A20" s="758"/>
      <c r="B20" s="758"/>
      <c r="C20" s="627" t="s">
        <v>1606</v>
      </c>
      <c r="D20" s="627" t="s">
        <v>2683</v>
      </c>
      <c r="E20" s="803" t="s">
        <v>2130</v>
      </c>
      <c r="F20" s="630" t="s">
        <v>2684</v>
      </c>
      <c r="G20" s="630" t="s">
        <v>2496</v>
      </c>
      <c r="H20" s="628">
        <v>0.5</v>
      </c>
      <c r="I20" s="626">
        <v>0</v>
      </c>
      <c r="J20" s="628">
        <v>0.5</v>
      </c>
      <c r="K20" s="626">
        <v>0</v>
      </c>
      <c r="L20" s="627">
        <v>0</v>
      </c>
      <c r="M20" s="626">
        <v>0</v>
      </c>
      <c r="N20" s="627">
        <v>0</v>
      </c>
      <c r="O20" s="626">
        <v>0</v>
      </c>
      <c r="P20" s="638">
        <f t="shared" si="2"/>
        <v>1</v>
      </c>
      <c r="Q20" s="639">
        <f t="shared" si="3"/>
        <v>0</v>
      </c>
      <c r="R20" s="630" t="s">
        <v>2502</v>
      </c>
      <c r="S20" s="627" t="s">
        <v>2155</v>
      </c>
      <c r="T20" s="627" t="s">
        <v>2500</v>
      </c>
      <c r="U20" s="627" t="s">
        <v>2498</v>
      </c>
    </row>
    <row r="21" spans="1:22" s="592" customFormat="1" ht="63" x14ac:dyDescent="0.25">
      <c r="A21" s="758"/>
      <c r="B21" s="758"/>
      <c r="C21" s="627" t="s">
        <v>1606</v>
      </c>
      <c r="D21" s="627" t="s">
        <v>2682</v>
      </c>
      <c r="E21" s="803" t="s">
        <v>2130</v>
      </c>
      <c r="F21" s="630" t="s">
        <v>2685</v>
      </c>
      <c r="G21" s="630" t="s">
        <v>2496</v>
      </c>
      <c r="H21" s="628">
        <v>0.5</v>
      </c>
      <c r="I21" s="626">
        <v>0</v>
      </c>
      <c r="J21" s="628">
        <v>0.5</v>
      </c>
      <c r="K21" s="626">
        <v>0</v>
      </c>
      <c r="L21" s="627">
        <v>0</v>
      </c>
      <c r="M21" s="626">
        <v>0</v>
      </c>
      <c r="N21" s="627">
        <v>0</v>
      </c>
      <c r="O21" s="626">
        <v>0</v>
      </c>
      <c r="P21" s="638">
        <f t="shared" si="2"/>
        <v>1</v>
      </c>
      <c r="Q21" s="639">
        <f t="shared" si="3"/>
        <v>0</v>
      </c>
      <c r="R21" s="630" t="s">
        <v>2502</v>
      </c>
      <c r="S21" s="627" t="s">
        <v>2155</v>
      </c>
      <c r="T21" s="627" t="s">
        <v>2500</v>
      </c>
      <c r="U21" s="627" t="s">
        <v>2498</v>
      </c>
    </row>
    <row r="22" spans="1:22" s="592" customFormat="1" ht="94.5" x14ac:dyDescent="0.25">
      <c r="A22" s="758"/>
      <c r="B22" s="758"/>
      <c r="C22" s="627" t="s">
        <v>1606</v>
      </c>
      <c r="D22" s="627" t="s">
        <v>2151</v>
      </c>
      <c r="E22" s="803" t="s">
        <v>2130</v>
      </c>
      <c r="F22" s="630" t="s">
        <v>2686</v>
      </c>
      <c r="G22" s="630" t="s">
        <v>2496</v>
      </c>
      <c r="H22" s="628">
        <v>1</v>
      </c>
      <c r="I22" s="626">
        <v>0</v>
      </c>
      <c r="J22" s="627">
        <v>0</v>
      </c>
      <c r="K22" s="626">
        <v>0</v>
      </c>
      <c r="L22" s="627">
        <v>0</v>
      </c>
      <c r="M22" s="626">
        <v>0</v>
      </c>
      <c r="N22" s="627">
        <v>0</v>
      </c>
      <c r="O22" s="626">
        <v>0</v>
      </c>
      <c r="P22" s="638">
        <f t="shared" si="2"/>
        <v>1</v>
      </c>
      <c r="Q22" s="639">
        <f t="shared" si="3"/>
        <v>0</v>
      </c>
      <c r="R22" s="630" t="s">
        <v>2502</v>
      </c>
      <c r="S22" s="627" t="s">
        <v>2155</v>
      </c>
      <c r="T22" s="627" t="s">
        <v>2500</v>
      </c>
      <c r="U22" s="627" t="s">
        <v>2498</v>
      </c>
    </row>
    <row r="23" spans="1:22" s="592" customFormat="1" ht="110.25" x14ac:dyDescent="0.25">
      <c r="A23" s="758"/>
      <c r="B23" s="758"/>
      <c r="C23" s="627" t="s">
        <v>1606</v>
      </c>
      <c r="D23" s="627" t="s">
        <v>2152</v>
      </c>
      <c r="E23" s="803" t="s">
        <v>2153</v>
      </c>
      <c r="F23" s="630" t="s">
        <v>2687</v>
      </c>
      <c r="G23" s="630" t="s">
        <v>2496</v>
      </c>
      <c r="H23" s="628">
        <v>0.5</v>
      </c>
      <c r="I23" s="626">
        <v>0</v>
      </c>
      <c r="J23" s="627">
        <v>0</v>
      </c>
      <c r="K23" s="626">
        <v>0</v>
      </c>
      <c r="L23" s="628">
        <v>0.5</v>
      </c>
      <c r="M23" s="626">
        <v>0</v>
      </c>
      <c r="N23" s="627">
        <v>0</v>
      </c>
      <c r="O23" s="626">
        <v>0</v>
      </c>
      <c r="P23" s="638">
        <f t="shared" si="2"/>
        <v>1</v>
      </c>
      <c r="Q23" s="639">
        <f t="shared" si="3"/>
        <v>0</v>
      </c>
      <c r="R23" s="630" t="s">
        <v>2502</v>
      </c>
      <c r="S23" s="627" t="s">
        <v>2155</v>
      </c>
      <c r="T23" s="627" t="s">
        <v>2500</v>
      </c>
      <c r="U23" s="633" t="s">
        <v>2143</v>
      </c>
    </row>
    <row r="24" spans="1:22" s="592" customFormat="1" ht="141.75" x14ac:dyDescent="0.25">
      <c r="A24" s="758"/>
      <c r="B24" s="758"/>
      <c r="C24" s="627" t="s">
        <v>1606</v>
      </c>
      <c r="D24" s="627" t="s">
        <v>2154</v>
      </c>
      <c r="E24" s="803" t="s">
        <v>2153</v>
      </c>
      <c r="F24" s="630" t="s">
        <v>2688</v>
      </c>
      <c r="G24" s="630" t="s">
        <v>2496</v>
      </c>
      <c r="H24" s="628">
        <v>0.5</v>
      </c>
      <c r="I24" s="626">
        <v>0</v>
      </c>
      <c r="J24" s="627">
        <v>0</v>
      </c>
      <c r="K24" s="626">
        <v>0</v>
      </c>
      <c r="L24" s="628">
        <v>0.5</v>
      </c>
      <c r="M24" s="626">
        <v>0</v>
      </c>
      <c r="N24" s="627">
        <v>0</v>
      </c>
      <c r="O24" s="626">
        <v>0</v>
      </c>
      <c r="P24" s="638">
        <f t="shared" si="2"/>
        <v>1</v>
      </c>
      <c r="Q24" s="639">
        <f t="shared" si="3"/>
        <v>0</v>
      </c>
      <c r="R24" s="630" t="s">
        <v>2502</v>
      </c>
      <c r="S24" s="627" t="s">
        <v>2155</v>
      </c>
      <c r="T24" s="627" t="s">
        <v>2500</v>
      </c>
      <c r="U24" s="633" t="s">
        <v>2143</v>
      </c>
    </row>
    <row r="25" spans="1:22" s="592" customFormat="1" ht="78.75" x14ac:dyDescent="0.25">
      <c r="A25" s="758"/>
      <c r="B25" s="758"/>
      <c r="C25" s="627" t="s">
        <v>1606</v>
      </c>
      <c r="D25" s="651" t="s">
        <v>2250</v>
      </c>
      <c r="E25" s="803" t="s">
        <v>2249</v>
      </c>
      <c r="F25" s="630" t="s">
        <v>2689</v>
      </c>
      <c r="G25" s="627" t="s">
        <v>1990</v>
      </c>
      <c r="H25" s="628">
        <v>0.25</v>
      </c>
      <c r="I25" s="626">
        <v>0</v>
      </c>
      <c r="J25" s="628">
        <v>0.25</v>
      </c>
      <c r="K25" s="626">
        <v>0</v>
      </c>
      <c r="L25" s="628">
        <v>0.25</v>
      </c>
      <c r="M25" s="626">
        <v>0</v>
      </c>
      <c r="N25" s="628">
        <v>0.25</v>
      </c>
      <c r="O25" s="626">
        <v>0</v>
      </c>
      <c r="P25" s="638">
        <f t="shared" si="2"/>
        <v>1</v>
      </c>
      <c r="Q25" s="639">
        <f t="shared" si="3"/>
        <v>0</v>
      </c>
      <c r="R25" s="627" t="s">
        <v>1991</v>
      </c>
      <c r="S25" s="627" t="s">
        <v>1992</v>
      </c>
      <c r="T25" s="627" t="s">
        <v>2500</v>
      </c>
      <c r="U25" s="627" t="s">
        <v>2501</v>
      </c>
    </row>
    <row r="26" spans="1:22" s="592" customFormat="1" ht="94.5" customHeight="1" x14ac:dyDescent="0.25">
      <c r="A26" s="758"/>
      <c r="B26" s="758"/>
      <c r="C26" s="627" t="s">
        <v>1606</v>
      </c>
      <c r="D26" s="612" t="s">
        <v>2252</v>
      </c>
      <c r="E26" s="819" t="s">
        <v>2251</v>
      </c>
      <c r="F26" s="630" t="s">
        <v>2690</v>
      </c>
      <c r="G26" s="627" t="s">
        <v>2255</v>
      </c>
      <c r="H26" s="628">
        <v>0.3</v>
      </c>
      <c r="I26" s="626">
        <v>0</v>
      </c>
      <c r="J26" s="628">
        <v>0.3</v>
      </c>
      <c r="K26" s="626">
        <v>0</v>
      </c>
      <c r="L26" s="628">
        <v>0.4</v>
      </c>
      <c r="M26" s="626">
        <v>0</v>
      </c>
      <c r="N26" s="628">
        <v>0</v>
      </c>
      <c r="O26" s="626">
        <v>0</v>
      </c>
      <c r="P26" s="638">
        <f t="shared" si="2"/>
        <v>1</v>
      </c>
      <c r="Q26" s="639">
        <f t="shared" si="3"/>
        <v>0</v>
      </c>
      <c r="R26" s="627" t="s">
        <v>2253</v>
      </c>
      <c r="S26" s="627" t="s">
        <v>2254</v>
      </c>
      <c r="T26" s="627" t="s">
        <v>2500</v>
      </c>
      <c r="U26" s="627" t="s">
        <v>2501</v>
      </c>
    </row>
    <row r="27" spans="1:22" s="592" customFormat="1" ht="78.75" x14ac:dyDescent="0.25">
      <c r="A27" s="758"/>
      <c r="B27" s="758"/>
      <c r="C27" s="627" t="s">
        <v>1606</v>
      </c>
      <c r="D27" s="627" t="s">
        <v>2172</v>
      </c>
      <c r="E27" s="803" t="s">
        <v>2173</v>
      </c>
      <c r="F27" s="630" t="s">
        <v>2691</v>
      </c>
      <c r="G27" s="630" t="s">
        <v>2496</v>
      </c>
      <c r="H27" s="628">
        <v>0.25</v>
      </c>
      <c r="I27" s="626">
        <v>0</v>
      </c>
      <c r="J27" s="628">
        <v>0.25</v>
      </c>
      <c r="K27" s="626">
        <v>0</v>
      </c>
      <c r="L27" s="628">
        <v>0.25</v>
      </c>
      <c r="M27" s="626">
        <v>0</v>
      </c>
      <c r="N27" s="628">
        <v>0.25</v>
      </c>
      <c r="O27" s="626">
        <v>0</v>
      </c>
      <c r="P27" s="380">
        <f t="shared" si="2"/>
        <v>1</v>
      </c>
      <c r="Q27" s="639">
        <f t="shared" si="3"/>
        <v>0</v>
      </c>
      <c r="R27" s="630" t="s">
        <v>2502</v>
      </c>
      <c r="S27" s="627" t="s">
        <v>2155</v>
      </c>
      <c r="T27" s="627" t="s">
        <v>2500</v>
      </c>
      <c r="U27" s="622" t="s">
        <v>2160</v>
      </c>
    </row>
    <row r="28" spans="1:22" s="592" customFormat="1" ht="78.75" x14ac:dyDescent="0.25">
      <c r="A28" s="758"/>
      <c r="B28" s="758"/>
      <c r="C28" s="627" t="s">
        <v>1606</v>
      </c>
      <c r="D28" s="613" t="s">
        <v>2174</v>
      </c>
      <c r="E28" s="820" t="s">
        <v>2175</v>
      </c>
      <c r="F28" s="630" t="s">
        <v>2692</v>
      </c>
      <c r="G28" s="630" t="s">
        <v>2496</v>
      </c>
      <c r="H28" s="613">
        <v>0</v>
      </c>
      <c r="I28" s="574">
        <v>0</v>
      </c>
      <c r="J28" s="613">
        <v>0</v>
      </c>
      <c r="K28" s="574">
        <v>0</v>
      </c>
      <c r="L28" s="587">
        <v>0.5</v>
      </c>
      <c r="M28" s="574">
        <v>0</v>
      </c>
      <c r="N28" s="587">
        <v>0.5</v>
      </c>
      <c r="O28" s="574">
        <v>0</v>
      </c>
      <c r="P28" s="575">
        <f t="shared" si="2"/>
        <v>1</v>
      </c>
      <c r="Q28" s="576">
        <f t="shared" si="3"/>
        <v>0</v>
      </c>
      <c r="R28" s="613" t="s">
        <v>2177</v>
      </c>
      <c r="S28" s="613" t="s">
        <v>2165</v>
      </c>
      <c r="T28" s="627" t="s">
        <v>2500</v>
      </c>
      <c r="U28" s="613" t="s">
        <v>2176</v>
      </c>
      <c r="V28" s="588"/>
    </row>
    <row r="29" spans="1:22" s="592" customFormat="1" ht="94.5" x14ac:dyDescent="0.25">
      <c r="A29" s="758"/>
      <c r="B29" s="758"/>
      <c r="C29" s="627" t="s">
        <v>1606</v>
      </c>
      <c r="D29" s="627" t="s">
        <v>2178</v>
      </c>
      <c r="E29" s="803" t="s">
        <v>2179</v>
      </c>
      <c r="F29" s="686" t="s">
        <v>2693</v>
      </c>
      <c r="G29" s="630" t="s">
        <v>2831</v>
      </c>
      <c r="H29" s="627">
        <v>0</v>
      </c>
      <c r="I29" s="626">
        <v>0</v>
      </c>
      <c r="J29" s="627">
        <v>0</v>
      </c>
      <c r="K29" s="626">
        <v>0</v>
      </c>
      <c r="L29" s="628">
        <v>0.5</v>
      </c>
      <c r="M29" s="626">
        <v>0</v>
      </c>
      <c r="N29" s="628">
        <v>0.5</v>
      </c>
      <c r="O29" s="626">
        <v>168000</v>
      </c>
      <c r="P29" s="380">
        <f t="shared" si="2"/>
        <v>1</v>
      </c>
      <c r="Q29" s="639">
        <f t="shared" si="3"/>
        <v>168000</v>
      </c>
      <c r="R29" s="627" t="s">
        <v>2180</v>
      </c>
      <c r="S29" s="627" t="s">
        <v>2165</v>
      </c>
      <c r="T29" s="627" t="s">
        <v>2500</v>
      </c>
      <c r="U29" s="627" t="s">
        <v>2176</v>
      </c>
      <c r="V29" s="581" t="s">
        <v>2836</v>
      </c>
    </row>
    <row r="30" spans="1:22" s="592" customFormat="1" ht="110.25" x14ac:dyDescent="0.25">
      <c r="A30" s="758"/>
      <c r="B30" s="758"/>
      <c r="C30" s="627" t="s">
        <v>1606</v>
      </c>
      <c r="D30" s="627" t="s">
        <v>2181</v>
      </c>
      <c r="E30" s="803" t="s">
        <v>2182</v>
      </c>
      <c r="F30" s="630" t="s">
        <v>2694</v>
      </c>
      <c r="G30" s="630" t="s">
        <v>2496</v>
      </c>
      <c r="H30" s="628">
        <v>0.25</v>
      </c>
      <c r="I30" s="626">
        <v>0</v>
      </c>
      <c r="J30" s="628">
        <v>0.25</v>
      </c>
      <c r="K30" s="626">
        <v>0</v>
      </c>
      <c r="L30" s="628">
        <v>0.25</v>
      </c>
      <c r="M30" s="626">
        <v>0</v>
      </c>
      <c r="N30" s="628">
        <v>0.25</v>
      </c>
      <c r="O30" s="626">
        <v>0</v>
      </c>
      <c r="P30" s="380">
        <f t="shared" si="2"/>
        <v>1</v>
      </c>
      <c r="Q30" s="639">
        <f t="shared" si="3"/>
        <v>0</v>
      </c>
      <c r="R30" s="627" t="s">
        <v>2183</v>
      </c>
      <c r="S30" s="627" t="s">
        <v>2165</v>
      </c>
      <c r="T30" s="627" t="s">
        <v>2500</v>
      </c>
      <c r="U30" s="627" t="s">
        <v>2176</v>
      </c>
      <c r="V30" s="581"/>
    </row>
    <row r="31" spans="1:22" s="592" customFormat="1" ht="126" x14ac:dyDescent="0.25">
      <c r="A31" s="758"/>
      <c r="B31" s="758"/>
      <c r="C31" s="627" t="s">
        <v>1606</v>
      </c>
      <c r="D31" s="627" t="s">
        <v>2188</v>
      </c>
      <c r="E31" s="803" t="s">
        <v>2184</v>
      </c>
      <c r="F31" s="686" t="s">
        <v>2695</v>
      </c>
      <c r="G31" s="630" t="s">
        <v>2832</v>
      </c>
      <c r="H31" s="628">
        <v>0</v>
      </c>
      <c r="I31" s="626">
        <v>0</v>
      </c>
      <c r="J31" s="628">
        <v>0</v>
      </c>
      <c r="K31" s="626">
        <v>0</v>
      </c>
      <c r="L31" s="628">
        <v>0.5</v>
      </c>
      <c r="M31" s="626">
        <v>0</v>
      </c>
      <c r="N31" s="628">
        <v>0.5</v>
      </c>
      <c r="O31" s="626">
        <v>180000</v>
      </c>
      <c r="P31" s="380">
        <f t="shared" si="2"/>
        <v>1</v>
      </c>
      <c r="Q31" s="639">
        <f t="shared" si="3"/>
        <v>180000</v>
      </c>
      <c r="R31" s="627" t="s">
        <v>2185</v>
      </c>
      <c r="S31" s="627" t="s">
        <v>2186</v>
      </c>
      <c r="T31" s="627" t="s">
        <v>2500</v>
      </c>
      <c r="U31" s="627" t="s">
        <v>2176</v>
      </c>
      <c r="V31" s="588" t="s">
        <v>2187</v>
      </c>
    </row>
    <row r="32" spans="1:22" s="592" customFormat="1" ht="94.5" x14ac:dyDescent="0.25">
      <c r="A32" s="758"/>
      <c r="B32" s="758"/>
      <c r="C32" s="627" t="s">
        <v>1606</v>
      </c>
      <c r="D32" s="627" t="s">
        <v>2189</v>
      </c>
      <c r="E32" s="803" t="s">
        <v>2190</v>
      </c>
      <c r="F32" s="630" t="s">
        <v>2696</v>
      </c>
      <c r="G32" s="630" t="s">
        <v>2496</v>
      </c>
      <c r="H32" s="628">
        <v>0.25</v>
      </c>
      <c r="I32" s="626">
        <v>0</v>
      </c>
      <c r="J32" s="628">
        <v>0.25</v>
      </c>
      <c r="K32" s="626">
        <v>0</v>
      </c>
      <c r="L32" s="628">
        <v>0.5</v>
      </c>
      <c r="M32" s="626">
        <v>0</v>
      </c>
      <c r="N32" s="628">
        <v>0</v>
      </c>
      <c r="O32" s="626">
        <v>0</v>
      </c>
      <c r="P32" s="380">
        <f t="shared" si="2"/>
        <v>1</v>
      </c>
      <c r="Q32" s="639">
        <f t="shared" si="3"/>
        <v>0</v>
      </c>
      <c r="R32" s="627" t="s">
        <v>2191</v>
      </c>
      <c r="S32" s="627" t="s">
        <v>2192</v>
      </c>
      <c r="T32" s="627" t="s">
        <v>2500</v>
      </c>
      <c r="U32" s="627" t="s">
        <v>2176</v>
      </c>
      <c r="V32" s="588"/>
    </row>
    <row r="33" spans="1:22" s="592" customFormat="1" ht="94.5" x14ac:dyDescent="0.25">
      <c r="A33" s="758"/>
      <c r="B33" s="758"/>
      <c r="C33" s="627" t="s">
        <v>1606</v>
      </c>
      <c r="D33" s="627" t="s">
        <v>2199</v>
      </c>
      <c r="E33" s="803" t="s">
        <v>2190</v>
      </c>
      <c r="F33" s="630" t="s">
        <v>2697</v>
      </c>
      <c r="G33" s="630" t="s">
        <v>2496</v>
      </c>
      <c r="H33" s="628">
        <v>0.5</v>
      </c>
      <c r="I33" s="626">
        <v>0</v>
      </c>
      <c r="J33" s="628">
        <v>0.5</v>
      </c>
      <c r="K33" s="626">
        <v>0</v>
      </c>
      <c r="L33" s="628">
        <v>0</v>
      </c>
      <c r="M33" s="626">
        <v>0</v>
      </c>
      <c r="N33" s="628">
        <v>0</v>
      </c>
      <c r="O33" s="626">
        <v>0</v>
      </c>
      <c r="P33" s="380">
        <f t="shared" si="2"/>
        <v>1</v>
      </c>
      <c r="Q33" s="639">
        <f t="shared" si="3"/>
        <v>0</v>
      </c>
      <c r="R33" s="627" t="s">
        <v>2198</v>
      </c>
      <c r="S33" s="627" t="s">
        <v>2192</v>
      </c>
      <c r="T33" s="627" t="s">
        <v>2500</v>
      </c>
      <c r="U33" s="627" t="s">
        <v>2176</v>
      </c>
      <c r="V33" s="577"/>
    </row>
    <row r="34" spans="1:22" s="592" customFormat="1" ht="78.75" x14ac:dyDescent="0.25">
      <c r="A34" s="758"/>
      <c r="B34" s="758"/>
      <c r="C34" s="627" t="s">
        <v>1606</v>
      </c>
      <c r="D34" s="627" t="s">
        <v>2200</v>
      </c>
      <c r="E34" s="803" t="s">
        <v>2201</v>
      </c>
      <c r="F34" s="630" t="s">
        <v>2698</v>
      </c>
      <c r="G34" s="630" t="s">
        <v>2496</v>
      </c>
      <c r="H34" s="628">
        <v>0</v>
      </c>
      <c r="I34" s="626">
        <v>0</v>
      </c>
      <c r="J34" s="628">
        <v>0</v>
      </c>
      <c r="K34" s="626">
        <v>0</v>
      </c>
      <c r="L34" s="628">
        <v>0.5</v>
      </c>
      <c r="M34" s="626">
        <v>0</v>
      </c>
      <c r="N34" s="628">
        <v>0.5</v>
      </c>
      <c r="O34" s="626">
        <v>0</v>
      </c>
      <c r="P34" s="380">
        <f t="shared" si="2"/>
        <v>1</v>
      </c>
      <c r="Q34" s="639">
        <f t="shared" si="3"/>
        <v>0</v>
      </c>
      <c r="R34" s="627" t="s">
        <v>2191</v>
      </c>
      <c r="S34" s="627" t="s">
        <v>2192</v>
      </c>
      <c r="T34" s="627" t="s">
        <v>2500</v>
      </c>
      <c r="U34" s="627" t="s">
        <v>2176</v>
      </c>
    </row>
    <row r="35" spans="1:22" s="592" customFormat="1" ht="141.75" x14ac:dyDescent="0.25">
      <c r="A35" s="758"/>
      <c r="B35" s="758"/>
      <c r="C35" s="627" t="s">
        <v>1616</v>
      </c>
      <c r="D35" s="627" t="s">
        <v>1940</v>
      </c>
      <c r="E35" s="803" t="s">
        <v>1943</v>
      </c>
      <c r="F35" s="630" t="s">
        <v>2699</v>
      </c>
      <c r="G35" s="630" t="s">
        <v>1728</v>
      </c>
      <c r="H35" s="630">
        <v>0</v>
      </c>
      <c r="I35" s="632">
        <v>0</v>
      </c>
      <c r="J35" s="630">
        <v>0</v>
      </c>
      <c r="K35" s="632">
        <v>0</v>
      </c>
      <c r="L35" s="517">
        <v>0.5</v>
      </c>
      <c r="M35" s="632">
        <v>0</v>
      </c>
      <c r="N35" s="517">
        <v>0.5</v>
      </c>
      <c r="O35" s="632">
        <v>0</v>
      </c>
      <c r="P35" s="385">
        <f t="shared" ref="P35:P43" si="4">H35+J35+L35+N35</f>
        <v>1</v>
      </c>
      <c r="Q35" s="641">
        <f t="shared" ref="Q35:Q43" si="5">I35+K35+M35+O35</f>
        <v>0</v>
      </c>
      <c r="R35" s="630" t="s">
        <v>2502</v>
      </c>
      <c r="S35" s="627" t="s">
        <v>2192</v>
      </c>
      <c r="T35" s="627" t="s">
        <v>2500</v>
      </c>
      <c r="U35" s="578" t="s">
        <v>2275</v>
      </c>
    </row>
    <row r="36" spans="1:22" s="592" customFormat="1" ht="141.75" x14ac:dyDescent="0.25">
      <c r="A36" s="758"/>
      <c r="B36" s="758"/>
      <c r="C36" s="627" t="s">
        <v>1616</v>
      </c>
      <c r="D36" s="627" t="s">
        <v>1941</v>
      </c>
      <c r="E36" s="803" t="s">
        <v>1942</v>
      </c>
      <c r="F36" s="630" t="s">
        <v>2700</v>
      </c>
      <c r="G36" s="630" t="s">
        <v>2496</v>
      </c>
      <c r="H36" s="517">
        <v>0.5</v>
      </c>
      <c r="I36" s="632">
        <v>0</v>
      </c>
      <c r="J36" s="517">
        <v>0.5</v>
      </c>
      <c r="K36" s="632">
        <v>0</v>
      </c>
      <c r="L36" s="630">
        <v>0</v>
      </c>
      <c r="M36" s="632">
        <v>0</v>
      </c>
      <c r="N36" s="630">
        <v>0</v>
      </c>
      <c r="O36" s="632">
        <v>0</v>
      </c>
      <c r="P36" s="385">
        <f t="shared" si="4"/>
        <v>1</v>
      </c>
      <c r="Q36" s="641">
        <f t="shared" si="5"/>
        <v>0</v>
      </c>
      <c r="R36" s="630" t="s">
        <v>2502</v>
      </c>
      <c r="S36" s="627" t="s">
        <v>2192</v>
      </c>
      <c r="T36" s="627" t="s">
        <v>2500</v>
      </c>
      <c r="U36" s="578" t="s">
        <v>2275</v>
      </c>
    </row>
    <row r="37" spans="1:22" s="592" customFormat="1" ht="141.75" x14ac:dyDescent="0.25">
      <c r="A37" s="758"/>
      <c r="B37" s="758"/>
      <c r="C37" s="627" t="s">
        <v>1616</v>
      </c>
      <c r="D37" s="627" t="s">
        <v>1953</v>
      </c>
      <c r="E37" s="803" t="s">
        <v>1955</v>
      </c>
      <c r="F37" s="630" t="s">
        <v>2701</v>
      </c>
      <c r="G37" s="630" t="s">
        <v>2496</v>
      </c>
      <c r="H37" s="628">
        <v>0.25</v>
      </c>
      <c r="I37" s="626">
        <v>0</v>
      </c>
      <c r="J37" s="628">
        <v>0.25</v>
      </c>
      <c r="K37" s="626">
        <v>0</v>
      </c>
      <c r="L37" s="628">
        <v>0.25</v>
      </c>
      <c r="M37" s="626">
        <v>0</v>
      </c>
      <c r="N37" s="628">
        <v>0.25</v>
      </c>
      <c r="O37" s="626">
        <v>0</v>
      </c>
      <c r="P37" s="638">
        <f t="shared" si="4"/>
        <v>1</v>
      </c>
      <c r="Q37" s="639">
        <f t="shared" si="5"/>
        <v>0</v>
      </c>
      <c r="R37" s="630" t="s">
        <v>2502</v>
      </c>
      <c r="S37" s="627" t="s">
        <v>2192</v>
      </c>
      <c r="T37" s="627" t="s">
        <v>2500</v>
      </c>
      <c r="U37" s="622" t="s">
        <v>2133</v>
      </c>
    </row>
    <row r="38" spans="1:22" s="592" customFormat="1" ht="78.75" x14ac:dyDescent="0.25">
      <c r="A38" s="758"/>
      <c r="B38" s="758"/>
      <c r="C38" s="627" t="s">
        <v>1610</v>
      </c>
      <c r="D38" s="627" t="s">
        <v>1954</v>
      </c>
      <c r="E38" s="803" t="s">
        <v>1955</v>
      </c>
      <c r="F38" s="630" t="s">
        <v>2702</v>
      </c>
      <c r="G38" s="630" t="s">
        <v>2496</v>
      </c>
      <c r="H38" s="628">
        <v>0.25</v>
      </c>
      <c r="I38" s="626">
        <v>0</v>
      </c>
      <c r="J38" s="628">
        <v>0.25</v>
      </c>
      <c r="K38" s="626">
        <v>0</v>
      </c>
      <c r="L38" s="628">
        <v>0.25</v>
      </c>
      <c r="M38" s="626">
        <v>0</v>
      </c>
      <c r="N38" s="628">
        <v>0.25</v>
      </c>
      <c r="O38" s="626">
        <v>0</v>
      </c>
      <c r="P38" s="638">
        <f t="shared" si="4"/>
        <v>1</v>
      </c>
      <c r="Q38" s="389">
        <f t="shared" si="5"/>
        <v>0</v>
      </c>
      <c r="R38" s="630" t="s">
        <v>2502</v>
      </c>
      <c r="S38" s="627" t="s">
        <v>2192</v>
      </c>
      <c r="T38" s="627" t="s">
        <v>2500</v>
      </c>
      <c r="U38" s="622" t="s">
        <v>2133</v>
      </c>
    </row>
    <row r="39" spans="1:22" s="592" customFormat="1" ht="78.75" x14ac:dyDescent="0.25">
      <c r="A39" s="758"/>
      <c r="B39" s="758"/>
      <c r="C39" s="627" t="s">
        <v>1610</v>
      </c>
      <c r="D39" s="627" t="s">
        <v>1956</v>
      </c>
      <c r="E39" s="803" t="s">
        <v>1955</v>
      </c>
      <c r="F39" s="630" t="s">
        <v>2703</v>
      </c>
      <c r="G39" s="630" t="s">
        <v>2496</v>
      </c>
      <c r="H39" s="628">
        <v>0.25</v>
      </c>
      <c r="I39" s="626">
        <v>0</v>
      </c>
      <c r="J39" s="628">
        <v>0.25</v>
      </c>
      <c r="K39" s="626">
        <v>0</v>
      </c>
      <c r="L39" s="628">
        <v>0.25</v>
      </c>
      <c r="M39" s="626">
        <v>0</v>
      </c>
      <c r="N39" s="628">
        <v>0.25</v>
      </c>
      <c r="O39" s="626">
        <v>0</v>
      </c>
      <c r="P39" s="638">
        <f t="shared" si="4"/>
        <v>1</v>
      </c>
      <c r="Q39" s="389">
        <f t="shared" si="5"/>
        <v>0</v>
      </c>
      <c r="R39" s="630" t="s">
        <v>2502</v>
      </c>
      <c r="S39" s="627" t="s">
        <v>2192</v>
      </c>
      <c r="T39" s="627" t="s">
        <v>2500</v>
      </c>
      <c r="U39" s="622" t="s">
        <v>2133</v>
      </c>
    </row>
    <row r="40" spans="1:22" s="592" customFormat="1" ht="63" x14ac:dyDescent="0.25">
      <c r="A40" s="758"/>
      <c r="B40" s="758"/>
      <c r="C40" s="627" t="s">
        <v>1606</v>
      </c>
      <c r="D40" s="627" t="s">
        <v>1957</v>
      </c>
      <c r="E40" s="803" t="s">
        <v>1955</v>
      </c>
      <c r="F40" s="630" t="s">
        <v>2704</v>
      </c>
      <c r="G40" s="630" t="s">
        <v>2496</v>
      </c>
      <c r="H40" s="628">
        <v>0.25</v>
      </c>
      <c r="I40" s="626">
        <v>0</v>
      </c>
      <c r="J40" s="628">
        <v>0.25</v>
      </c>
      <c r="K40" s="626">
        <v>0</v>
      </c>
      <c r="L40" s="628">
        <v>0.25</v>
      </c>
      <c r="M40" s="626">
        <v>0</v>
      </c>
      <c r="N40" s="628">
        <v>0.25</v>
      </c>
      <c r="O40" s="626">
        <v>0</v>
      </c>
      <c r="P40" s="638">
        <f t="shared" si="4"/>
        <v>1</v>
      </c>
      <c r="Q40" s="389">
        <f t="shared" si="5"/>
        <v>0</v>
      </c>
      <c r="R40" s="630" t="s">
        <v>2502</v>
      </c>
      <c r="S40" s="627" t="s">
        <v>2192</v>
      </c>
      <c r="T40" s="627" t="s">
        <v>2500</v>
      </c>
      <c r="U40" s="622" t="s">
        <v>2133</v>
      </c>
    </row>
    <row r="41" spans="1:22" s="592" customFormat="1" ht="63" x14ac:dyDescent="0.25">
      <c r="A41" s="758"/>
      <c r="B41" s="758"/>
      <c r="C41" s="627" t="s">
        <v>1606</v>
      </c>
      <c r="D41" s="627" t="s">
        <v>1958</v>
      </c>
      <c r="E41" s="803" t="s">
        <v>1955</v>
      </c>
      <c r="F41" s="630" t="s">
        <v>2705</v>
      </c>
      <c r="G41" s="630" t="s">
        <v>2496</v>
      </c>
      <c r="H41" s="628">
        <v>0.25</v>
      </c>
      <c r="I41" s="626">
        <v>0</v>
      </c>
      <c r="J41" s="628">
        <v>0.25</v>
      </c>
      <c r="K41" s="626">
        <v>0</v>
      </c>
      <c r="L41" s="628">
        <v>0.25</v>
      </c>
      <c r="M41" s="626">
        <v>0</v>
      </c>
      <c r="N41" s="628">
        <v>0.25</v>
      </c>
      <c r="O41" s="626">
        <v>0</v>
      </c>
      <c r="P41" s="638">
        <f t="shared" si="4"/>
        <v>1</v>
      </c>
      <c r="Q41" s="389">
        <f t="shared" si="5"/>
        <v>0</v>
      </c>
      <c r="R41" s="630" t="s">
        <v>2502</v>
      </c>
      <c r="S41" s="627" t="s">
        <v>2192</v>
      </c>
      <c r="T41" s="627" t="s">
        <v>2500</v>
      </c>
      <c r="U41" s="622" t="s">
        <v>2133</v>
      </c>
    </row>
    <row r="42" spans="1:22" s="592" customFormat="1" ht="63" x14ac:dyDescent="0.25">
      <c r="A42" s="758"/>
      <c r="B42" s="758"/>
      <c r="C42" s="627" t="s">
        <v>1606</v>
      </c>
      <c r="D42" s="627" t="s">
        <v>1960</v>
      </c>
      <c r="E42" s="803" t="s">
        <v>1961</v>
      </c>
      <c r="F42" s="630" t="s">
        <v>2706</v>
      </c>
      <c r="G42" s="630" t="s">
        <v>2496</v>
      </c>
      <c r="H42" s="628">
        <v>0.25</v>
      </c>
      <c r="I42" s="626">
        <v>0</v>
      </c>
      <c r="J42" s="628">
        <v>0.25</v>
      </c>
      <c r="K42" s="626">
        <v>0</v>
      </c>
      <c r="L42" s="628">
        <v>0.25</v>
      </c>
      <c r="M42" s="626">
        <v>0</v>
      </c>
      <c r="N42" s="628">
        <v>0.25</v>
      </c>
      <c r="O42" s="626">
        <v>0</v>
      </c>
      <c r="P42" s="638">
        <f t="shared" si="4"/>
        <v>1</v>
      </c>
      <c r="Q42" s="389">
        <f t="shared" si="5"/>
        <v>0</v>
      </c>
      <c r="R42" s="630" t="s">
        <v>2502</v>
      </c>
      <c r="S42" s="627" t="s">
        <v>2192</v>
      </c>
      <c r="T42" s="627" t="s">
        <v>2500</v>
      </c>
      <c r="U42" s="622" t="s">
        <v>2133</v>
      </c>
    </row>
    <row r="43" spans="1:22" s="592" customFormat="1" ht="173.25" x14ac:dyDescent="0.25">
      <c r="A43" s="758"/>
      <c r="B43" s="761"/>
      <c r="C43" s="627" t="s">
        <v>1606</v>
      </c>
      <c r="D43" s="627" t="s">
        <v>2278</v>
      </c>
      <c r="E43" s="803" t="s">
        <v>2277</v>
      </c>
      <c r="F43" s="686" t="s">
        <v>2707</v>
      </c>
      <c r="G43" s="630" t="s">
        <v>2286</v>
      </c>
      <c r="H43" s="628">
        <v>0.5</v>
      </c>
      <c r="I43" s="351">
        <v>0</v>
      </c>
      <c r="J43" s="628">
        <v>0.5</v>
      </c>
      <c r="K43" s="700">
        <v>22500</v>
      </c>
      <c r="L43" s="628">
        <v>0</v>
      </c>
      <c r="M43" s="626">
        <v>0</v>
      </c>
      <c r="N43" s="627">
        <v>0</v>
      </c>
      <c r="O43" s="626">
        <v>0</v>
      </c>
      <c r="P43" s="638">
        <f t="shared" si="4"/>
        <v>1</v>
      </c>
      <c r="Q43" s="701">
        <f t="shared" si="5"/>
        <v>22500</v>
      </c>
      <c r="R43" s="627" t="s">
        <v>2279</v>
      </c>
      <c r="S43" s="627" t="s">
        <v>2280</v>
      </c>
      <c r="T43" s="627" t="s">
        <v>2281</v>
      </c>
      <c r="U43" s="627" t="s">
        <v>2282</v>
      </c>
      <c r="V43" s="581" t="s">
        <v>2283</v>
      </c>
    </row>
    <row r="44" spans="1:22" ht="15.75" x14ac:dyDescent="0.25">
      <c r="A44" s="770"/>
      <c r="B44" s="771"/>
      <c r="C44" s="771"/>
      <c r="D44" s="771"/>
      <c r="E44" s="771"/>
      <c r="F44" s="771"/>
      <c r="G44" s="771"/>
      <c r="H44" s="771"/>
      <c r="I44" s="771"/>
      <c r="J44" s="771"/>
      <c r="K44" s="771"/>
      <c r="L44" s="771"/>
      <c r="M44" s="771"/>
      <c r="N44" s="771"/>
      <c r="O44" s="771"/>
      <c r="P44" s="771"/>
      <c r="Q44" s="771"/>
      <c r="R44" s="771"/>
      <c r="S44" s="771"/>
      <c r="T44" s="771"/>
      <c r="U44" s="772"/>
    </row>
    <row r="45" spans="1:22" ht="64.5" customHeight="1" x14ac:dyDescent="0.25">
      <c r="A45" s="650" t="s">
        <v>1388</v>
      </c>
      <c r="B45" s="651" t="s">
        <v>1389</v>
      </c>
      <c r="C45" s="249"/>
      <c r="D45" s="249"/>
      <c r="E45" s="249"/>
      <c r="F45" s="249"/>
      <c r="G45" s="630"/>
      <c r="H45" s="249"/>
      <c r="I45" s="230"/>
      <c r="J45" s="250"/>
      <c r="K45" s="230"/>
      <c r="L45" s="250"/>
      <c r="M45" s="230"/>
      <c r="N45" s="249"/>
      <c r="O45" s="230"/>
      <c r="P45" s="378"/>
      <c r="Q45" s="379"/>
      <c r="R45" s="249"/>
      <c r="S45" s="249"/>
      <c r="T45" s="249"/>
      <c r="U45" s="272"/>
    </row>
    <row r="46" spans="1:22" ht="87.75" customHeight="1" x14ac:dyDescent="0.25">
      <c r="A46" s="655" t="s">
        <v>1386</v>
      </c>
      <c r="B46" s="650" t="s">
        <v>1390</v>
      </c>
      <c r="C46" s="249"/>
      <c r="D46" s="249"/>
      <c r="E46" s="249"/>
      <c r="F46" s="249"/>
      <c r="G46" s="630"/>
      <c r="H46" s="250"/>
      <c r="I46" s="230"/>
      <c r="J46" s="250"/>
      <c r="K46" s="230"/>
      <c r="L46" s="250"/>
      <c r="M46" s="230"/>
      <c r="N46" s="250"/>
      <c r="O46" s="230"/>
      <c r="P46" s="380"/>
      <c r="Q46" s="379"/>
      <c r="R46" s="249"/>
      <c r="S46" s="249"/>
      <c r="T46" s="249"/>
      <c r="U46" s="325"/>
    </row>
    <row r="47" spans="1:22" ht="15.75" x14ac:dyDescent="0.25">
      <c r="A47" s="292"/>
      <c r="B47" s="293"/>
      <c r="C47" s="293"/>
      <c r="D47" s="293"/>
      <c r="E47" s="292" t="s">
        <v>1383</v>
      </c>
      <c r="F47" s="293"/>
      <c r="G47" s="294"/>
      <c r="H47" s="274">
        <f t="shared" ref="H47:P47" si="6">SUM(H10:H46)</f>
        <v>9.0500000000000007</v>
      </c>
      <c r="I47" s="275">
        <f t="shared" si="6"/>
        <v>0</v>
      </c>
      <c r="J47" s="274">
        <f t="shared" si="6"/>
        <v>8.8000000000000007</v>
      </c>
      <c r="K47" s="275">
        <f t="shared" si="6"/>
        <v>80000</v>
      </c>
      <c r="L47" s="274">
        <f t="shared" si="6"/>
        <v>9.65</v>
      </c>
      <c r="M47" s="275">
        <f t="shared" si="6"/>
        <v>15000</v>
      </c>
      <c r="N47" s="274">
        <f t="shared" si="6"/>
        <v>6.5</v>
      </c>
      <c r="O47" s="275">
        <f t="shared" si="6"/>
        <v>369000</v>
      </c>
      <c r="P47" s="275">
        <f t="shared" si="6"/>
        <v>34</v>
      </c>
      <c r="Q47" s="275">
        <f>SUM(Q10:Q46)</f>
        <v>464000</v>
      </c>
      <c r="R47" s="264"/>
      <c r="S47" s="264"/>
      <c r="T47" s="264"/>
      <c r="U47" s="264"/>
    </row>
    <row r="49" spans="3:17" x14ac:dyDescent="0.25">
      <c r="I49"/>
      <c r="K49"/>
      <c r="M49"/>
      <c r="O49"/>
      <c r="Q49" s="390"/>
    </row>
    <row r="50" spans="3:17" x14ac:dyDescent="0.25">
      <c r="I50"/>
      <c r="K50"/>
      <c r="M50"/>
      <c r="O50"/>
      <c r="Q50" s="390"/>
    </row>
    <row r="51" spans="3:17" x14ac:dyDescent="0.25">
      <c r="I51"/>
      <c r="K51"/>
      <c r="M51"/>
      <c r="O51"/>
      <c r="Q51" s="390"/>
    </row>
    <row r="52" spans="3:17" x14ac:dyDescent="0.25">
      <c r="I52"/>
      <c r="K52"/>
      <c r="M52"/>
      <c r="O52"/>
      <c r="Q52" s="390"/>
    </row>
    <row r="53" spans="3:17" x14ac:dyDescent="0.25">
      <c r="C53" s="455"/>
      <c r="I53"/>
      <c r="K53"/>
      <c r="M53"/>
      <c r="O53"/>
      <c r="Q53" s="390"/>
    </row>
    <row r="54" spans="3:17" x14ac:dyDescent="0.25">
      <c r="C54" s="455"/>
      <c r="I54"/>
      <c r="K54"/>
      <c r="M54"/>
      <c r="O54"/>
      <c r="Q54" s="390"/>
    </row>
    <row r="55" spans="3:17" x14ac:dyDescent="0.25">
      <c r="C55" s="455"/>
      <c r="I55"/>
      <c r="K55"/>
      <c r="M55"/>
      <c r="O55"/>
      <c r="Q55" s="390"/>
    </row>
    <row r="56" spans="3:17" x14ac:dyDescent="0.25">
      <c r="C56" s="455"/>
      <c r="I56"/>
      <c r="K56"/>
      <c r="M56"/>
      <c r="O56"/>
      <c r="Q56" s="390"/>
    </row>
    <row r="57" spans="3:17" x14ac:dyDescent="0.25">
      <c r="C57" s="455"/>
      <c r="I57"/>
      <c r="K57"/>
      <c r="M57"/>
      <c r="O57"/>
      <c r="Q57" s="390"/>
    </row>
    <row r="58" spans="3:17" x14ac:dyDescent="0.25">
      <c r="C58" s="455"/>
      <c r="I58"/>
      <c r="K58"/>
      <c r="M58"/>
      <c r="O58"/>
      <c r="Q58" s="390"/>
    </row>
    <row r="59" spans="3:17" x14ac:dyDescent="0.25">
      <c r="C59" s="455"/>
      <c r="I59"/>
      <c r="K59"/>
      <c r="M59"/>
      <c r="O59"/>
      <c r="Q59" s="390"/>
    </row>
    <row r="60" spans="3:17" x14ac:dyDescent="0.25">
      <c r="C60" s="455"/>
      <c r="I60"/>
      <c r="K60"/>
      <c r="M60"/>
      <c r="O60"/>
      <c r="Q60" s="390"/>
    </row>
    <row r="61" spans="3:17" x14ac:dyDescent="0.25">
      <c r="C61" s="455"/>
      <c r="I61"/>
      <c r="K61"/>
      <c r="M61"/>
      <c r="O61"/>
      <c r="Q61" s="390"/>
    </row>
    <row r="62" spans="3:17" x14ac:dyDescent="0.25">
      <c r="C62" s="455"/>
      <c r="I62"/>
      <c r="K62"/>
      <c r="M62"/>
      <c r="O62"/>
      <c r="Q62" s="390"/>
    </row>
    <row r="63" spans="3:17" x14ac:dyDescent="0.25">
      <c r="C63" s="455"/>
      <c r="I63"/>
      <c r="K63"/>
      <c r="M63"/>
      <c r="O63"/>
      <c r="Q63" s="390"/>
    </row>
    <row r="64" spans="3:17" x14ac:dyDescent="0.25">
      <c r="C64" s="455"/>
      <c r="I64"/>
      <c r="K64"/>
      <c r="M64"/>
      <c r="O64"/>
      <c r="Q64" s="390"/>
    </row>
    <row r="65" spans="3:17" x14ac:dyDescent="0.25">
      <c r="C65" s="455"/>
      <c r="I65"/>
      <c r="K65"/>
      <c r="M65"/>
      <c r="O65"/>
      <c r="Q65" s="390"/>
    </row>
    <row r="66" spans="3:17" x14ac:dyDescent="0.25">
      <c r="C66" s="455"/>
      <c r="I66"/>
      <c r="K66"/>
      <c r="M66"/>
      <c r="O66"/>
      <c r="Q66" s="390"/>
    </row>
    <row r="67" spans="3:17" x14ac:dyDescent="0.25">
      <c r="C67" s="455"/>
    </row>
    <row r="68" spans="3:17" x14ac:dyDescent="0.25">
      <c r="C68" s="455"/>
    </row>
    <row r="69" spans="3:17" x14ac:dyDescent="0.25">
      <c r="C69" s="455"/>
    </row>
    <row r="70" spans="3:17" x14ac:dyDescent="0.25">
      <c r="C70" s="455"/>
    </row>
    <row r="71" spans="3:17" x14ac:dyDescent="0.25">
      <c r="C71" s="455"/>
    </row>
    <row r="72" spans="3:17" x14ac:dyDescent="0.25">
      <c r="C72" s="455"/>
    </row>
    <row r="73" spans="3:17" x14ac:dyDescent="0.25">
      <c r="C73" s="455"/>
    </row>
  </sheetData>
  <mergeCells count="21">
    <mergeCell ref="B6:B8"/>
    <mergeCell ref="C6:C8"/>
    <mergeCell ref="E6:E8"/>
    <mergeCell ref="D6:D8"/>
    <mergeCell ref="A10:A43"/>
    <mergeCell ref="G6:G8"/>
    <mergeCell ref="H6:O6"/>
    <mergeCell ref="B10:B14"/>
    <mergeCell ref="A44:U44"/>
    <mergeCell ref="U6:U8"/>
    <mergeCell ref="H7:I7"/>
    <mergeCell ref="J7:K7"/>
    <mergeCell ref="P6:Q7"/>
    <mergeCell ref="R6:R8"/>
    <mergeCell ref="S6:S8"/>
    <mergeCell ref="T6:T8"/>
    <mergeCell ref="L7:M7"/>
    <mergeCell ref="N7:O7"/>
    <mergeCell ref="B15:B43"/>
    <mergeCell ref="F6:F8"/>
    <mergeCell ref="A6:A8"/>
  </mergeCells>
  <conditionalFormatting sqref="F10">
    <cfRule type="duplicateValues" dxfId="578" priority="259"/>
  </conditionalFormatting>
  <conditionalFormatting sqref="F11">
    <cfRule type="duplicateValues" dxfId="577" priority="258"/>
  </conditionalFormatting>
  <conditionalFormatting sqref="F12">
    <cfRule type="duplicateValues" dxfId="576" priority="257"/>
  </conditionalFormatting>
  <conditionalFormatting sqref="F13">
    <cfRule type="duplicateValues" dxfId="575" priority="256"/>
  </conditionalFormatting>
  <conditionalFormatting sqref="F14">
    <cfRule type="duplicateValues" dxfId="574" priority="255"/>
  </conditionalFormatting>
  <conditionalFormatting sqref="F15">
    <cfRule type="duplicateValues" dxfId="573" priority="254"/>
  </conditionalFormatting>
  <conditionalFormatting sqref="F16">
    <cfRule type="duplicateValues" dxfId="572" priority="253"/>
  </conditionalFormatting>
  <conditionalFormatting sqref="F17">
    <cfRule type="duplicateValues" dxfId="571" priority="252"/>
  </conditionalFormatting>
  <conditionalFormatting sqref="F18">
    <cfRule type="duplicateValues" dxfId="570" priority="251"/>
  </conditionalFormatting>
  <conditionalFormatting sqref="F19">
    <cfRule type="duplicateValues" dxfId="569" priority="250"/>
  </conditionalFormatting>
  <conditionalFormatting sqref="F20">
    <cfRule type="duplicateValues" dxfId="568" priority="249"/>
  </conditionalFormatting>
  <conditionalFormatting sqref="F21">
    <cfRule type="duplicateValues" dxfId="567" priority="248"/>
  </conditionalFormatting>
  <conditionalFormatting sqref="F22">
    <cfRule type="duplicateValues" dxfId="566" priority="247"/>
  </conditionalFormatting>
  <conditionalFormatting sqref="F23">
    <cfRule type="duplicateValues" dxfId="565" priority="246"/>
  </conditionalFormatting>
  <conditionalFormatting sqref="F24">
    <cfRule type="duplicateValues" dxfId="564" priority="245"/>
  </conditionalFormatting>
  <conditionalFormatting sqref="F25">
    <cfRule type="duplicateValues" dxfId="563" priority="244"/>
  </conditionalFormatting>
  <conditionalFormatting sqref="F26">
    <cfRule type="duplicateValues" dxfId="562" priority="243"/>
  </conditionalFormatting>
  <conditionalFormatting sqref="F27">
    <cfRule type="duplicateValues" dxfId="561" priority="242"/>
  </conditionalFormatting>
  <conditionalFormatting sqref="F16">
    <cfRule type="duplicateValues" dxfId="560" priority="241"/>
  </conditionalFormatting>
  <conditionalFormatting sqref="F17">
    <cfRule type="duplicateValues" dxfId="559" priority="240"/>
  </conditionalFormatting>
  <conditionalFormatting sqref="F17">
    <cfRule type="duplicateValues" dxfId="558" priority="239"/>
  </conditionalFormatting>
  <conditionalFormatting sqref="F18">
    <cfRule type="duplicateValues" dxfId="557" priority="238"/>
  </conditionalFormatting>
  <conditionalFormatting sqref="F18">
    <cfRule type="duplicateValues" dxfId="556" priority="237"/>
  </conditionalFormatting>
  <conditionalFormatting sqref="F18">
    <cfRule type="duplicateValues" dxfId="555" priority="236"/>
  </conditionalFormatting>
  <conditionalFormatting sqref="F19">
    <cfRule type="duplicateValues" dxfId="554" priority="235"/>
  </conditionalFormatting>
  <conditionalFormatting sqref="F19">
    <cfRule type="duplicateValues" dxfId="553" priority="234"/>
  </conditionalFormatting>
  <conditionalFormatting sqref="F19">
    <cfRule type="duplicateValues" dxfId="552" priority="233"/>
  </conditionalFormatting>
  <conditionalFormatting sqref="F19">
    <cfRule type="duplicateValues" dxfId="551" priority="232"/>
  </conditionalFormatting>
  <conditionalFormatting sqref="F20">
    <cfRule type="duplicateValues" dxfId="550" priority="231"/>
  </conditionalFormatting>
  <conditionalFormatting sqref="F20">
    <cfRule type="duplicateValues" dxfId="549" priority="230"/>
  </conditionalFormatting>
  <conditionalFormatting sqref="F20">
    <cfRule type="duplicateValues" dxfId="548" priority="229"/>
  </conditionalFormatting>
  <conditionalFormatting sqref="F20">
    <cfRule type="duplicateValues" dxfId="547" priority="228"/>
  </conditionalFormatting>
  <conditionalFormatting sqref="F20">
    <cfRule type="duplicateValues" dxfId="546" priority="227"/>
  </conditionalFormatting>
  <conditionalFormatting sqref="F21">
    <cfRule type="duplicateValues" dxfId="545" priority="226"/>
  </conditionalFormatting>
  <conditionalFormatting sqref="F21">
    <cfRule type="duplicateValues" dxfId="544" priority="225"/>
  </conditionalFormatting>
  <conditionalFormatting sqref="F21">
    <cfRule type="duplicateValues" dxfId="543" priority="224"/>
  </conditionalFormatting>
  <conditionalFormatting sqref="F21">
    <cfRule type="duplicateValues" dxfId="542" priority="223"/>
  </conditionalFormatting>
  <conditionalFormatting sqref="F21">
    <cfRule type="duplicateValues" dxfId="541" priority="222"/>
  </conditionalFormatting>
  <conditionalFormatting sqref="F22">
    <cfRule type="duplicateValues" dxfId="540" priority="221"/>
  </conditionalFormatting>
  <conditionalFormatting sqref="F22">
    <cfRule type="duplicateValues" dxfId="539" priority="220"/>
  </conditionalFormatting>
  <conditionalFormatting sqref="F22">
    <cfRule type="duplicateValues" dxfId="538" priority="219"/>
  </conditionalFormatting>
  <conditionalFormatting sqref="F22">
    <cfRule type="duplicateValues" dxfId="537" priority="218"/>
  </conditionalFormatting>
  <conditionalFormatting sqref="F22">
    <cfRule type="duplicateValues" dxfId="536" priority="217"/>
  </conditionalFormatting>
  <conditionalFormatting sqref="F23">
    <cfRule type="duplicateValues" dxfId="535" priority="216"/>
  </conditionalFormatting>
  <conditionalFormatting sqref="F23">
    <cfRule type="duplicateValues" dxfId="534" priority="215"/>
  </conditionalFormatting>
  <conditionalFormatting sqref="F23">
    <cfRule type="duplicateValues" dxfId="533" priority="214"/>
  </conditionalFormatting>
  <conditionalFormatting sqref="F23">
    <cfRule type="duplicateValues" dxfId="532" priority="213"/>
  </conditionalFormatting>
  <conditionalFormatting sqref="F23">
    <cfRule type="duplicateValues" dxfId="531" priority="212"/>
  </conditionalFormatting>
  <conditionalFormatting sqref="F23">
    <cfRule type="duplicateValues" dxfId="530" priority="211"/>
  </conditionalFormatting>
  <conditionalFormatting sqref="F24">
    <cfRule type="duplicateValues" dxfId="529" priority="210"/>
  </conditionalFormatting>
  <conditionalFormatting sqref="F24">
    <cfRule type="duplicateValues" dxfId="528" priority="209"/>
  </conditionalFormatting>
  <conditionalFormatting sqref="F24">
    <cfRule type="duplicateValues" dxfId="527" priority="208"/>
  </conditionalFormatting>
  <conditionalFormatting sqref="F24">
    <cfRule type="duplicateValues" dxfId="526" priority="207"/>
  </conditionalFormatting>
  <conditionalFormatting sqref="F24">
    <cfRule type="duplicateValues" dxfId="525" priority="206"/>
  </conditionalFormatting>
  <conditionalFormatting sqref="F24">
    <cfRule type="duplicateValues" dxfId="524" priority="205"/>
  </conditionalFormatting>
  <conditionalFormatting sqref="F24">
    <cfRule type="duplicateValues" dxfId="523" priority="204"/>
  </conditionalFormatting>
  <conditionalFormatting sqref="F25">
    <cfRule type="duplicateValues" dxfId="522" priority="203"/>
  </conditionalFormatting>
  <conditionalFormatting sqref="F25">
    <cfRule type="duplicateValues" dxfId="521" priority="202"/>
  </conditionalFormatting>
  <conditionalFormatting sqref="F25">
    <cfRule type="duplicateValues" dxfId="520" priority="201"/>
  </conditionalFormatting>
  <conditionalFormatting sqref="F25">
    <cfRule type="duplicateValues" dxfId="519" priority="200"/>
  </conditionalFormatting>
  <conditionalFormatting sqref="F25">
    <cfRule type="duplicateValues" dxfId="518" priority="199"/>
  </conditionalFormatting>
  <conditionalFormatting sqref="F25">
    <cfRule type="duplicateValues" dxfId="517" priority="198"/>
  </conditionalFormatting>
  <conditionalFormatting sqref="F25">
    <cfRule type="duplicateValues" dxfId="516" priority="197"/>
  </conditionalFormatting>
  <conditionalFormatting sqref="F25">
    <cfRule type="duplicateValues" dxfId="515" priority="196"/>
  </conditionalFormatting>
  <conditionalFormatting sqref="F26">
    <cfRule type="duplicateValues" dxfId="514" priority="195"/>
  </conditionalFormatting>
  <conditionalFormatting sqref="F26">
    <cfRule type="duplicateValues" dxfId="513" priority="194"/>
  </conditionalFormatting>
  <conditionalFormatting sqref="F26">
    <cfRule type="duplicateValues" dxfId="512" priority="193"/>
  </conditionalFormatting>
  <conditionalFormatting sqref="F26">
    <cfRule type="duplicateValues" dxfId="511" priority="192"/>
  </conditionalFormatting>
  <conditionalFormatting sqref="F26">
    <cfRule type="duplicateValues" dxfId="510" priority="191"/>
  </conditionalFormatting>
  <conditionalFormatting sqref="F26">
    <cfRule type="duplicateValues" dxfId="509" priority="190"/>
  </conditionalFormatting>
  <conditionalFormatting sqref="F26">
    <cfRule type="duplicateValues" dxfId="508" priority="189"/>
  </conditionalFormatting>
  <conditionalFormatting sqref="F26">
    <cfRule type="duplicateValues" dxfId="507" priority="188"/>
  </conditionalFormatting>
  <conditionalFormatting sqref="F26">
    <cfRule type="duplicateValues" dxfId="506" priority="187"/>
  </conditionalFormatting>
  <conditionalFormatting sqref="F27">
    <cfRule type="duplicateValues" dxfId="505" priority="186"/>
  </conditionalFormatting>
  <conditionalFormatting sqref="F27">
    <cfRule type="duplicateValues" dxfId="504" priority="185"/>
  </conditionalFormatting>
  <conditionalFormatting sqref="F27">
    <cfRule type="duplicateValues" dxfId="503" priority="184"/>
  </conditionalFormatting>
  <conditionalFormatting sqref="F27">
    <cfRule type="duplicateValues" dxfId="502" priority="183"/>
  </conditionalFormatting>
  <conditionalFormatting sqref="F27">
    <cfRule type="duplicateValues" dxfId="501" priority="182"/>
  </conditionalFormatting>
  <conditionalFormatting sqref="F27">
    <cfRule type="duplicateValues" dxfId="500" priority="181"/>
  </conditionalFormatting>
  <conditionalFormatting sqref="F27">
    <cfRule type="duplicateValues" dxfId="499" priority="180"/>
  </conditionalFormatting>
  <conditionalFormatting sqref="F27">
    <cfRule type="duplicateValues" dxfId="498" priority="179"/>
  </conditionalFormatting>
  <conditionalFormatting sqref="F27">
    <cfRule type="duplicateValues" dxfId="497" priority="178"/>
  </conditionalFormatting>
  <conditionalFormatting sqref="F27">
    <cfRule type="duplicateValues" dxfId="496" priority="177"/>
  </conditionalFormatting>
  <conditionalFormatting sqref="F28">
    <cfRule type="duplicateValues" dxfId="495" priority="176"/>
  </conditionalFormatting>
  <conditionalFormatting sqref="F28">
    <cfRule type="duplicateValues" dxfId="494" priority="175"/>
  </conditionalFormatting>
  <conditionalFormatting sqref="F28">
    <cfRule type="duplicateValues" dxfId="493" priority="174"/>
  </conditionalFormatting>
  <conditionalFormatting sqref="F28">
    <cfRule type="duplicateValues" dxfId="492" priority="173"/>
  </conditionalFormatting>
  <conditionalFormatting sqref="F28">
    <cfRule type="duplicateValues" dxfId="491" priority="172"/>
  </conditionalFormatting>
  <conditionalFormatting sqref="F28">
    <cfRule type="duplicateValues" dxfId="490" priority="171"/>
  </conditionalFormatting>
  <conditionalFormatting sqref="F28">
    <cfRule type="duplicateValues" dxfId="489" priority="170"/>
  </conditionalFormatting>
  <conditionalFormatting sqref="F28">
    <cfRule type="duplicateValues" dxfId="488" priority="169"/>
  </conditionalFormatting>
  <conditionalFormatting sqref="F28">
    <cfRule type="duplicateValues" dxfId="487" priority="168"/>
  </conditionalFormatting>
  <conditionalFormatting sqref="F28">
    <cfRule type="duplicateValues" dxfId="486" priority="167"/>
  </conditionalFormatting>
  <conditionalFormatting sqref="F28">
    <cfRule type="duplicateValues" dxfId="485" priority="166"/>
  </conditionalFormatting>
  <conditionalFormatting sqref="F29">
    <cfRule type="duplicateValues" dxfId="484" priority="165"/>
  </conditionalFormatting>
  <conditionalFormatting sqref="F29">
    <cfRule type="duplicateValues" dxfId="483" priority="164"/>
  </conditionalFormatting>
  <conditionalFormatting sqref="F29">
    <cfRule type="duplicateValues" dxfId="482" priority="163"/>
  </conditionalFormatting>
  <conditionalFormatting sqref="F29">
    <cfRule type="duplicateValues" dxfId="481" priority="162"/>
  </conditionalFormatting>
  <conditionalFormatting sqref="F29">
    <cfRule type="duplicateValues" dxfId="480" priority="161"/>
  </conditionalFormatting>
  <conditionalFormatting sqref="F29">
    <cfRule type="duplicateValues" dxfId="479" priority="160"/>
  </conditionalFormatting>
  <conditionalFormatting sqref="F29">
    <cfRule type="duplicateValues" dxfId="478" priority="159"/>
  </conditionalFormatting>
  <conditionalFormatting sqref="F29">
    <cfRule type="duplicateValues" dxfId="477" priority="158"/>
  </conditionalFormatting>
  <conditionalFormatting sqref="F29">
    <cfRule type="duplicateValues" dxfId="476" priority="157"/>
  </conditionalFormatting>
  <conditionalFormatting sqref="F29">
    <cfRule type="duplicateValues" dxfId="475" priority="156"/>
  </conditionalFormatting>
  <conditionalFormatting sqref="F29">
    <cfRule type="duplicateValues" dxfId="474" priority="155"/>
  </conditionalFormatting>
  <conditionalFormatting sqref="F30">
    <cfRule type="duplicateValues" dxfId="473" priority="154"/>
  </conditionalFormatting>
  <conditionalFormatting sqref="F30">
    <cfRule type="duplicateValues" dxfId="472" priority="153"/>
  </conditionalFormatting>
  <conditionalFormatting sqref="F30">
    <cfRule type="duplicateValues" dxfId="471" priority="152"/>
  </conditionalFormatting>
  <conditionalFormatting sqref="F30">
    <cfRule type="duplicateValues" dxfId="470" priority="151"/>
  </conditionalFormatting>
  <conditionalFormatting sqref="F30">
    <cfRule type="duplicateValues" dxfId="469" priority="150"/>
  </conditionalFormatting>
  <conditionalFormatting sqref="F30">
    <cfRule type="duplicateValues" dxfId="468" priority="149"/>
  </conditionalFormatting>
  <conditionalFormatting sqref="F30">
    <cfRule type="duplicateValues" dxfId="467" priority="148"/>
  </conditionalFormatting>
  <conditionalFormatting sqref="F30">
    <cfRule type="duplicateValues" dxfId="466" priority="147"/>
  </conditionalFormatting>
  <conditionalFormatting sqref="F30">
    <cfRule type="duplicateValues" dxfId="465" priority="146"/>
  </conditionalFormatting>
  <conditionalFormatting sqref="F30">
    <cfRule type="duplicateValues" dxfId="464" priority="145"/>
  </conditionalFormatting>
  <conditionalFormatting sqref="F30">
    <cfRule type="duplicateValues" dxfId="463" priority="144"/>
  </conditionalFormatting>
  <conditionalFormatting sqref="F31">
    <cfRule type="duplicateValues" dxfId="462" priority="143"/>
  </conditionalFormatting>
  <conditionalFormatting sqref="F31">
    <cfRule type="duplicateValues" dxfId="461" priority="142"/>
  </conditionalFormatting>
  <conditionalFormatting sqref="F31">
    <cfRule type="duplicateValues" dxfId="460" priority="141"/>
  </conditionalFormatting>
  <conditionalFormatting sqref="F31">
    <cfRule type="duplicateValues" dxfId="459" priority="140"/>
  </conditionalFormatting>
  <conditionalFormatting sqref="F31">
    <cfRule type="duplicateValues" dxfId="458" priority="139"/>
  </conditionalFormatting>
  <conditionalFormatting sqref="F31">
    <cfRule type="duplicateValues" dxfId="457" priority="138"/>
  </conditionalFormatting>
  <conditionalFormatting sqref="F31">
    <cfRule type="duplicateValues" dxfId="456" priority="137"/>
  </conditionalFormatting>
  <conditionalFormatting sqref="F31">
    <cfRule type="duplicateValues" dxfId="455" priority="136"/>
  </conditionalFormatting>
  <conditionalFormatting sqref="F31">
    <cfRule type="duplicateValues" dxfId="454" priority="135"/>
  </conditionalFormatting>
  <conditionalFormatting sqref="F31">
    <cfRule type="duplicateValues" dxfId="453" priority="134"/>
  </conditionalFormatting>
  <conditionalFormatting sqref="F31">
    <cfRule type="duplicateValues" dxfId="452" priority="133"/>
  </conditionalFormatting>
  <conditionalFormatting sqref="F32">
    <cfRule type="duplicateValues" dxfId="451" priority="132"/>
  </conditionalFormatting>
  <conditionalFormatting sqref="F32">
    <cfRule type="duplicateValues" dxfId="450" priority="131"/>
  </conditionalFormatting>
  <conditionalFormatting sqref="F32">
    <cfRule type="duplicateValues" dxfId="449" priority="130"/>
  </conditionalFormatting>
  <conditionalFormatting sqref="F32">
    <cfRule type="duplicateValues" dxfId="448" priority="129"/>
  </conditionalFormatting>
  <conditionalFormatting sqref="F32">
    <cfRule type="duplicateValues" dxfId="447" priority="128"/>
  </conditionalFormatting>
  <conditionalFormatting sqref="F32">
    <cfRule type="duplicateValues" dxfId="446" priority="127"/>
  </conditionalFormatting>
  <conditionalFormatting sqref="F32">
    <cfRule type="duplicateValues" dxfId="445" priority="126"/>
  </conditionalFormatting>
  <conditionalFormatting sqref="F32">
    <cfRule type="duplicateValues" dxfId="444" priority="125"/>
  </conditionalFormatting>
  <conditionalFormatting sqref="F32">
    <cfRule type="duplicateValues" dxfId="443" priority="124"/>
  </conditionalFormatting>
  <conditionalFormatting sqref="F32">
    <cfRule type="duplicateValues" dxfId="442" priority="123"/>
  </conditionalFormatting>
  <conditionalFormatting sqref="F32">
    <cfRule type="duplicateValues" dxfId="441" priority="122"/>
  </conditionalFormatting>
  <conditionalFormatting sqref="F33">
    <cfRule type="duplicateValues" dxfId="440" priority="121"/>
  </conditionalFormatting>
  <conditionalFormatting sqref="F33">
    <cfRule type="duplicateValues" dxfId="439" priority="120"/>
  </conditionalFormatting>
  <conditionalFormatting sqref="F33">
    <cfRule type="duplicateValues" dxfId="438" priority="119"/>
  </conditionalFormatting>
  <conditionalFormatting sqref="F33">
    <cfRule type="duplicateValues" dxfId="437" priority="118"/>
  </conditionalFormatting>
  <conditionalFormatting sqref="F33">
    <cfRule type="duplicateValues" dxfId="436" priority="117"/>
  </conditionalFormatting>
  <conditionalFormatting sqref="F33">
    <cfRule type="duplicateValues" dxfId="435" priority="116"/>
  </conditionalFormatting>
  <conditionalFormatting sqref="F33">
    <cfRule type="duplicateValues" dxfId="434" priority="115"/>
  </conditionalFormatting>
  <conditionalFormatting sqref="F33">
    <cfRule type="duplicateValues" dxfId="433" priority="114"/>
  </conditionalFormatting>
  <conditionalFormatting sqref="F33">
    <cfRule type="duplicateValues" dxfId="432" priority="113"/>
  </conditionalFormatting>
  <conditionalFormatting sqref="F33">
    <cfRule type="duplicateValues" dxfId="431" priority="112"/>
  </conditionalFormatting>
  <conditionalFormatting sqref="F33">
    <cfRule type="duplicateValues" dxfId="430" priority="111"/>
  </conditionalFormatting>
  <conditionalFormatting sqref="F34">
    <cfRule type="duplicateValues" dxfId="429" priority="110"/>
  </conditionalFormatting>
  <conditionalFormatting sqref="F34">
    <cfRule type="duplicateValues" dxfId="428" priority="109"/>
  </conditionalFormatting>
  <conditionalFormatting sqref="F34">
    <cfRule type="duplicateValues" dxfId="427" priority="108"/>
  </conditionalFormatting>
  <conditionalFormatting sqref="F34">
    <cfRule type="duplicateValues" dxfId="426" priority="107"/>
  </conditionalFormatting>
  <conditionalFormatting sqref="F34">
    <cfRule type="duplicateValues" dxfId="425" priority="106"/>
  </conditionalFormatting>
  <conditionalFormatting sqref="F34">
    <cfRule type="duplicateValues" dxfId="424" priority="105"/>
  </conditionalFormatting>
  <conditionalFormatting sqref="F34">
    <cfRule type="duplicateValues" dxfId="423" priority="104"/>
  </conditionalFormatting>
  <conditionalFormatting sqref="F34">
    <cfRule type="duplicateValues" dxfId="422" priority="103"/>
  </conditionalFormatting>
  <conditionalFormatting sqref="F34">
    <cfRule type="duplicateValues" dxfId="421" priority="102"/>
  </conditionalFormatting>
  <conditionalFormatting sqref="F34">
    <cfRule type="duplicateValues" dxfId="420" priority="101"/>
  </conditionalFormatting>
  <conditionalFormatting sqref="F34">
    <cfRule type="duplicateValues" dxfId="419" priority="100"/>
  </conditionalFormatting>
  <conditionalFormatting sqref="F35">
    <cfRule type="duplicateValues" dxfId="418" priority="99"/>
  </conditionalFormatting>
  <conditionalFormatting sqref="F35">
    <cfRule type="duplicateValues" dxfId="417" priority="98"/>
  </conditionalFormatting>
  <conditionalFormatting sqref="F35">
    <cfRule type="duplicateValues" dxfId="416" priority="97"/>
  </conditionalFormatting>
  <conditionalFormatting sqref="F35">
    <cfRule type="duplicateValues" dxfId="415" priority="96"/>
  </conditionalFormatting>
  <conditionalFormatting sqref="F35">
    <cfRule type="duplicateValues" dxfId="414" priority="95"/>
  </conditionalFormatting>
  <conditionalFormatting sqref="F35">
    <cfRule type="duplicateValues" dxfId="413" priority="94"/>
  </conditionalFormatting>
  <conditionalFormatting sqref="F35">
    <cfRule type="duplicateValues" dxfId="412" priority="93"/>
  </conditionalFormatting>
  <conditionalFormatting sqref="F35">
    <cfRule type="duplicateValues" dxfId="411" priority="92"/>
  </conditionalFormatting>
  <conditionalFormatting sqref="F35">
    <cfRule type="duplicateValues" dxfId="410" priority="91"/>
  </conditionalFormatting>
  <conditionalFormatting sqref="F35">
    <cfRule type="duplicateValues" dxfId="409" priority="90"/>
  </conditionalFormatting>
  <conditionalFormatting sqref="F35">
    <cfRule type="duplicateValues" dxfId="408" priority="89"/>
  </conditionalFormatting>
  <conditionalFormatting sqref="F36">
    <cfRule type="duplicateValues" dxfId="407" priority="88"/>
  </conditionalFormatting>
  <conditionalFormatting sqref="F36">
    <cfRule type="duplicateValues" dxfId="406" priority="87"/>
  </conditionalFormatting>
  <conditionalFormatting sqref="F36">
    <cfRule type="duplicateValues" dxfId="405" priority="86"/>
  </conditionalFormatting>
  <conditionalFormatting sqref="F36">
    <cfRule type="duplicateValues" dxfId="404" priority="85"/>
  </conditionalFormatting>
  <conditionalFormatting sqref="F36">
    <cfRule type="duplicateValues" dxfId="403" priority="84"/>
  </conditionalFormatting>
  <conditionalFormatting sqref="F36">
    <cfRule type="duplicateValues" dxfId="402" priority="83"/>
  </conditionalFormatting>
  <conditionalFormatting sqref="F36">
    <cfRule type="duplicateValues" dxfId="401" priority="82"/>
  </conditionalFormatting>
  <conditionalFormatting sqref="F36">
    <cfRule type="duplicateValues" dxfId="400" priority="81"/>
  </conditionalFormatting>
  <conditionalFormatting sqref="F36">
    <cfRule type="duplicateValues" dxfId="399" priority="80"/>
  </conditionalFormatting>
  <conditionalFormatting sqref="F36">
    <cfRule type="duplicateValues" dxfId="398" priority="79"/>
  </conditionalFormatting>
  <conditionalFormatting sqref="F36">
    <cfRule type="duplicateValues" dxfId="397" priority="78"/>
  </conditionalFormatting>
  <conditionalFormatting sqref="F37">
    <cfRule type="duplicateValues" dxfId="396" priority="77"/>
  </conditionalFormatting>
  <conditionalFormatting sqref="F37">
    <cfRule type="duplicateValues" dxfId="395" priority="76"/>
  </conditionalFormatting>
  <conditionalFormatting sqref="F37">
    <cfRule type="duplicateValues" dxfId="394" priority="75"/>
  </conditionalFormatting>
  <conditionalFormatting sqref="F37">
    <cfRule type="duplicateValues" dxfId="393" priority="74"/>
  </conditionalFormatting>
  <conditionalFormatting sqref="F37">
    <cfRule type="duplicateValues" dxfId="392" priority="73"/>
  </conditionalFormatting>
  <conditionalFormatting sqref="F37">
    <cfRule type="duplicateValues" dxfId="391" priority="72"/>
  </conditionalFormatting>
  <conditionalFormatting sqref="F37">
    <cfRule type="duplicateValues" dxfId="390" priority="71"/>
  </conditionalFormatting>
  <conditionalFormatting sqref="F37">
    <cfRule type="duplicateValues" dxfId="389" priority="70"/>
  </conditionalFormatting>
  <conditionalFormatting sqref="F37">
    <cfRule type="duplicateValues" dxfId="388" priority="69"/>
  </conditionalFormatting>
  <conditionalFormatting sqref="F37">
    <cfRule type="duplicateValues" dxfId="387" priority="68"/>
  </conditionalFormatting>
  <conditionalFormatting sqref="F37">
    <cfRule type="duplicateValues" dxfId="386" priority="67"/>
  </conditionalFormatting>
  <conditionalFormatting sqref="F38">
    <cfRule type="duplicateValues" dxfId="385" priority="66"/>
  </conditionalFormatting>
  <conditionalFormatting sqref="F38">
    <cfRule type="duplicateValues" dxfId="384" priority="65"/>
  </conditionalFormatting>
  <conditionalFormatting sqref="F38">
    <cfRule type="duplicateValues" dxfId="383" priority="64"/>
  </conditionalFormatting>
  <conditionalFormatting sqref="F38">
    <cfRule type="duplicateValues" dxfId="382" priority="63"/>
  </conditionalFormatting>
  <conditionalFormatting sqref="F38">
    <cfRule type="duplicateValues" dxfId="381" priority="62"/>
  </conditionalFormatting>
  <conditionalFormatting sqref="F38">
    <cfRule type="duplicateValues" dxfId="380" priority="61"/>
  </conditionalFormatting>
  <conditionalFormatting sqref="F38">
    <cfRule type="duplicateValues" dxfId="379" priority="60"/>
  </conditionalFormatting>
  <conditionalFormatting sqref="F38">
    <cfRule type="duplicateValues" dxfId="378" priority="59"/>
  </conditionalFormatting>
  <conditionalFormatting sqref="F38">
    <cfRule type="duplicateValues" dxfId="377" priority="58"/>
  </conditionalFormatting>
  <conditionalFormatting sqref="F38">
    <cfRule type="duplicateValues" dxfId="376" priority="57"/>
  </conditionalFormatting>
  <conditionalFormatting sqref="F38">
    <cfRule type="duplicateValues" dxfId="375" priority="56"/>
  </conditionalFormatting>
  <conditionalFormatting sqref="F39">
    <cfRule type="duplicateValues" dxfId="374" priority="55"/>
  </conditionalFormatting>
  <conditionalFormatting sqref="F39">
    <cfRule type="duplicateValues" dxfId="373" priority="54"/>
  </conditionalFormatting>
  <conditionalFormatting sqref="F39">
    <cfRule type="duplicateValues" dxfId="372" priority="53"/>
  </conditionalFormatting>
  <conditionalFormatting sqref="F39">
    <cfRule type="duplicateValues" dxfId="371" priority="52"/>
  </conditionalFormatting>
  <conditionalFormatting sqref="F39">
    <cfRule type="duplicateValues" dxfId="370" priority="51"/>
  </conditionalFormatting>
  <conditionalFormatting sqref="F39">
    <cfRule type="duplicateValues" dxfId="369" priority="50"/>
  </conditionalFormatting>
  <conditionalFormatting sqref="F39">
    <cfRule type="duplicateValues" dxfId="368" priority="49"/>
  </conditionalFormatting>
  <conditionalFormatting sqref="F39">
    <cfRule type="duplicateValues" dxfId="367" priority="48"/>
  </conditionalFormatting>
  <conditionalFormatting sqref="F39">
    <cfRule type="duplicateValues" dxfId="366" priority="47"/>
  </conditionalFormatting>
  <conditionalFormatting sqref="F39">
    <cfRule type="duplicateValues" dxfId="365" priority="46"/>
  </conditionalFormatting>
  <conditionalFormatting sqref="F39">
    <cfRule type="duplicateValues" dxfId="364" priority="45"/>
  </conditionalFormatting>
  <conditionalFormatting sqref="F40">
    <cfRule type="duplicateValues" dxfId="363" priority="44"/>
  </conditionalFormatting>
  <conditionalFormatting sqref="F40">
    <cfRule type="duplicateValues" dxfId="362" priority="43"/>
  </conditionalFormatting>
  <conditionalFormatting sqref="F40">
    <cfRule type="duplicateValues" dxfId="361" priority="42"/>
  </conditionalFormatting>
  <conditionalFormatting sqref="F40">
    <cfRule type="duplicateValues" dxfId="360" priority="41"/>
  </conditionalFormatting>
  <conditionalFormatting sqref="F40">
    <cfRule type="duplicateValues" dxfId="359" priority="40"/>
  </conditionalFormatting>
  <conditionalFormatting sqref="F40">
    <cfRule type="duplicateValues" dxfId="358" priority="39"/>
  </conditionalFormatting>
  <conditionalFormatting sqref="F40">
    <cfRule type="duplicateValues" dxfId="357" priority="38"/>
  </conditionalFormatting>
  <conditionalFormatting sqref="F40">
    <cfRule type="duplicateValues" dxfId="356" priority="37"/>
  </conditionalFormatting>
  <conditionalFormatting sqref="F40">
    <cfRule type="duplicateValues" dxfId="355" priority="36"/>
  </conditionalFormatting>
  <conditionalFormatting sqref="F40">
    <cfRule type="duplicateValues" dxfId="354" priority="35"/>
  </conditionalFormatting>
  <conditionalFormatting sqref="F40">
    <cfRule type="duplicateValues" dxfId="353" priority="34"/>
  </conditionalFormatting>
  <conditionalFormatting sqref="F41">
    <cfRule type="duplicateValues" dxfId="352" priority="33"/>
  </conditionalFormatting>
  <conditionalFormatting sqref="F41">
    <cfRule type="duplicateValues" dxfId="351" priority="32"/>
  </conditionalFormatting>
  <conditionalFormatting sqref="F41">
    <cfRule type="duplicateValues" dxfId="350" priority="31"/>
  </conditionalFormatting>
  <conditionalFormatting sqref="F41">
    <cfRule type="duplicateValues" dxfId="349" priority="30"/>
  </conditionalFormatting>
  <conditionalFormatting sqref="F41">
    <cfRule type="duplicateValues" dxfId="348" priority="29"/>
  </conditionalFormatting>
  <conditionalFormatting sqref="F41">
    <cfRule type="duplicateValues" dxfId="347" priority="28"/>
  </conditionalFormatting>
  <conditionalFormatting sqref="F41">
    <cfRule type="duplicateValues" dxfId="346" priority="27"/>
  </conditionalFormatting>
  <conditionalFormatting sqref="F41">
    <cfRule type="duplicateValues" dxfId="345" priority="26"/>
  </conditionalFormatting>
  <conditionalFormatting sqref="F41">
    <cfRule type="duplicateValues" dxfId="344" priority="25"/>
  </conditionalFormatting>
  <conditionalFormatting sqref="F41">
    <cfRule type="duplicateValues" dxfId="343" priority="24"/>
  </conditionalFormatting>
  <conditionalFormatting sqref="F41">
    <cfRule type="duplicateValues" dxfId="342" priority="23"/>
  </conditionalFormatting>
  <conditionalFormatting sqref="F42">
    <cfRule type="duplicateValues" dxfId="341" priority="22"/>
  </conditionalFormatting>
  <conditionalFormatting sqref="F42">
    <cfRule type="duplicateValues" dxfId="340" priority="21"/>
  </conditionalFormatting>
  <conditionalFormatting sqref="F42">
    <cfRule type="duplicateValues" dxfId="339" priority="20"/>
  </conditionalFormatting>
  <conditionalFormatting sqref="F42">
    <cfRule type="duplicateValues" dxfId="338" priority="19"/>
  </conditionalFormatting>
  <conditionalFormatting sqref="F42">
    <cfRule type="duplicateValues" dxfId="337" priority="18"/>
  </conditionalFormatting>
  <conditionalFormatting sqref="F42">
    <cfRule type="duplicateValues" dxfId="336" priority="17"/>
  </conditionalFormatting>
  <conditionalFormatting sqref="F42">
    <cfRule type="duplicateValues" dxfId="335" priority="16"/>
  </conditionalFormatting>
  <conditionalFormatting sqref="F42">
    <cfRule type="duplicateValues" dxfId="334" priority="15"/>
  </conditionalFormatting>
  <conditionalFormatting sqref="F42">
    <cfRule type="duplicateValues" dxfId="333" priority="14"/>
  </conditionalFormatting>
  <conditionalFormatting sqref="F42">
    <cfRule type="duplicateValues" dxfId="332" priority="13"/>
  </conditionalFormatting>
  <conditionalFormatting sqref="F42">
    <cfRule type="duplicateValues" dxfId="331" priority="12"/>
  </conditionalFormatting>
  <conditionalFormatting sqref="F43">
    <cfRule type="duplicateValues" dxfId="330" priority="11"/>
  </conditionalFormatting>
  <conditionalFormatting sqref="F43">
    <cfRule type="duplicateValues" dxfId="329" priority="10"/>
  </conditionalFormatting>
  <conditionalFormatting sqref="F43">
    <cfRule type="duplicateValues" dxfId="328" priority="9"/>
  </conditionalFormatting>
  <conditionalFormatting sqref="F43">
    <cfRule type="duplicateValues" dxfId="327" priority="8"/>
  </conditionalFormatting>
  <conditionalFormatting sqref="F43">
    <cfRule type="duplicateValues" dxfId="326" priority="7"/>
  </conditionalFormatting>
  <conditionalFormatting sqref="F43">
    <cfRule type="duplicateValues" dxfId="325" priority="6"/>
  </conditionalFormatting>
  <conditionalFormatting sqref="F43">
    <cfRule type="duplicateValues" dxfId="324" priority="5"/>
  </conditionalFormatting>
  <conditionalFormatting sqref="F43">
    <cfRule type="duplicateValues" dxfId="323" priority="4"/>
  </conditionalFormatting>
  <conditionalFormatting sqref="F43">
    <cfRule type="duplicateValues" dxfId="322" priority="3"/>
  </conditionalFormatting>
  <conditionalFormatting sqref="F43">
    <cfRule type="duplicateValues" dxfId="321" priority="2"/>
  </conditionalFormatting>
  <conditionalFormatting sqref="F43">
    <cfRule type="duplicateValues" dxfId="320" priority="1"/>
  </conditionalFormatting>
  <dataValidations count="14">
    <dataValidation type="list" allowBlank="1" showInputMessage="1" showErrorMessage="1" sqref="C46">
      <formula1>$D$1</formula1>
    </dataValidation>
    <dataValidation type="list" allowBlank="1" showInputMessage="1" showErrorMessage="1" sqref="C45">
      <formula1>$C$1</formula1>
    </dataValidation>
    <dataValidation type="list" allowBlank="1" showInputMessage="1" showErrorMessage="1" sqref="C38:C39">
      <formula1>$S$1:$V$1</formula1>
    </dataValidation>
    <dataValidation type="list" allowBlank="1" showInputMessage="1" showErrorMessage="1" sqref="C35:C37">
      <formula1>$P$1:$R$1</formula1>
    </dataValidation>
    <dataValidation type="list" allowBlank="1" showInputMessage="1" showErrorMessage="1" sqref="C40:C43 C15:C34">
      <formula1>$W$1:$AB$1</formula1>
    </dataValidation>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14">
      <formula1>$M$1:$O$1</formula1>
    </dataValidation>
  </dataValidation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8"/>
  <sheetViews>
    <sheetView topLeftCell="D1" zoomScale="55" zoomScaleNormal="55" workbookViewId="0">
      <pane ySplit="6" topLeftCell="A19" activePane="bottomLeft" state="frozen"/>
      <selection activeCell="P6" sqref="P6"/>
      <selection pane="bottomLeft" activeCell="P14" sqref="P14"/>
    </sheetView>
  </sheetViews>
  <sheetFormatPr baseColWidth="10" defaultColWidth="11.42578125" defaultRowHeight="15" x14ac:dyDescent="0.25"/>
  <cols>
    <col min="1" max="1" width="21.7109375" customWidth="1"/>
    <col min="2" max="2" width="42.85546875" customWidth="1"/>
    <col min="3" max="3" width="27.42578125" customWidth="1"/>
    <col min="4" max="4" width="36.85546875" style="455" customWidth="1"/>
    <col min="5" max="5" width="33.140625" customWidth="1"/>
    <col min="6" max="7" width="27.42578125" customWidth="1"/>
    <col min="8" max="8" width="15.28515625" customWidth="1"/>
    <col min="9" max="9" width="12.140625" style="233" bestFit="1" customWidth="1"/>
    <col min="10" max="10" width="15.28515625" customWidth="1"/>
    <col min="11" max="11" width="12.85546875" style="233" bestFit="1" customWidth="1"/>
    <col min="12" max="12" width="15.28515625" customWidth="1"/>
    <col min="13" max="13" width="15.7109375" style="233" customWidth="1"/>
    <col min="14" max="14" width="15.28515625" customWidth="1"/>
    <col min="15" max="15" width="16.7109375" style="233" customWidth="1"/>
    <col min="16" max="16" width="15.28515625" customWidth="1"/>
    <col min="17" max="17" width="15.7109375" style="233" customWidth="1"/>
    <col min="18" max="18" width="25.140625" customWidth="1"/>
    <col min="19" max="19" width="15.7109375" customWidth="1"/>
    <col min="20" max="20" width="25.5703125" customWidth="1"/>
    <col min="21" max="21" width="17" customWidth="1"/>
    <col min="22" max="22" width="11.42578125" hidden="1" customWidth="1"/>
  </cols>
  <sheetData>
    <row r="1" spans="1:22" s="285" customFormat="1" ht="18" customHeight="1" x14ac:dyDescent="0.25">
      <c r="B1" s="284"/>
      <c r="C1" s="498" t="s">
        <v>1556</v>
      </c>
      <c r="D1" s="498" t="s">
        <v>1557</v>
      </c>
      <c r="E1" s="498" t="s">
        <v>1558</v>
      </c>
      <c r="F1" s="284"/>
      <c r="G1" s="284"/>
      <c r="H1" s="284" t="s">
        <v>114</v>
      </c>
      <c r="J1" s="284"/>
      <c r="K1" s="284"/>
      <c r="L1" s="284"/>
      <c r="M1" s="284"/>
      <c r="N1" s="284"/>
      <c r="O1" s="284"/>
      <c r="P1" s="284"/>
      <c r="Q1" s="284"/>
      <c r="R1" s="284"/>
      <c r="S1" s="284"/>
      <c r="T1" s="284"/>
      <c r="U1" s="284"/>
    </row>
    <row r="2" spans="1:22" s="285" customFormat="1" ht="18" customHeight="1" x14ac:dyDescent="0.25">
      <c r="A2" s="318" t="s">
        <v>1348</v>
      </c>
      <c r="B2" s="284"/>
      <c r="C2" s="284"/>
      <c r="D2" s="284"/>
      <c r="E2" s="284"/>
      <c r="F2" s="284"/>
      <c r="G2" s="284"/>
      <c r="H2" s="284"/>
      <c r="J2" s="284"/>
      <c r="K2" s="284"/>
      <c r="L2" s="284"/>
      <c r="M2" s="284"/>
      <c r="N2" s="284"/>
      <c r="O2" s="284"/>
      <c r="P2" s="284"/>
      <c r="Q2" s="284"/>
      <c r="R2" s="284"/>
      <c r="S2" s="284"/>
      <c r="T2" s="284"/>
      <c r="U2" s="284"/>
    </row>
    <row r="3" spans="1:22" s="285" customFormat="1" ht="18.75" x14ac:dyDescent="0.2">
      <c r="A3" s="352" t="s">
        <v>1391</v>
      </c>
      <c r="B3" s="284"/>
      <c r="C3" s="284"/>
      <c r="D3" s="284"/>
      <c r="E3" s="284"/>
      <c r="F3" s="284"/>
      <c r="G3" s="284"/>
      <c r="H3" s="284"/>
      <c r="J3" s="284"/>
      <c r="K3" s="284"/>
      <c r="L3" s="284"/>
      <c r="M3" s="284"/>
      <c r="N3" s="284"/>
      <c r="O3" s="284"/>
      <c r="P3" s="284"/>
      <c r="Q3" s="284"/>
      <c r="R3" s="284"/>
      <c r="S3" s="284"/>
      <c r="T3" s="284"/>
      <c r="U3" s="284"/>
    </row>
    <row r="4" spans="1:22" s="66" customFormat="1" ht="15.75" customHeight="1" x14ac:dyDescent="0.25">
      <c r="A4" s="733" t="s">
        <v>96</v>
      </c>
      <c r="B4" s="735" t="s">
        <v>110</v>
      </c>
      <c r="C4" s="745" t="s">
        <v>1493</v>
      </c>
      <c r="D4" s="745" t="s">
        <v>1494</v>
      </c>
      <c r="E4" s="745" t="s">
        <v>86</v>
      </c>
      <c r="F4" s="745" t="s">
        <v>391</v>
      </c>
      <c r="G4" s="745" t="s">
        <v>87</v>
      </c>
      <c r="H4" s="748" t="s">
        <v>99</v>
      </c>
      <c r="I4" s="750"/>
      <c r="J4" s="750"/>
      <c r="K4" s="750"/>
      <c r="L4" s="750"/>
      <c r="M4" s="750"/>
      <c r="N4" s="750"/>
      <c r="O4" s="749"/>
      <c r="P4" s="754" t="s">
        <v>100</v>
      </c>
      <c r="Q4" s="755"/>
      <c r="R4" s="735" t="s">
        <v>102</v>
      </c>
      <c r="S4" s="735" t="s">
        <v>109</v>
      </c>
      <c r="T4" s="735" t="s">
        <v>108</v>
      </c>
      <c r="U4" s="751" t="s">
        <v>88</v>
      </c>
    </row>
    <row r="5" spans="1:22" s="66" customFormat="1" ht="15" customHeight="1" x14ac:dyDescent="0.25">
      <c r="A5" s="733"/>
      <c r="B5" s="733"/>
      <c r="C5" s="746"/>
      <c r="D5" s="746"/>
      <c r="E5" s="746"/>
      <c r="F5" s="746"/>
      <c r="G5" s="746"/>
      <c r="H5" s="748" t="s">
        <v>103</v>
      </c>
      <c r="I5" s="749"/>
      <c r="J5" s="748" t="s">
        <v>104</v>
      </c>
      <c r="K5" s="749"/>
      <c r="L5" s="748" t="s">
        <v>105</v>
      </c>
      <c r="M5" s="749"/>
      <c r="N5" s="748" t="s">
        <v>106</v>
      </c>
      <c r="O5" s="749"/>
      <c r="P5" s="756"/>
      <c r="Q5" s="757"/>
      <c r="R5" s="733"/>
      <c r="S5" s="733"/>
      <c r="T5" s="733"/>
      <c r="U5" s="752"/>
    </row>
    <row r="6" spans="1:22" s="67" customFormat="1" ht="25.5" x14ac:dyDescent="0.25">
      <c r="A6" s="734"/>
      <c r="B6" s="734"/>
      <c r="C6" s="747"/>
      <c r="D6" s="747"/>
      <c r="E6" s="747"/>
      <c r="F6" s="747"/>
      <c r="G6" s="747"/>
      <c r="H6" s="431" t="s">
        <v>107</v>
      </c>
      <c r="I6" s="431" t="s">
        <v>12</v>
      </c>
      <c r="J6" s="431" t="s">
        <v>107</v>
      </c>
      <c r="K6" s="431" t="s">
        <v>12</v>
      </c>
      <c r="L6" s="431" t="s">
        <v>107</v>
      </c>
      <c r="M6" s="431" t="s">
        <v>12</v>
      </c>
      <c r="N6" s="431" t="s">
        <v>107</v>
      </c>
      <c r="O6" s="431" t="s">
        <v>12</v>
      </c>
      <c r="P6" s="431" t="s">
        <v>107</v>
      </c>
      <c r="Q6" s="431" t="s">
        <v>12</v>
      </c>
      <c r="R6" s="734"/>
      <c r="S6" s="734"/>
      <c r="T6" s="734"/>
      <c r="U6" s="753"/>
    </row>
    <row r="7" spans="1:22" s="67" customFormat="1" ht="15.75" x14ac:dyDescent="0.25">
      <c r="A7" s="432"/>
      <c r="B7" s="433"/>
      <c r="C7" s="434"/>
      <c r="D7" s="434"/>
      <c r="E7" s="434"/>
      <c r="F7" s="435"/>
      <c r="G7" s="434"/>
      <c r="H7" s="436"/>
      <c r="I7" s="436"/>
      <c r="J7" s="436"/>
      <c r="K7" s="436"/>
      <c r="L7" s="436"/>
      <c r="M7" s="436"/>
      <c r="N7" s="436"/>
      <c r="O7" s="436"/>
      <c r="P7" s="436"/>
      <c r="Q7" s="436"/>
      <c r="R7" s="437"/>
      <c r="S7" s="437"/>
      <c r="T7" s="437"/>
      <c r="U7" s="438"/>
    </row>
    <row r="8" spans="1:22" ht="141.75" x14ac:dyDescent="0.25">
      <c r="A8" s="773" t="s">
        <v>1392</v>
      </c>
      <c r="B8" s="773" t="s">
        <v>111</v>
      </c>
      <c r="C8" s="325" t="s">
        <v>1556</v>
      </c>
      <c r="D8" s="325" t="s">
        <v>1817</v>
      </c>
      <c r="E8" s="821" t="s">
        <v>1818</v>
      </c>
      <c r="F8" s="630" t="s">
        <v>2708</v>
      </c>
      <c r="G8" s="73" t="s">
        <v>1819</v>
      </c>
      <c r="H8" s="818">
        <v>0.5</v>
      </c>
      <c r="I8" s="353">
        <v>0</v>
      </c>
      <c r="J8" s="818">
        <v>0.5</v>
      </c>
      <c r="K8" s="353">
        <v>0</v>
      </c>
      <c r="L8" s="350">
        <v>0</v>
      </c>
      <c r="M8" s="353">
        <v>0</v>
      </c>
      <c r="N8" s="350">
        <v>0</v>
      </c>
      <c r="O8" s="353"/>
      <c r="P8" s="392">
        <f>H8+J8+L8+N8</f>
        <v>1</v>
      </c>
      <c r="Q8" s="393">
        <f>I8+K8+M8+O8</f>
        <v>0</v>
      </c>
      <c r="R8" s="635" t="s">
        <v>2506</v>
      </c>
      <c r="S8" s="627" t="s">
        <v>2507</v>
      </c>
      <c r="T8" s="627" t="s">
        <v>1840</v>
      </c>
      <c r="U8" s="627" t="s">
        <v>1841</v>
      </c>
    </row>
    <row r="9" spans="1:22" ht="94.5" customHeight="1" x14ac:dyDescent="0.25">
      <c r="A9" s="773"/>
      <c r="B9" s="773"/>
      <c r="C9" s="622" t="s">
        <v>1556</v>
      </c>
      <c r="D9" s="307" t="s">
        <v>1835</v>
      </c>
      <c r="E9" s="539" t="s">
        <v>1836</v>
      </c>
      <c r="F9" s="630" t="s">
        <v>2709</v>
      </c>
      <c r="G9" s="73" t="s">
        <v>1837</v>
      </c>
      <c r="H9" s="350">
        <v>0</v>
      </c>
      <c r="I9" s="353">
        <v>0</v>
      </c>
      <c r="J9" s="350">
        <v>0</v>
      </c>
      <c r="K9" s="353">
        <v>0</v>
      </c>
      <c r="L9" s="350">
        <v>0</v>
      </c>
      <c r="M9" s="353">
        <v>0</v>
      </c>
      <c r="N9" s="356">
        <v>1</v>
      </c>
      <c r="O9" s="353">
        <v>0</v>
      </c>
      <c r="P9" s="392">
        <f t="shared" ref="P9:P25" si="0">H9+J9+L9+N9</f>
        <v>1</v>
      </c>
      <c r="Q9" s="393">
        <f t="shared" ref="Q9:Q25" si="1">I9+K9+M9+O9</f>
        <v>0</v>
      </c>
      <c r="R9" s="541" t="s">
        <v>1838</v>
      </c>
      <c r="S9" s="249" t="s">
        <v>1839</v>
      </c>
      <c r="T9" s="249" t="s">
        <v>1840</v>
      </c>
      <c r="U9" s="249" t="s">
        <v>1841</v>
      </c>
    </row>
    <row r="10" spans="1:22" ht="141.75" x14ac:dyDescent="0.25">
      <c r="A10" s="773"/>
      <c r="B10" s="773"/>
      <c r="C10" s="622" t="s">
        <v>1556</v>
      </c>
      <c r="D10" s="325" t="s">
        <v>1849</v>
      </c>
      <c r="E10" s="821" t="s">
        <v>1850</v>
      </c>
      <c r="F10" s="686" t="s">
        <v>2710</v>
      </c>
      <c r="G10" s="578" t="s">
        <v>2838</v>
      </c>
      <c r="H10" s="818">
        <v>0.25</v>
      </c>
      <c r="I10" s="353">
        <v>0</v>
      </c>
      <c r="J10" s="818">
        <v>0.25</v>
      </c>
      <c r="K10" s="353">
        <v>0</v>
      </c>
      <c r="L10" s="818">
        <v>0.25</v>
      </c>
      <c r="M10" s="353">
        <v>80000</v>
      </c>
      <c r="N10" s="818">
        <v>0.25</v>
      </c>
      <c r="O10" s="353">
        <v>0</v>
      </c>
      <c r="P10" s="392">
        <f t="shared" si="0"/>
        <v>1</v>
      </c>
      <c r="Q10" s="393">
        <f t="shared" si="1"/>
        <v>80000</v>
      </c>
      <c r="R10" s="635" t="s">
        <v>2506</v>
      </c>
      <c r="S10" s="249" t="s">
        <v>1854</v>
      </c>
      <c r="T10" s="249" t="s">
        <v>1853</v>
      </c>
      <c r="U10" s="249" t="s">
        <v>1855</v>
      </c>
      <c r="V10" s="540" t="s">
        <v>1851</v>
      </c>
    </row>
    <row r="11" spans="1:22" ht="141.75" x14ac:dyDescent="0.25">
      <c r="A11" s="773"/>
      <c r="B11" s="773"/>
      <c r="C11" s="622" t="s">
        <v>1556</v>
      </c>
      <c r="D11" s="325" t="s">
        <v>1899</v>
      </c>
      <c r="E11" s="821" t="s">
        <v>1900</v>
      </c>
      <c r="F11" s="630" t="s">
        <v>2711</v>
      </c>
      <c r="G11" s="578" t="s">
        <v>2503</v>
      </c>
      <c r="H11" s="818">
        <v>0.5</v>
      </c>
      <c r="I11" s="353">
        <v>0</v>
      </c>
      <c r="J11" s="350">
        <v>0</v>
      </c>
      <c r="K11" s="353">
        <v>0</v>
      </c>
      <c r="L11" s="818">
        <v>0.5</v>
      </c>
      <c r="M11" s="353">
        <v>0</v>
      </c>
      <c r="N11" s="350">
        <v>0</v>
      </c>
      <c r="O11" s="353">
        <v>0</v>
      </c>
      <c r="P11" s="392">
        <f t="shared" si="0"/>
        <v>1</v>
      </c>
      <c r="Q11" s="393">
        <f t="shared" si="1"/>
        <v>0</v>
      </c>
      <c r="R11" s="635" t="s">
        <v>2506</v>
      </c>
      <c r="S11" s="249" t="s">
        <v>1902</v>
      </c>
      <c r="T11" s="627" t="s">
        <v>2508</v>
      </c>
      <c r="U11" s="249" t="s">
        <v>1903</v>
      </c>
    </row>
    <row r="12" spans="1:22" ht="141.75" x14ac:dyDescent="0.25">
      <c r="A12" s="773"/>
      <c r="B12" s="773"/>
      <c r="C12" s="622" t="s">
        <v>1556</v>
      </c>
      <c r="D12" s="325" t="s">
        <v>1898</v>
      </c>
      <c r="E12" s="821" t="s">
        <v>1901</v>
      </c>
      <c r="F12" s="630" t="s">
        <v>2712</v>
      </c>
      <c r="G12" s="578" t="s">
        <v>2503</v>
      </c>
      <c r="H12" s="818">
        <v>0.5</v>
      </c>
      <c r="I12" s="353">
        <v>0</v>
      </c>
      <c r="J12" s="350">
        <v>0</v>
      </c>
      <c r="K12" s="353">
        <v>0</v>
      </c>
      <c r="L12" s="818">
        <v>0.5</v>
      </c>
      <c r="M12" s="353">
        <v>0</v>
      </c>
      <c r="N12" s="350">
        <v>0</v>
      </c>
      <c r="O12" s="353">
        <v>0</v>
      </c>
      <c r="P12" s="392">
        <f t="shared" si="0"/>
        <v>1</v>
      </c>
      <c r="Q12" s="393">
        <f t="shared" si="1"/>
        <v>0</v>
      </c>
      <c r="R12" s="635" t="s">
        <v>2506</v>
      </c>
      <c r="S12" s="249" t="s">
        <v>1902</v>
      </c>
      <c r="T12" s="627" t="s">
        <v>2509</v>
      </c>
      <c r="U12" s="249" t="s">
        <v>1903</v>
      </c>
    </row>
    <row r="13" spans="1:22" ht="141.75" x14ac:dyDescent="0.25">
      <c r="A13" s="773"/>
      <c r="B13" s="773"/>
      <c r="C13" s="622" t="s">
        <v>1556</v>
      </c>
      <c r="D13" s="325" t="s">
        <v>1934</v>
      </c>
      <c r="E13" s="821" t="s">
        <v>1935</v>
      </c>
      <c r="F13" s="630" t="s">
        <v>2713</v>
      </c>
      <c r="G13" s="578" t="s">
        <v>1852</v>
      </c>
      <c r="H13" s="818">
        <v>0.5</v>
      </c>
      <c r="I13" s="353">
        <v>0</v>
      </c>
      <c r="J13" s="818">
        <v>0.5</v>
      </c>
      <c r="K13" s="353">
        <v>0</v>
      </c>
      <c r="L13" s="350">
        <v>0</v>
      </c>
      <c r="M13" s="353">
        <v>0</v>
      </c>
      <c r="N13" s="350">
        <v>0</v>
      </c>
      <c r="O13" s="353">
        <v>0</v>
      </c>
      <c r="P13" s="392">
        <f t="shared" si="0"/>
        <v>1</v>
      </c>
      <c r="Q13" s="393">
        <f t="shared" si="1"/>
        <v>0</v>
      </c>
      <c r="R13" s="635" t="s">
        <v>2506</v>
      </c>
      <c r="S13" s="627" t="s">
        <v>1902</v>
      </c>
      <c r="T13" s="627" t="s">
        <v>2509</v>
      </c>
      <c r="U13" s="249" t="s">
        <v>1936</v>
      </c>
    </row>
    <row r="14" spans="1:22" ht="134.25" customHeight="1" x14ac:dyDescent="0.25">
      <c r="A14" s="773"/>
      <c r="B14" s="773" t="s">
        <v>112</v>
      </c>
      <c r="C14" s="325" t="s">
        <v>1557</v>
      </c>
      <c r="D14" s="627" t="s">
        <v>1951</v>
      </c>
      <c r="E14" s="803" t="s">
        <v>2505</v>
      </c>
      <c r="F14" s="630" t="s">
        <v>2714</v>
      </c>
      <c r="G14" s="578" t="s">
        <v>1852</v>
      </c>
      <c r="H14" s="711">
        <v>0.25</v>
      </c>
      <c r="I14" s="823">
        <v>0</v>
      </c>
      <c r="J14" s="808">
        <v>0.25</v>
      </c>
      <c r="K14" s="347">
        <v>0</v>
      </c>
      <c r="L14" s="808">
        <v>0.25</v>
      </c>
      <c r="M14" s="347">
        <v>0</v>
      </c>
      <c r="N14" s="808">
        <v>0.25</v>
      </c>
      <c r="O14" s="347">
        <v>0</v>
      </c>
      <c r="P14" s="383">
        <v>0</v>
      </c>
      <c r="Q14" s="384">
        <v>0</v>
      </c>
      <c r="R14" s="635" t="s">
        <v>2506</v>
      </c>
      <c r="S14" s="627" t="s">
        <v>1902</v>
      </c>
      <c r="T14" s="627" t="s">
        <v>2509</v>
      </c>
      <c r="U14" s="627" t="s">
        <v>2133</v>
      </c>
    </row>
    <row r="15" spans="1:22" ht="144" customHeight="1" x14ac:dyDescent="0.25">
      <c r="A15" s="773"/>
      <c r="B15" s="773"/>
      <c r="C15" s="622" t="s">
        <v>1557</v>
      </c>
      <c r="D15" s="627" t="s">
        <v>2013</v>
      </c>
      <c r="E15" s="821" t="s">
        <v>2014</v>
      </c>
      <c r="F15" s="686" t="s">
        <v>2716</v>
      </c>
      <c r="G15" s="578" t="s">
        <v>2839</v>
      </c>
      <c r="H15" s="350">
        <v>0</v>
      </c>
      <c r="I15" s="353">
        <v>0</v>
      </c>
      <c r="J15" s="818">
        <v>0.5</v>
      </c>
      <c r="K15" s="353">
        <v>40750</v>
      </c>
      <c r="L15" s="350">
        <v>0</v>
      </c>
      <c r="M15" s="353">
        <v>0</v>
      </c>
      <c r="N15" s="818">
        <v>0.5</v>
      </c>
      <c r="O15" s="353">
        <v>40750</v>
      </c>
      <c r="P15" s="392">
        <f t="shared" si="0"/>
        <v>1</v>
      </c>
      <c r="Q15" s="393">
        <f t="shared" si="1"/>
        <v>81500</v>
      </c>
      <c r="R15" s="635" t="s">
        <v>2506</v>
      </c>
      <c r="S15" s="627" t="s">
        <v>2510</v>
      </c>
      <c r="T15" s="627" t="s">
        <v>2509</v>
      </c>
      <c r="U15" s="249" t="s">
        <v>2008</v>
      </c>
      <c r="V15" s="540" t="s">
        <v>2021</v>
      </c>
    </row>
    <row r="16" spans="1:22" ht="156.75" customHeight="1" x14ac:dyDescent="0.25">
      <c r="A16" s="773"/>
      <c r="B16" s="773"/>
      <c r="C16" s="622" t="s">
        <v>1557</v>
      </c>
      <c r="D16" s="627" t="s">
        <v>2084</v>
      </c>
      <c r="E16" s="821" t="s">
        <v>2085</v>
      </c>
      <c r="F16" s="686" t="s">
        <v>2715</v>
      </c>
      <c r="G16" s="578" t="s">
        <v>2840</v>
      </c>
      <c r="H16" s="818">
        <v>0.25</v>
      </c>
      <c r="I16" s="353">
        <v>0</v>
      </c>
      <c r="J16" s="818">
        <v>0.25</v>
      </c>
      <c r="K16" s="353"/>
      <c r="L16" s="818">
        <v>0.25</v>
      </c>
      <c r="M16" s="353">
        <v>40750</v>
      </c>
      <c r="N16" s="356">
        <v>0.25</v>
      </c>
      <c r="O16" s="353">
        <v>0</v>
      </c>
      <c r="P16" s="392">
        <f t="shared" si="0"/>
        <v>1</v>
      </c>
      <c r="Q16" s="393">
        <f t="shared" si="1"/>
        <v>40750</v>
      </c>
      <c r="R16" s="635" t="s">
        <v>2506</v>
      </c>
      <c r="S16" s="627" t="s">
        <v>2511</v>
      </c>
      <c r="T16" s="627" t="s">
        <v>2509</v>
      </c>
      <c r="U16" s="249" t="s">
        <v>2064</v>
      </c>
      <c r="V16" s="540" t="s">
        <v>2086</v>
      </c>
    </row>
    <row r="17" spans="1:22" ht="135" customHeight="1" x14ac:dyDescent="0.25">
      <c r="A17" s="773"/>
      <c r="B17" s="773"/>
      <c r="C17" s="622" t="s">
        <v>1557</v>
      </c>
      <c r="D17" s="622" t="s">
        <v>2305</v>
      </c>
      <c r="E17" s="821" t="s">
        <v>2306</v>
      </c>
      <c r="F17" s="630" t="s">
        <v>2717</v>
      </c>
      <c r="G17" s="578" t="s">
        <v>1852</v>
      </c>
      <c r="H17" s="818">
        <v>0.5</v>
      </c>
      <c r="I17" s="353">
        <v>0</v>
      </c>
      <c r="J17" s="818">
        <v>0.5</v>
      </c>
      <c r="K17" s="353">
        <v>0</v>
      </c>
      <c r="L17" s="350">
        <v>0</v>
      </c>
      <c r="M17" s="353">
        <v>0</v>
      </c>
      <c r="N17" s="350">
        <v>0</v>
      </c>
      <c r="O17" s="353">
        <v>0</v>
      </c>
      <c r="P17" s="392">
        <f t="shared" si="0"/>
        <v>1</v>
      </c>
      <c r="Q17" s="393">
        <f t="shared" si="1"/>
        <v>0</v>
      </c>
      <c r="R17" s="635" t="s">
        <v>2307</v>
      </c>
      <c r="S17" s="627" t="s">
        <v>1902</v>
      </c>
      <c r="T17" s="627" t="s">
        <v>2308</v>
      </c>
      <c r="U17" s="627" t="s">
        <v>2309</v>
      </c>
    </row>
    <row r="18" spans="1:22" ht="135" x14ac:dyDescent="0.25">
      <c r="A18" s="773"/>
      <c r="B18" s="773"/>
      <c r="C18" s="622" t="s">
        <v>1557</v>
      </c>
      <c r="D18" s="622" t="s">
        <v>2321</v>
      </c>
      <c r="E18" s="821" t="s">
        <v>2322</v>
      </c>
      <c r="F18" s="630" t="s">
        <v>2718</v>
      </c>
      <c r="G18" s="578" t="s">
        <v>1852</v>
      </c>
      <c r="H18" s="350">
        <v>0</v>
      </c>
      <c r="I18" s="353">
        <v>0</v>
      </c>
      <c r="J18" s="818">
        <v>0.5</v>
      </c>
      <c r="K18" s="353">
        <v>0</v>
      </c>
      <c r="L18" s="818">
        <v>0.5</v>
      </c>
      <c r="M18" s="353">
        <v>0</v>
      </c>
      <c r="N18" s="350">
        <v>0</v>
      </c>
      <c r="O18" s="353">
        <v>0</v>
      </c>
      <c r="P18" s="392">
        <f t="shared" si="0"/>
        <v>1</v>
      </c>
      <c r="Q18" s="393">
        <f t="shared" si="1"/>
        <v>0</v>
      </c>
      <c r="R18" s="635" t="s">
        <v>2323</v>
      </c>
      <c r="S18" s="627" t="s">
        <v>1902</v>
      </c>
      <c r="T18" s="627" t="s">
        <v>2308</v>
      </c>
      <c r="U18" s="627" t="s">
        <v>2309</v>
      </c>
    </row>
    <row r="19" spans="1:22" ht="145.5" customHeight="1" x14ac:dyDescent="0.25">
      <c r="A19" s="773"/>
      <c r="B19" s="773" t="s">
        <v>1393</v>
      </c>
      <c r="C19" s="622" t="s">
        <v>1557</v>
      </c>
      <c r="D19" s="582" t="s">
        <v>2207</v>
      </c>
      <c r="E19" s="821" t="s">
        <v>2208</v>
      </c>
      <c r="F19" s="686" t="s">
        <v>2719</v>
      </c>
      <c r="G19" s="578" t="s">
        <v>2504</v>
      </c>
      <c r="H19" s="583">
        <v>0</v>
      </c>
      <c r="I19" s="353">
        <v>0</v>
      </c>
      <c r="J19" s="818">
        <v>0.5</v>
      </c>
      <c r="K19" s="353">
        <v>0</v>
      </c>
      <c r="L19" s="583">
        <v>0</v>
      </c>
      <c r="M19" s="353">
        <v>0</v>
      </c>
      <c r="N19" s="818">
        <v>0.5</v>
      </c>
      <c r="O19" s="353">
        <v>81500</v>
      </c>
      <c r="P19" s="392">
        <f t="shared" ref="P19" si="2">H19+J19+L19+N19</f>
        <v>1</v>
      </c>
      <c r="Q19" s="393">
        <f t="shared" ref="Q19" si="3">I19+K19+M19+O19</f>
        <v>81500</v>
      </c>
      <c r="R19" s="635" t="s">
        <v>2506</v>
      </c>
      <c r="S19" s="627" t="s">
        <v>2512</v>
      </c>
      <c r="T19" s="627" t="s">
        <v>2509</v>
      </c>
      <c r="U19" s="579" t="s">
        <v>2008</v>
      </c>
      <c r="V19" s="540" t="s">
        <v>2021</v>
      </c>
    </row>
    <row r="20" spans="1:22" ht="110.25" x14ac:dyDescent="0.25">
      <c r="A20" s="773"/>
      <c r="B20" s="773"/>
      <c r="C20" s="622" t="s">
        <v>1557</v>
      </c>
      <c r="D20" s="645" t="s">
        <v>2267</v>
      </c>
      <c r="E20" s="822" t="s">
        <v>2268</v>
      </c>
      <c r="F20" s="630" t="s">
        <v>2720</v>
      </c>
      <c r="G20" s="637" t="s">
        <v>2263</v>
      </c>
      <c r="H20" s="824">
        <v>0.25</v>
      </c>
      <c r="I20" s="647">
        <v>0</v>
      </c>
      <c r="J20" s="824">
        <v>0.25</v>
      </c>
      <c r="K20" s="647">
        <v>0</v>
      </c>
      <c r="L20" s="824">
        <v>0.25</v>
      </c>
      <c r="M20" s="647">
        <v>0</v>
      </c>
      <c r="N20" s="824">
        <v>0.25</v>
      </c>
      <c r="O20" s="647">
        <v>0</v>
      </c>
      <c r="P20" s="642">
        <v>1</v>
      </c>
      <c r="Q20" s="643">
        <v>0</v>
      </c>
      <c r="R20" s="637" t="s">
        <v>2264</v>
      </c>
      <c r="S20" s="637" t="s">
        <v>2265</v>
      </c>
      <c r="T20" s="637" t="s">
        <v>2262</v>
      </c>
      <c r="U20" s="637" t="s">
        <v>1967</v>
      </c>
    </row>
    <row r="21" spans="1:22" ht="15.75" x14ac:dyDescent="0.25">
      <c r="A21" s="773"/>
      <c r="B21" s="773"/>
      <c r="C21" s="325"/>
      <c r="D21" s="325"/>
      <c r="E21" s="325"/>
      <c r="F21" s="325"/>
      <c r="G21" s="73"/>
      <c r="H21" s="350"/>
      <c r="I21" s="353"/>
      <c r="J21" s="350"/>
      <c r="K21" s="353"/>
      <c r="L21" s="350"/>
      <c r="M21" s="353"/>
      <c r="N21" s="350"/>
      <c r="O21" s="353"/>
      <c r="P21" s="392">
        <f t="shared" si="0"/>
        <v>0</v>
      </c>
      <c r="Q21" s="393">
        <f t="shared" si="1"/>
        <v>0</v>
      </c>
      <c r="R21" s="347"/>
      <c r="S21" s="249"/>
      <c r="T21" s="249"/>
      <c r="U21" s="249"/>
    </row>
    <row r="22" spans="1:22" ht="15.75" x14ac:dyDescent="0.25">
      <c r="A22" s="773"/>
      <c r="B22" s="773"/>
      <c r="C22" s="325"/>
      <c r="D22" s="325"/>
      <c r="E22" s="325"/>
      <c r="F22" s="325"/>
      <c r="G22" s="73"/>
      <c r="H22" s="350"/>
      <c r="I22" s="353"/>
      <c r="J22" s="350"/>
      <c r="K22" s="353"/>
      <c r="L22" s="350"/>
      <c r="M22" s="353"/>
      <c r="N22" s="350"/>
      <c r="O22" s="353"/>
      <c r="P22" s="392">
        <f t="shared" si="0"/>
        <v>0</v>
      </c>
      <c r="Q22" s="393">
        <f t="shared" si="1"/>
        <v>0</v>
      </c>
      <c r="R22" s="347"/>
      <c r="S22" s="249"/>
      <c r="T22" s="249"/>
      <c r="U22" s="249"/>
    </row>
    <row r="23" spans="1:22" ht="15.75" x14ac:dyDescent="0.25">
      <c r="A23" s="773"/>
      <c r="B23" s="773"/>
      <c r="C23" s="74"/>
      <c r="D23" s="74"/>
      <c r="E23" s="325"/>
      <c r="F23" s="325"/>
      <c r="G23" s="73"/>
      <c r="H23" s="350"/>
      <c r="I23" s="353"/>
      <c r="J23" s="350"/>
      <c r="K23" s="353"/>
      <c r="L23" s="350"/>
      <c r="M23" s="353"/>
      <c r="N23" s="350"/>
      <c r="O23" s="353"/>
      <c r="P23" s="392">
        <f t="shared" si="0"/>
        <v>0</v>
      </c>
      <c r="Q23" s="393">
        <f t="shared" si="1"/>
        <v>0</v>
      </c>
      <c r="R23" s="347"/>
      <c r="S23" s="249"/>
      <c r="T23" s="249"/>
      <c r="U23" s="249"/>
    </row>
    <row r="24" spans="1:22" ht="15.75" x14ac:dyDescent="0.25">
      <c r="A24" s="773"/>
      <c r="B24" s="773"/>
      <c r="C24" s="74"/>
      <c r="D24" s="74"/>
      <c r="E24" s="325"/>
      <c r="F24" s="325"/>
      <c r="G24" s="73"/>
      <c r="H24" s="350"/>
      <c r="I24" s="353"/>
      <c r="J24" s="350"/>
      <c r="K24" s="353"/>
      <c r="L24" s="350"/>
      <c r="M24" s="353"/>
      <c r="N24" s="350"/>
      <c r="O24" s="353"/>
      <c r="P24" s="392">
        <f t="shared" si="0"/>
        <v>0</v>
      </c>
      <c r="Q24" s="393">
        <f t="shared" si="1"/>
        <v>0</v>
      </c>
      <c r="R24" s="347"/>
      <c r="S24" s="249"/>
      <c r="T24" s="249"/>
      <c r="U24" s="249"/>
    </row>
    <row r="25" spans="1:22" ht="15.75" x14ac:dyDescent="0.25">
      <c r="A25" s="773"/>
      <c r="B25" s="773"/>
      <c r="C25" s="325"/>
      <c r="D25" s="325"/>
      <c r="E25" s="325"/>
      <c r="F25" s="325"/>
      <c r="G25" s="73"/>
      <c r="H25" s="350"/>
      <c r="I25" s="353"/>
      <c r="J25" s="350"/>
      <c r="K25" s="353"/>
      <c r="L25" s="350"/>
      <c r="M25" s="353"/>
      <c r="N25" s="350"/>
      <c r="O25" s="353"/>
      <c r="P25" s="392">
        <f t="shared" si="0"/>
        <v>0</v>
      </c>
      <c r="Q25" s="393">
        <f t="shared" si="1"/>
        <v>0</v>
      </c>
      <c r="R25" s="347"/>
      <c r="S25" s="249"/>
      <c r="T25" s="249"/>
      <c r="U25" s="249"/>
    </row>
    <row r="26" spans="1:22" s="286" customFormat="1" ht="15.75" x14ac:dyDescent="0.2">
      <c r="A26" s="298"/>
      <c r="B26" s="299"/>
      <c r="C26" s="298" t="s">
        <v>113</v>
      </c>
      <c r="D26" s="299"/>
      <c r="E26" s="299"/>
      <c r="F26" s="299"/>
      <c r="G26" s="300"/>
      <c r="H26" s="264">
        <f t="shared" ref="H26:P26" si="4">SUM(H8:H25)</f>
        <v>3.5</v>
      </c>
      <c r="I26" s="232">
        <f t="shared" si="4"/>
        <v>0</v>
      </c>
      <c r="J26" s="264">
        <f t="shared" si="4"/>
        <v>4</v>
      </c>
      <c r="K26" s="232">
        <f t="shared" si="4"/>
        <v>40750</v>
      </c>
      <c r="L26" s="264">
        <f t="shared" si="4"/>
        <v>2.5</v>
      </c>
      <c r="M26" s="232">
        <f t="shared" si="4"/>
        <v>120750</v>
      </c>
      <c r="N26" s="264">
        <f t="shared" si="4"/>
        <v>3</v>
      </c>
      <c r="O26" s="232">
        <f t="shared" si="4"/>
        <v>122250</v>
      </c>
      <c r="P26" s="232">
        <f t="shared" si="4"/>
        <v>12</v>
      </c>
      <c r="Q26" s="232">
        <f>SUM(Q8:Q25)</f>
        <v>283750</v>
      </c>
      <c r="R26" s="264"/>
      <c r="S26" s="264"/>
      <c r="T26" s="264"/>
      <c r="U26" s="264"/>
    </row>
    <row r="27" spans="1:22" x14ac:dyDescent="0.25">
      <c r="I27"/>
      <c r="K27"/>
      <c r="M27"/>
      <c r="O27"/>
      <c r="Q27"/>
    </row>
    <row r="28" spans="1:22" x14ac:dyDescent="0.25">
      <c r="I28"/>
      <c r="K28"/>
      <c r="M28"/>
      <c r="O28"/>
      <c r="Q28"/>
    </row>
    <row r="29" spans="1:22" x14ac:dyDescent="0.25">
      <c r="C29" s="455"/>
      <c r="I29"/>
      <c r="K29"/>
      <c r="M29"/>
      <c r="O29"/>
      <c r="Q29"/>
    </row>
    <row r="30" spans="1:22" x14ac:dyDescent="0.25">
      <c r="C30" s="455"/>
      <c r="I30"/>
      <c r="K30"/>
      <c r="M30"/>
      <c r="O30"/>
      <c r="Q30"/>
    </row>
    <row r="31" spans="1:22" x14ac:dyDescent="0.25">
      <c r="C31" s="45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sheetData>
  <mergeCells count="21">
    <mergeCell ref="T4:T6"/>
    <mergeCell ref="U4:U6"/>
    <mergeCell ref="H5:I5"/>
    <mergeCell ref="F4:F6"/>
    <mergeCell ref="P4:Q5"/>
    <mergeCell ref="R4:R6"/>
    <mergeCell ref="S4:S6"/>
    <mergeCell ref="J5:K5"/>
    <mergeCell ref="L5:M5"/>
    <mergeCell ref="N5:O5"/>
    <mergeCell ref="E4:E6"/>
    <mergeCell ref="G4:G6"/>
    <mergeCell ref="H4:O4"/>
    <mergeCell ref="A8:A25"/>
    <mergeCell ref="A4:A6"/>
    <mergeCell ref="B4:B6"/>
    <mergeCell ref="C4:C6"/>
    <mergeCell ref="B19:B25"/>
    <mergeCell ref="B8:B13"/>
    <mergeCell ref="B14:B18"/>
    <mergeCell ref="D4:D6"/>
  </mergeCells>
  <conditionalFormatting sqref="F8">
    <cfRule type="duplicateValues" dxfId="319" priority="154"/>
  </conditionalFormatting>
  <conditionalFormatting sqref="F8">
    <cfRule type="duplicateValues" dxfId="318" priority="153"/>
  </conditionalFormatting>
  <conditionalFormatting sqref="F8">
    <cfRule type="duplicateValues" dxfId="317" priority="152"/>
  </conditionalFormatting>
  <conditionalFormatting sqref="F8">
    <cfRule type="duplicateValues" dxfId="316" priority="151"/>
  </conditionalFormatting>
  <conditionalFormatting sqref="F8">
    <cfRule type="duplicateValues" dxfId="315" priority="150"/>
  </conditionalFormatting>
  <conditionalFormatting sqref="F8">
    <cfRule type="duplicateValues" dxfId="314" priority="149"/>
  </conditionalFormatting>
  <conditionalFormatting sqref="F8">
    <cfRule type="duplicateValues" dxfId="313" priority="148"/>
  </conditionalFormatting>
  <conditionalFormatting sqref="F8">
    <cfRule type="duplicateValues" dxfId="312" priority="147"/>
  </conditionalFormatting>
  <conditionalFormatting sqref="F8">
    <cfRule type="duplicateValues" dxfId="311" priority="146"/>
  </conditionalFormatting>
  <conditionalFormatting sqref="F8">
    <cfRule type="duplicateValues" dxfId="310" priority="145"/>
  </conditionalFormatting>
  <conditionalFormatting sqref="F8">
    <cfRule type="duplicateValues" dxfId="309" priority="144"/>
  </conditionalFormatting>
  <conditionalFormatting sqref="F9">
    <cfRule type="duplicateValues" dxfId="308" priority="143"/>
  </conditionalFormatting>
  <conditionalFormatting sqref="F9">
    <cfRule type="duplicateValues" dxfId="307" priority="142"/>
  </conditionalFormatting>
  <conditionalFormatting sqref="F9">
    <cfRule type="duplicateValues" dxfId="306" priority="141"/>
  </conditionalFormatting>
  <conditionalFormatting sqref="F9">
    <cfRule type="duplicateValues" dxfId="305" priority="140"/>
  </conditionalFormatting>
  <conditionalFormatting sqref="F9">
    <cfRule type="duplicateValues" dxfId="304" priority="139"/>
  </conditionalFormatting>
  <conditionalFormatting sqref="F9">
    <cfRule type="duplicateValues" dxfId="303" priority="138"/>
  </conditionalFormatting>
  <conditionalFormatting sqref="F9">
    <cfRule type="duplicateValues" dxfId="302" priority="137"/>
  </conditionalFormatting>
  <conditionalFormatting sqref="F9">
    <cfRule type="duplicateValues" dxfId="301" priority="136"/>
  </conditionalFormatting>
  <conditionalFormatting sqref="F9">
    <cfRule type="duplicateValues" dxfId="300" priority="135"/>
  </conditionalFormatting>
  <conditionalFormatting sqref="F9">
    <cfRule type="duplicateValues" dxfId="299" priority="134"/>
  </conditionalFormatting>
  <conditionalFormatting sqref="F9">
    <cfRule type="duplicateValues" dxfId="298" priority="133"/>
  </conditionalFormatting>
  <conditionalFormatting sqref="F9">
    <cfRule type="duplicateValues" dxfId="297" priority="132"/>
  </conditionalFormatting>
  <conditionalFormatting sqref="F9">
    <cfRule type="duplicateValues" dxfId="296" priority="131"/>
  </conditionalFormatting>
  <conditionalFormatting sqref="F9">
    <cfRule type="duplicateValues" dxfId="295" priority="130"/>
  </conditionalFormatting>
  <conditionalFormatting sqref="F9">
    <cfRule type="duplicateValues" dxfId="294" priority="129"/>
  </conditionalFormatting>
  <conditionalFormatting sqref="F9">
    <cfRule type="duplicateValues" dxfId="293" priority="128"/>
  </conditionalFormatting>
  <conditionalFormatting sqref="F9">
    <cfRule type="duplicateValues" dxfId="292" priority="127"/>
  </conditionalFormatting>
  <conditionalFormatting sqref="F9">
    <cfRule type="duplicateValues" dxfId="291" priority="126"/>
  </conditionalFormatting>
  <conditionalFormatting sqref="F9">
    <cfRule type="duplicateValues" dxfId="290" priority="125"/>
  </conditionalFormatting>
  <conditionalFormatting sqref="F9">
    <cfRule type="duplicateValues" dxfId="289" priority="124"/>
  </conditionalFormatting>
  <conditionalFormatting sqref="F9">
    <cfRule type="duplicateValues" dxfId="288" priority="123"/>
  </conditionalFormatting>
  <conditionalFormatting sqref="F9">
    <cfRule type="duplicateValues" dxfId="287" priority="122"/>
  </conditionalFormatting>
  <conditionalFormatting sqref="F10">
    <cfRule type="duplicateValues" dxfId="286" priority="121"/>
  </conditionalFormatting>
  <conditionalFormatting sqref="F10">
    <cfRule type="duplicateValues" dxfId="285" priority="120"/>
  </conditionalFormatting>
  <conditionalFormatting sqref="F10">
    <cfRule type="duplicateValues" dxfId="284" priority="119"/>
  </conditionalFormatting>
  <conditionalFormatting sqref="F10">
    <cfRule type="duplicateValues" dxfId="283" priority="118"/>
  </conditionalFormatting>
  <conditionalFormatting sqref="F10">
    <cfRule type="duplicateValues" dxfId="282" priority="117"/>
  </conditionalFormatting>
  <conditionalFormatting sqref="F10">
    <cfRule type="duplicateValues" dxfId="281" priority="116"/>
  </conditionalFormatting>
  <conditionalFormatting sqref="F10">
    <cfRule type="duplicateValues" dxfId="280" priority="115"/>
  </conditionalFormatting>
  <conditionalFormatting sqref="F10">
    <cfRule type="duplicateValues" dxfId="279" priority="114"/>
  </conditionalFormatting>
  <conditionalFormatting sqref="F10">
    <cfRule type="duplicateValues" dxfId="278" priority="113"/>
  </conditionalFormatting>
  <conditionalFormatting sqref="F10">
    <cfRule type="duplicateValues" dxfId="277" priority="112"/>
  </conditionalFormatting>
  <conditionalFormatting sqref="F10">
    <cfRule type="duplicateValues" dxfId="276" priority="111"/>
  </conditionalFormatting>
  <conditionalFormatting sqref="F11">
    <cfRule type="duplicateValues" dxfId="275" priority="110"/>
  </conditionalFormatting>
  <conditionalFormatting sqref="F11">
    <cfRule type="duplicateValues" dxfId="274" priority="109"/>
  </conditionalFormatting>
  <conditionalFormatting sqref="F11">
    <cfRule type="duplicateValues" dxfId="273" priority="108"/>
  </conditionalFormatting>
  <conditionalFormatting sqref="F11">
    <cfRule type="duplicateValues" dxfId="272" priority="107"/>
  </conditionalFormatting>
  <conditionalFormatting sqref="F11">
    <cfRule type="duplicateValues" dxfId="271" priority="106"/>
  </conditionalFormatting>
  <conditionalFormatting sqref="F11">
    <cfRule type="duplicateValues" dxfId="270" priority="105"/>
  </conditionalFormatting>
  <conditionalFormatting sqref="F11">
    <cfRule type="duplicateValues" dxfId="269" priority="104"/>
  </conditionalFormatting>
  <conditionalFormatting sqref="F11">
    <cfRule type="duplicateValues" dxfId="268" priority="103"/>
  </conditionalFormatting>
  <conditionalFormatting sqref="F11">
    <cfRule type="duplicateValues" dxfId="267" priority="102"/>
  </conditionalFormatting>
  <conditionalFormatting sqref="F11">
    <cfRule type="duplicateValues" dxfId="266" priority="101"/>
  </conditionalFormatting>
  <conditionalFormatting sqref="F11">
    <cfRule type="duplicateValues" dxfId="265" priority="100"/>
  </conditionalFormatting>
  <conditionalFormatting sqref="F12">
    <cfRule type="duplicateValues" dxfId="264" priority="99"/>
  </conditionalFormatting>
  <conditionalFormatting sqref="F12">
    <cfRule type="duplicateValues" dxfId="263" priority="98"/>
  </conditionalFormatting>
  <conditionalFormatting sqref="F12">
    <cfRule type="duplicateValues" dxfId="262" priority="97"/>
  </conditionalFormatting>
  <conditionalFormatting sqref="F12">
    <cfRule type="duplicateValues" dxfId="261" priority="96"/>
  </conditionalFormatting>
  <conditionalFormatting sqref="F12">
    <cfRule type="duplicateValues" dxfId="260" priority="95"/>
  </conditionalFormatting>
  <conditionalFormatting sqref="F12">
    <cfRule type="duplicateValues" dxfId="259" priority="94"/>
  </conditionalFormatting>
  <conditionalFormatting sqref="F12">
    <cfRule type="duplicateValues" dxfId="258" priority="93"/>
  </conditionalFormatting>
  <conditionalFormatting sqref="F12">
    <cfRule type="duplicateValues" dxfId="257" priority="92"/>
  </conditionalFormatting>
  <conditionalFormatting sqref="F12">
    <cfRule type="duplicateValues" dxfId="256" priority="91"/>
  </conditionalFormatting>
  <conditionalFormatting sqref="F12">
    <cfRule type="duplicateValues" dxfId="255" priority="90"/>
  </conditionalFormatting>
  <conditionalFormatting sqref="F12">
    <cfRule type="duplicateValues" dxfId="254" priority="89"/>
  </conditionalFormatting>
  <conditionalFormatting sqref="F13">
    <cfRule type="duplicateValues" dxfId="253" priority="88"/>
  </conditionalFormatting>
  <conditionalFormatting sqref="F13">
    <cfRule type="duplicateValues" dxfId="252" priority="87"/>
  </conditionalFormatting>
  <conditionalFormatting sqref="F13">
    <cfRule type="duplicateValues" dxfId="251" priority="86"/>
  </conditionalFormatting>
  <conditionalFormatting sqref="F13">
    <cfRule type="duplicateValues" dxfId="250" priority="85"/>
  </conditionalFormatting>
  <conditionalFormatting sqref="F13">
    <cfRule type="duplicateValues" dxfId="249" priority="84"/>
  </conditionalFormatting>
  <conditionalFormatting sqref="F13">
    <cfRule type="duplicateValues" dxfId="248" priority="83"/>
  </conditionalFormatting>
  <conditionalFormatting sqref="F13">
    <cfRule type="duplicateValues" dxfId="247" priority="82"/>
  </conditionalFormatting>
  <conditionalFormatting sqref="F13">
    <cfRule type="duplicateValues" dxfId="246" priority="81"/>
  </conditionalFormatting>
  <conditionalFormatting sqref="F13">
    <cfRule type="duplicateValues" dxfId="245" priority="80"/>
  </conditionalFormatting>
  <conditionalFormatting sqref="F13">
    <cfRule type="duplicateValues" dxfId="244" priority="79"/>
  </conditionalFormatting>
  <conditionalFormatting sqref="F13">
    <cfRule type="duplicateValues" dxfId="243" priority="78"/>
  </conditionalFormatting>
  <conditionalFormatting sqref="F14">
    <cfRule type="duplicateValues" dxfId="242" priority="77"/>
  </conditionalFormatting>
  <conditionalFormatting sqref="F14">
    <cfRule type="duplicateValues" dxfId="241" priority="76"/>
  </conditionalFormatting>
  <conditionalFormatting sqref="F14">
    <cfRule type="duplicateValues" dxfId="240" priority="75"/>
  </conditionalFormatting>
  <conditionalFormatting sqref="F14">
    <cfRule type="duplicateValues" dxfId="239" priority="74"/>
  </conditionalFormatting>
  <conditionalFormatting sqref="F14">
    <cfRule type="duplicateValues" dxfId="238" priority="73"/>
  </conditionalFormatting>
  <conditionalFormatting sqref="F14">
    <cfRule type="duplicateValues" dxfId="237" priority="72"/>
  </conditionalFormatting>
  <conditionalFormatting sqref="F14">
    <cfRule type="duplicateValues" dxfId="236" priority="71"/>
  </conditionalFormatting>
  <conditionalFormatting sqref="F14">
    <cfRule type="duplicateValues" dxfId="235" priority="70"/>
  </conditionalFormatting>
  <conditionalFormatting sqref="F14">
    <cfRule type="duplicateValues" dxfId="234" priority="69"/>
  </conditionalFormatting>
  <conditionalFormatting sqref="F14">
    <cfRule type="duplicateValues" dxfId="233" priority="68"/>
  </conditionalFormatting>
  <conditionalFormatting sqref="F14">
    <cfRule type="duplicateValues" dxfId="232" priority="67"/>
  </conditionalFormatting>
  <conditionalFormatting sqref="F15">
    <cfRule type="duplicateValues" dxfId="231" priority="66"/>
  </conditionalFormatting>
  <conditionalFormatting sqref="F15">
    <cfRule type="duplicateValues" dxfId="230" priority="65"/>
  </conditionalFormatting>
  <conditionalFormatting sqref="F15">
    <cfRule type="duplicateValues" dxfId="229" priority="64"/>
  </conditionalFormatting>
  <conditionalFormatting sqref="F15">
    <cfRule type="duplicateValues" dxfId="228" priority="63"/>
  </conditionalFormatting>
  <conditionalFormatting sqref="F15">
    <cfRule type="duplicateValues" dxfId="227" priority="62"/>
  </conditionalFormatting>
  <conditionalFormatting sqref="F15">
    <cfRule type="duplicateValues" dxfId="226" priority="61"/>
  </conditionalFormatting>
  <conditionalFormatting sqref="F15">
    <cfRule type="duplicateValues" dxfId="225" priority="60"/>
  </conditionalFormatting>
  <conditionalFormatting sqref="F15">
    <cfRule type="duplicateValues" dxfId="224" priority="59"/>
  </conditionalFormatting>
  <conditionalFormatting sqref="F15">
    <cfRule type="duplicateValues" dxfId="223" priority="58"/>
  </conditionalFormatting>
  <conditionalFormatting sqref="F15">
    <cfRule type="duplicateValues" dxfId="222" priority="57"/>
  </conditionalFormatting>
  <conditionalFormatting sqref="F15">
    <cfRule type="duplicateValues" dxfId="221" priority="56"/>
  </conditionalFormatting>
  <conditionalFormatting sqref="F16">
    <cfRule type="duplicateValues" dxfId="220" priority="55"/>
  </conditionalFormatting>
  <conditionalFormatting sqref="F16">
    <cfRule type="duplicateValues" dxfId="219" priority="54"/>
  </conditionalFormatting>
  <conditionalFormatting sqref="F16">
    <cfRule type="duplicateValues" dxfId="218" priority="53"/>
  </conditionalFormatting>
  <conditionalFormatting sqref="F16">
    <cfRule type="duplicateValues" dxfId="217" priority="52"/>
  </conditionalFormatting>
  <conditionalFormatting sqref="F16">
    <cfRule type="duplicateValues" dxfId="216" priority="51"/>
  </conditionalFormatting>
  <conditionalFormatting sqref="F16">
    <cfRule type="duplicateValues" dxfId="215" priority="50"/>
  </conditionalFormatting>
  <conditionalFormatting sqref="F16">
    <cfRule type="duplicateValues" dxfId="214" priority="49"/>
  </conditionalFormatting>
  <conditionalFormatting sqref="F16">
    <cfRule type="duplicateValues" dxfId="213" priority="48"/>
  </conditionalFormatting>
  <conditionalFormatting sqref="F16">
    <cfRule type="duplicateValues" dxfId="212" priority="47"/>
  </conditionalFormatting>
  <conditionalFormatting sqref="F16">
    <cfRule type="duplicateValues" dxfId="211" priority="46"/>
  </conditionalFormatting>
  <conditionalFormatting sqref="F16">
    <cfRule type="duplicateValues" dxfId="210" priority="45"/>
  </conditionalFormatting>
  <conditionalFormatting sqref="F17">
    <cfRule type="duplicateValues" dxfId="209" priority="44"/>
  </conditionalFormatting>
  <conditionalFormatting sqref="F17">
    <cfRule type="duplicateValues" dxfId="208" priority="43"/>
  </conditionalFormatting>
  <conditionalFormatting sqref="F17">
    <cfRule type="duplicateValues" dxfId="207" priority="42"/>
  </conditionalFormatting>
  <conditionalFormatting sqref="F17">
    <cfRule type="duplicateValues" dxfId="206" priority="41"/>
  </conditionalFormatting>
  <conditionalFormatting sqref="F17">
    <cfRule type="duplicateValues" dxfId="205" priority="40"/>
  </conditionalFormatting>
  <conditionalFormatting sqref="F17">
    <cfRule type="duplicateValues" dxfId="204" priority="39"/>
  </conditionalFormatting>
  <conditionalFormatting sqref="F17">
    <cfRule type="duplicateValues" dxfId="203" priority="38"/>
  </conditionalFormatting>
  <conditionalFormatting sqref="F17">
    <cfRule type="duplicateValues" dxfId="202" priority="37"/>
  </conditionalFormatting>
  <conditionalFormatting sqref="F17">
    <cfRule type="duplicateValues" dxfId="201" priority="36"/>
  </conditionalFormatting>
  <conditionalFormatting sqref="F17">
    <cfRule type="duplicateValues" dxfId="200" priority="35"/>
  </conditionalFormatting>
  <conditionalFormatting sqref="F17">
    <cfRule type="duplicateValues" dxfId="199" priority="34"/>
  </conditionalFormatting>
  <conditionalFormatting sqref="F18">
    <cfRule type="duplicateValues" dxfId="198" priority="33"/>
  </conditionalFormatting>
  <conditionalFormatting sqref="F18">
    <cfRule type="duplicateValues" dxfId="197" priority="32"/>
  </conditionalFormatting>
  <conditionalFormatting sqref="F18">
    <cfRule type="duplicateValues" dxfId="196" priority="31"/>
  </conditionalFormatting>
  <conditionalFormatting sqref="F18">
    <cfRule type="duplicateValues" dxfId="195" priority="30"/>
  </conditionalFormatting>
  <conditionalFormatting sqref="F18">
    <cfRule type="duplicateValues" dxfId="194" priority="29"/>
  </conditionalFormatting>
  <conditionalFormatting sqref="F18">
    <cfRule type="duplicateValues" dxfId="193" priority="28"/>
  </conditionalFormatting>
  <conditionalFormatting sqref="F18">
    <cfRule type="duplicateValues" dxfId="192" priority="27"/>
  </conditionalFormatting>
  <conditionalFormatting sqref="F18">
    <cfRule type="duplicateValues" dxfId="191" priority="26"/>
  </conditionalFormatting>
  <conditionalFormatting sqref="F18">
    <cfRule type="duplicateValues" dxfId="190" priority="25"/>
  </conditionalFormatting>
  <conditionalFormatting sqref="F18">
    <cfRule type="duplicateValues" dxfId="189" priority="24"/>
  </conditionalFormatting>
  <conditionalFormatting sqref="F18">
    <cfRule type="duplicateValues" dxfId="188" priority="23"/>
  </conditionalFormatting>
  <conditionalFormatting sqref="F19">
    <cfRule type="duplicateValues" dxfId="187" priority="22"/>
  </conditionalFormatting>
  <conditionalFormatting sqref="F19">
    <cfRule type="duplicateValues" dxfId="186" priority="21"/>
  </conditionalFormatting>
  <conditionalFormatting sqref="F19">
    <cfRule type="duplicateValues" dxfId="185" priority="20"/>
  </conditionalFormatting>
  <conditionalFormatting sqref="F19">
    <cfRule type="duplicateValues" dxfId="184" priority="19"/>
  </conditionalFormatting>
  <conditionalFormatting sqref="F19">
    <cfRule type="duplicateValues" dxfId="183" priority="18"/>
  </conditionalFormatting>
  <conditionalFormatting sqref="F19">
    <cfRule type="duplicateValues" dxfId="182" priority="17"/>
  </conditionalFormatting>
  <conditionalFormatting sqref="F19">
    <cfRule type="duplicateValues" dxfId="181" priority="16"/>
  </conditionalFormatting>
  <conditionalFormatting sqref="F19">
    <cfRule type="duplicateValues" dxfId="180" priority="15"/>
  </conditionalFormatting>
  <conditionalFormatting sqref="F19">
    <cfRule type="duplicateValues" dxfId="179" priority="14"/>
  </conditionalFormatting>
  <conditionalFormatting sqref="F19">
    <cfRule type="duplicateValues" dxfId="178" priority="13"/>
  </conditionalFormatting>
  <conditionalFormatting sqref="F19">
    <cfRule type="duplicateValues" dxfId="177" priority="12"/>
  </conditionalFormatting>
  <conditionalFormatting sqref="F20">
    <cfRule type="duplicateValues" dxfId="176" priority="11"/>
  </conditionalFormatting>
  <conditionalFormatting sqref="F20">
    <cfRule type="duplicateValues" dxfId="175" priority="10"/>
  </conditionalFormatting>
  <conditionalFormatting sqref="F20">
    <cfRule type="duplicateValues" dxfId="174" priority="9"/>
  </conditionalFormatting>
  <conditionalFormatting sqref="F20">
    <cfRule type="duplicateValues" dxfId="173" priority="8"/>
  </conditionalFormatting>
  <conditionalFormatting sqref="F20">
    <cfRule type="duplicateValues" dxfId="172" priority="7"/>
  </conditionalFormatting>
  <conditionalFormatting sqref="F20">
    <cfRule type="duplicateValues" dxfId="171" priority="6"/>
  </conditionalFormatting>
  <conditionalFormatting sqref="F20">
    <cfRule type="duplicateValues" dxfId="170" priority="5"/>
  </conditionalFormatting>
  <conditionalFormatting sqref="F20">
    <cfRule type="duplicateValues" dxfId="169" priority="4"/>
  </conditionalFormatting>
  <conditionalFormatting sqref="F20">
    <cfRule type="duplicateValues" dxfId="168" priority="3"/>
  </conditionalFormatting>
  <conditionalFormatting sqref="F20">
    <cfRule type="duplicateValues" dxfId="167" priority="2"/>
  </conditionalFormatting>
  <conditionalFormatting sqref="F20">
    <cfRule type="duplicateValues" dxfId="166" priority="1"/>
  </conditionalFormatting>
  <dataValidations count="11">
    <dataValidation type="list" allowBlank="1" showInputMessage="1" showErrorMessage="1" sqref="C21:C25">
      <formula1>$E$1</formula1>
    </dataValidation>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13">
      <formula1>$C$1</formula1>
    </dataValidation>
    <dataValidation type="list" allowBlank="1" showInputMessage="1" showErrorMessage="1" sqref="C14:C20">
      <formula1>$D$1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topLeftCell="E1" zoomScale="70" zoomScaleNormal="70" workbookViewId="0">
      <pane ySplit="5" topLeftCell="A6" activePane="bottomLeft" state="frozen"/>
      <selection activeCell="R5" sqref="R5"/>
      <selection pane="bottomLeft" activeCell="J21" sqref="J21"/>
    </sheetView>
  </sheetViews>
  <sheetFormatPr baseColWidth="10" defaultColWidth="11.42578125" defaultRowHeight="15" x14ac:dyDescent="0.25"/>
  <cols>
    <col min="1" max="2" width="35.7109375" customWidth="1"/>
    <col min="3" max="3" width="27.42578125" customWidth="1"/>
    <col min="4" max="4" width="27.42578125" style="45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498" t="s">
        <v>1497</v>
      </c>
      <c r="C1" s="498" t="s">
        <v>1498</v>
      </c>
      <c r="D1" s="498" t="s">
        <v>1499</v>
      </c>
      <c r="E1" s="498" t="s">
        <v>1500</v>
      </c>
      <c r="F1" s="284"/>
      <c r="G1" s="284"/>
      <c r="H1" s="284" t="s">
        <v>477</v>
      </c>
      <c r="J1" s="284"/>
      <c r="K1" s="284"/>
      <c r="L1" s="284"/>
      <c r="M1" s="284"/>
      <c r="N1" s="284"/>
      <c r="O1" s="284"/>
      <c r="P1" s="284"/>
      <c r="Q1" s="284"/>
      <c r="R1" s="284"/>
      <c r="S1" s="284"/>
      <c r="T1" s="284"/>
      <c r="U1" s="284"/>
      <c r="V1" s="284"/>
    </row>
    <row r="2" spans="1:22" x14ac:dyDescent="0.25">
      <c r="A2" s="269" t="s">
        <v>1338</v>
      </c>
      <c r="B2" s="269"/>
      <c r="C2" s="269"/>
      <c r="D2" s="269"/>
      <c r="E2" s="269"/>
      <c r="F2" s="269"/>
      <c r="G2" s="269"/>
      <c r="H2" s="269"/>
      <c r="I2" s="269"/>
      <c r="J2" s="269"/>
      <c r="K2" s="269"/>
      <c r="L2" s="269"/>
      <c r="M2" s="269"/>
      <c r="N2" s="269"/>
      <c r="O2" s="269"/>
      <c r="P2" s="269"/>
      <c r="Q2" s="269"/>
      <c r="R2" s="269"/>
      <c r="S2" s="269"/>
      <c r="T2" s="269"/>
      <c r="U2" s="269"/>
      <c r="V2" s="269"/>
    </row>
    <row r="3" spans="1:22" ht="15" customHeight="1" x14ac:dyDescent="0.25">
      <c r="A3" s="733" t="s">
        <v>96</v>
      </c>
      <c r="B3" s="735" t="s">
        <v>110</v>
      </c>
      <c r="C3" s="745" t="s">
        <v>1493</v>
      </c>
      <c r="D3" s="745" t="s">
        <v>1494</v>
      </c>
      <c r="E3" s="745" t="s">
        <v>86</v>
      </c>
      <c r="F3" s="745" t="s">
        <v>391</v>
      </c>
      <c r="G3" s="745" t="s">
        <v>87</v>
      </c>
      <c r="H3" s="748" t="s">
        <v>99</v>
      </c>
      <c r="I3" s="750"/>
      <c r="J3" s="750"/>
      <c r="K3" s="750"/>
      <c r="L3" s="750"/>
      <c r="M3" s="750"/>
      <c r="N3" s="750"/>
      <c r="O3" s="749"/>
      <c r="P3" s="754" t="s">
        <v>100</v>
      </c>
      <c r="Q3" s="755"/>
      <c r="R3" s="735" t="s">
        <v>101</v>
      </c>
      <c r="S3" s="735" t="s">
        <v>102</v>
      </c>
      <c r="T3" s="735" t="s">
        <v>109</v>
      </c>
      <c r="U3" s="735" t="s">
        <v>108</v>
      </c>
      <c r="V3" s="751" t="s">
        <v>88</v>
      </c>
    </row>
    <row r="4" spans="1:22" ht="15" customHeight="1" x14ac:dyDescent="0.25">
      <c r="A4" s="733"/>
      <c r="B4" s="733"/>
      <c r="C4" s="746"/>
      <c r="D4" s="746"/>
      <c r="E4" s="746"/>
      <c r="F4" s="746"/>
      <c r="G4" s="746"/>
      <c r="H4" s="748" t="s">
        <v>103</v>
      </c>
      <c r="I4" s="749"/>
      <c r="J4" s="748" t="s">
        <v>104</v>
      </c>
      <c r="K4" s="749"/>
      <c r="L4" s="748" t="s">
        <v>105</v>
      </c>
      <c r="M4" s="749"/>
      <c r="N4" s="748" t="s">
        <v>106</v>
      </c>
      <c r="O4" s="749"/>
      <c r="P4" s="756"/>
      <c r="Q4" s="757"/>
      <c r="R4" s="733"/>
      <c r="S4" s="733"/>
      <c r="T4" s="733"/>
      <c r="U4" s="733"/>
      <c r="V4" s="752"/>
    </row>
    <row r="5" spans="1:22" ht="25.5" x14ac:dyDescent="0.25">
      <c r="A5" s="734"/>
      <c r="B5" s="734"/>
      <c r="C5" s="747"/>
      <c r="D5" s="747"/>
      <c r="E5" s="747"/>
      <c r="F5" s="747"/>
      <c r="G5" s="747"/>
      <c r="H5" s="431" t="s">
        <v>107</v>
      </c>
      <c r="I5" s="431" t="s">
        <v>12</v>
      </c>
      <c r="J5" s="431" t="s">
        <v>107</v>
      </c>
      <c r="K5" s="431" t="s">
        <v>12</v>
      </c>
      <c r="L5" s="431" t="s">
        <v>107</v>
      </c>
      <c r="M5" s="431" t="s">
        <v>12</v>
      </c>
      <c r="N5" s="431" t="s">
        <v>107</v>
      </c>
      <c r="O5" s="431" t="s">
        <v>12</v>
      </c>
      <c r="P5" s="431" t="s">
        <v>107</v>
      </c>
      <c r="Q5" s="431" t="s">
        <v>12</v>
      </c>
      <c r="R5" s="734"/>
      <c r="S5" s="734"/>
      <c r="T5" s="734"/>
      <c r="U5" s="734"/>
      <c r="V5" s="753"/>
    </row>
    <row r="6" spans="1:22" s="363" customFormat="1" ht="15.75" x14ac:dyDescent="0.25">
      <c r="A6" s="432"/>
      <c r="B6" s="433"/>
      <c r="C6" s="434"/>
      <c r="D6" s="434"/>
      <c r="E6" s="434"/>
      <c r="F6" s="435"/>
      <c r="G6" s="434"/>
      <c r="H6" s="436"/>
      <c r="I6" s="436"/>
      <c r="J6" s="436"/>
      <c r="K6" s="436"/>
      <c r="L6" s="436"/>
      <c r="M6" s="436"/>
      <c r="N6" s="436"/>
      <c r="O6" s="436"/>
      <c r="P6" s="436"/>
      <c r="Q6" s="436"/>
      <c r="R6" s="437"/>
      <c r="S6" s="437"/>
      <c r="T6" s="437"/>
      <c r="U6" s="437"/>
      <c r="V6" s="438"/>
    </row>
    <row r="7" spans="1:22" ht="15.75" x14ac:dyDescent="0.25">
      <c r="A7" s="759" t="s">
        <v>1427</v>
      </c>
      <c r="B7" s="760" t="s">
        <v>1339</v>
      </c>
      <c r="C7" s="74"/>
      <c r="D7" s="74"/>
      <c r="E7" s="325"/>
      <c r="F7" s="325"/>
      <c r="G7" s="277"/>
      <c r="H7" s="354"/>
      <c r="I7" s="355"/>
      <c r="J7" s="354"/>
      <c r="K7" s="355"/>
      <c r="L7" s="354"/>
      <c r="M7" s="355"/>
      <c r="N7" s="354"/>
      <c r="O7" s="355"/>
      <c r="P7" s="394">
        <f>H7+J7+L7+N7</f>
        <v>0</v>
      </c>
      <c r="Q7" s="395">
        <f>I7+K7+M7+O7</f>
        <v>0</v>
      </c>
      <c r="R7" s="325"/>
      <c r="S7" s="325"/>
      <c r="T7" s="325"/>
      <c r="U7" s="325"/>
      <c r="V7" s="325"/>
    </row>
    <row r="8" spans="1:22" s="363" customFormat="1" ht="15.75" x14ac:dyDescent="0.25">
      <c r="A8" s="759"/>
      <c r="B8" s="758"/>
      <c r="C8" s="74"/>
      <c r="D8" s="74"/>
      <c r="E8" s="325"/>
      <c r="F8" s="325"/>
      <c r="G8" s="277"/>
      <c r="H8" s="354"/>
      <c r="I8" s="355"/>
      <c r="J8" s="354"/>
      <c r="K8" s="355"/>
      <c r="L8" s="354"/>
      <c r="M8" s="355"/>
      <c r="N8" s="354"/>
      <c r="O8" s="355"/>
      <c r="P8" s="394">
        <f t="shared" ref="P8:P33" si="0">H8+J8+L8+N8</f>
        <v>0</v>
      </c>
      <c r="Q8" s="395">
        <f t="shared" ref="Q8:Q33" si="1">I8+K8+M8+O8</f>
        <v>0</v>
      </c>
      <c r="R8" s="325"/>
      <c r="S8" s="325"/>
      <c r="T8" s="325"/>
      <c r="U8" s="325"/>
      <c r="V8" s="325"/>
    </row>
    <row r="9" spans="1:22" s="363" customFormat="1" ht="15.75" x14ac:dyDescent="0.25">
      <c r="A9" s="759"/>
      <c r="B9" s="758"/>
      <c r="C9" s="74"/>
      <c r="D9" s="74"/>
      <c r="E9" s="325"/>
      <c r="F9" s="325"/>
      <c r="G9" s="277"/>
      <c r="H9" s="354"/>
      <c r="I9" s="355"/>
      <c r="J9" s="354"/>
      <c r="K9" s="355"/>
      <c r="L9" s="354"/>
      <c r="M9" s="355"/>
      <c r="N9" s="354"/>
      <c r="O9" s="355"/>
      <c r="P9" s="394">
        <f t="shared" si="0"/>
        <v>0</v>
      </c>
      <c r="Q9" s="395">
        <f t="shared" si="1"/>
        <v>0</v>
      </c>
      <c r="R9" s="325"/>
      <c r="S9" s="325"/>
      <c r="T9" s="325"/>
      <c r="U9" s="325"/>
      <c r="V9" s="325"/>
    </row>
    <row r="10" spans="1:22" ht="15.75" x14ac:dyDescent="0.25">
      <c r="A10" s="759"/>
      <c r="B10" s="758"/>
      <c r="C10" s="74"/>
      <c r="D10" s="74"/>
      <c r="E10" s="325"/>
      <c r="F10" s="325"/>
      <c r="G10" s="277"/>
      <c r="H10" s="354"/>
      <c r="I10" s="355"/>
      <c r="J10" s="354"/>
      <c r="K10" s="355"/>
      <c r="L10" s="354"/>
      <c r="M10" s="355"/>
      <c r="N10" s="354"/>
      <c r="O10" s="355"/>
      <c r="P10" s="394">
        <f t="shared" si="0"/>
        <v>0</v>
      </c>
      <c r="Q10" s="395">
        <f t="shared" si="1"/>
        <v>0</v>
      </c>
      <c r="R10" s="325"/>
      <c r="S10" s="325"/>
      <c r="T10" s="325"/>
      <c r="U10" s="325"/>
      <c r="V10" s="325"/>
    </row>
    <row r="11" spans="1:22" ht="15.75" x14ac:dyDescent="0.25">
      <c r="A11" s="759"/>
      <c r="B11" s="758"/>
      <c r="C11" s="74"/>
      <c r="D11" s="74"/>
      <c r="E11" s="325"/>
      <c r="F11" s="325"/>
      <c r="G11" s="277"/>
      <c r="H11" s="354"/>
      <c r="I11" s="355"/>
      <c r="J11" s="354"/>
      <c r="K11" s="355"/>
      <c r="L11" s="354"/>
      <c r="M11" s="355"/>
      <c r="N11" s="354"/>
      <c r="O11" s="355"/>
      <c r="P11" s="394">
        <f t="shared" si="0"/>
        <v>0</v>
      </c>
      <c r="Q11" s="395">
        <f t="shared" si="1"/>
        <v>0</v>
      </c>
      <c r="R11" s="325"/>
      <c r="S11" s="325"/>
      <c r="T11" s="325"/>
      <c r="U11" s="325"/>
      <c r="V11" s="325"/>
    </row>
    <row r="12" spans="1:22" ht="15.75" x14ac:dyDescent="0.25">
      <c r="A12" s="759"/>
      <c r="B12" s="761"/>
      <c r="C12" s="74"/>
      <c r="D12" s="74"/>
      <c r="E12" s="325"/>
      <c r="F12" s="325"/>
      <c r="G12" s="277"/>
      <c r="H12" s="354"/>
      <c r="I12" s="355"/>
      <c r="J12" s="354"/>
      <c r="K12" s="355"/>
      <c r="L12" s="354"/>
      <c r="M12" s="355"/>
      <c r="N12" s="354"/>
      <c r="O12" s="355"/>
      <c r="P12" s="394">
        <f t="shared" si="0"/>
        <v>0</v>
      </c>
      <c r="Q12" s="395">
        <f t="shared" si="1"/>
        <v>0</v>
      </c>
      <c r="R12" s="325"/>
      <c r="S12" s="325"/>
      <c r="T12" s="325"/>
      <c r="U12" s="325"/>
      <c r="V12" s="325"/>
    </row>
    <row r="13" spans="1:22" ht="15.75" x14ac:dyDescent="0.25">
      <c r="A13" s="758" t="s">
        <v>1428</v>
      </c>
      <c r="B13" s="760" t="s">
        <v>1429</v>
      </c>
      <c r="C13" s="74"/>
      <c r="D13" s="74"/>
      <c r="E13" s="309"/>
      <c r="F13" s="309"/>
      <c r="G13" s="309"/>
      <c r="H13" s="354"/>
      <c r="I13" s="355"/>
      <c r="J13" s="354"/>
      <c r="K13" s="355"/>
      <c r="L13" s="354"/>
      <c r="M13" s="355"/>
      <c r="N13" s="354"/>
      <c r="O13" s="355"/>
      <c r="P13" s="394">
        <f t="shared" si="0"/>
        <v>0</v>
      </c>
      <c r="Q13" s="395">
        <f t="shared" si="1"/>
        <v>0</v>
      </c>
      <c r="R13" s="325"/>
      <c r="S13" s="325"/>
      <c r="T13" s="325"/>
      <c r="U13" s="325"/>
      <c r="V13" s="325"/>
    </row>
    <row r="14" spans="1:22" ht="15.75" x14ac:dyDescent="0.25">
      <c r="A14" s="758"/>
      <c r="B14" s="758"/>
      <c r="C14" s="74"/>
      <c r="D14" s="74"/>
      <c r="E14" s="325"/>
      <c r="F14" s="325"/>
      <c r="G14" s="277"/>
      <c r="H14" s="354"/>
      <c r="I14" s="355"/>
      <c r="J14" s="354"/>
      <c r="K14" s="355"/>
      <c r="L14" s="354"/>
      <c r="M14" s="355"/>
      <c r="N14" s="354"/>
      <c r="O14" s="355"/>
      <c r="P14" s="394">
        <f t="shared" si="0"/>
        <v>0</v>
      </c>
      <c r="Q14" s="395">
        <f t="shared" si="1"/>
        <v>0</v>
      </c>
      <c r="R14" s="325"/>
      <c r="S14" s="325"/>
      <c r="T14" s="325"/>
      <c r="U14" s="325"/>
      <c r="V14" s="325"/>
    </row>
    <row r="15" spans="1:22" ht="15.75" x14ac:dyDescent="0.25">
      <c r="A15" s="758"/>
      <c r="B15" s="758"/>
      <c r="C15" s="74"/>
      <c r="D15" s="74"/>
      <c r="E15" s="325"/>
      <c r="F15" s="325"/>
      <c r="G15" s="277"/>
      <c r="H15" s="354"/>
      <c r="I15" s="355"/>
      <c r="J15" s="354"/>
      <c r="K15" s="355"/>
      <c r="L15" s="354"/>
      <c r="M15" s="355"/>
      <c r="N15" s="354"/>
      <c r="O15" s="355"/>
      <c r="P15" s="394">
        <f t="shared" si="0"/>
        <v>0</v>
      </c>
      <c r="Q15" s="395">
        <f t="shared" si="1"/>
        <v>0</v>
      </c>
      <c r="R15" s="325"/>
      <c r="S15" s="325"/>
      <c r="T15" s="325"/>
      <c r="U15" s="325"/>
      <c r="V15" s="325"/>
    </row>
    <row r="16" spans="1:22" ht="15.75" x14ac:dyDescent="0.25">
      <c r="A16" s="758"/>
      <c r="B16" s="758"/>
      <c r="C16" s="74"/>
      <c r="D16" s="74"/>
      <c r="E16" s="325"/>
      <c r="F16" s="325"/>
      <c r="G16" s="277"/>
      <c r="H16" s="354"/>
      <c r="I16" s="355"/>
      <c r="J16" s="354"/>
      <c r="K16" s="355"/>
      <c r="L16" s="354"/>
      <c r="M16" s="355"/>
      <c r="N16" s="354"/>
      <c r="O16" s="355"/>
      <c r="P16" s="394">
        <f t="shared" si="0"/>
        <v>0</v>
      </c>
      <c r="Q16" s="395">
        <f t="shared" si="1"/>
        <v>0</v>
      </c>
      <c r="R16" s="325"/>
      <c r="S16" s="325"/>
      <c r="T16" s="325"/>
      <c r="U16" s="325"/>
      <c r="V16" s="325"/>
    </row>
    <row r="17" spans="1:22" ht="15.75" x14ac:dyDescent="0.25">
      <c r="A17" s="758"/>
      <c r="B17" s="758"/>
      <c r="C17" s="74"/>
      <c r="D17" s="74"/>
      <c r="E17" s="325"/>
      <c r="F17" s="325"/>
      <c r="G17" s="277"/>
      <c r="H17" s="354"/>
      <c r="I17" s="355"/>
      <c r="J17" s="354"/>
      <c r="K17" s="355"/>
      <c r="L17" s="354"/>
      <c r="M17" s="355"/>
      <c r="N17" s="354"/>
      <c r="O17" s="355"/>
      <c r="P17" s="394">
        <f t="shared" si="0"/>
        <v>0</v>
      </c>
      <c r="Q17" s="395">
        <f t="shared" si="1"/>
        <v>0</v>
      </c>
      <c r="R17" s="325"/>
      <c r="S17" s="325"/>
      <c r="T17" s="325"/>
      <c r="U17" s="325"/>
      <c r="V17" s="325"/>
    </row>
    <row r="18" spans="1:22" ht="15.75" x14ac:dyDescent="0.25">
      <c r="A18" s="758"/>
      <c r="B18" s="758"/>
      <c r="C18" s="74"/>
      <c r="D18" s="74"/>
      <c r="E18" s="325"/>
      <c r="F18" s="325"/>
      <c r="G18" s="277"/>
      <c r="H18" s="354"/>
      <c r="I18" s="355"/>
      <c r="J18" s="354"/>
      <c r="K18" s="355"/>
      <c r="L18" s="354"/>
      <c r="M18" s="355"/>
      <c r="N18" s="354"/>
      <c r="O18" s="355"/>
      <c r="P18" s="394">
        <f t="shared" si="0"/>
        <v>0</v>
      </c>
      <c r="Q18" s="395">
        <f t="shared" si="1"/>
        <v>0</v>
      </c>
      <c r="R18" s="325"/>
      <c r="S18" s="325"/>
      <c r="T18" s="325"/>
      <c r="U18" s="325"/>
      <c r="V18" s="325"/>
    </row>
    <row r="19" spans="1:22" ht="15.75" x14ac:dyDescent="0.25">
      <c r="A19" s="761"/>
      <c r="B19" s="761"/>
      <c r="C19" s="74"/>
      <c r="D19" s="74"/>
      <c r="E19" s="325"/>
      <c r="F19" s="325"/>
      <c r="G19" s="277"/>
      <c r="H19" s="354"/>
      <c r="I19" s="355"/>
      <c r="J19" s="354"/>
      <c r="K19" s="355"/>
      <c r="L19" s="354"/>
      <c r="M19" s="355"/>
      <c r="N19" s="354"/>
      <c r="O19" s="355"/>
      <c r="P19" s="394">
        <f t="shared" si="0"/>
        <v>0</v>
      </c>
      <c r="Q19" s="395">
        <f t="shared" si="1"/>
        <v>0</v>
      </c>
      <c r="R19" s="325"/>
      <c r="S19" s="325"/>
      <c r="T19" s="325"/>
      <c r="U19" s="325"/>
      <c r="V19" s="325"/>
    </row>
    <row r="20" spans="1:22" ht="15.75" x14ac:dyDescent="0.25">
      <c r="A20" s="760" t="s">
        <v>1430</v>
      </c>
      <c r="B20" s="760" t="s">
        <v>1431</v>
      </c>
      <c r="C20" s="74"/>
      <c r="D20" s="74"/>
      <c r="E20" s="325"/>
      <c r="F20" s="325"/>
      <c r="G20" s="277"/>
      <c r="H20" s="354"/>
      <c r="I20" s="355"/>
      <c r="J20" s="354"/>
      <c r="K20" s="355"/>
      <c r="L20" s="354"/>
      <c r="M20" s="355"/>
      <c r="N20" s="354"/>
      <c r="O20" s="355"/>
      <c r="P20" s="394">
        <f t="shared" si="0"/>
        <v>0</v>
      </c>
      <c r="Q20" s="395">
        <f t="shared" si="1"/>
        <v>0</v>
      </c>
      <c r="R20" s="325"/>
      <c r="S20" s="325"/>
      <c r="T20" s="325"/>
      <c r="U20" s="325"/>
      <c r="V20" s="325"/>
    </row>
    <row r="21" spans="1:22" s="363" customFormat="1" ht="15.75" x14ac:dyDescent="0.25">
      <c r="A21" s="758"/>
      <c r="B21" s="758"/>
      <c r="C21" s="74"/>
      <c r="D21" s="74"/>
      <c r="E21" s="325"/>
      <c r="F21" s="325"/>
      <c r="G21" s="277"/>
      <c r="H21" s="354"/>
      <c r="I21" s="355"/>
      <c r="J21" s="354"/>
      <c r="K21" s="355"/>
      <c r="L21" s="354"/>
      <c r="M21" s="355"/>
      <c r="N21" s="354"/>
      <c r="O21" s="355"/>
      <c r="P21" s="394">
        <f t="shared" si="0"/>
        <v>0</v>
      </c>
      <c r="Q21" s="395">
        <f t="shared" si="1"/>
        <v>0</v>
      </c>
      <c r="R21" s="325"/>
      <c r="S21" s="325"/>
      <c r="T21" s="325"/>
      <c r="U21" s="325"/>
      <c r="V21" s="325"/>
    </row>
    <row r="22" spans="1:22" s="363" customFormat="1" ht="15.75" x14ac:dyDescent="0.25">
      <c r="A22" s="758"/>
      <c r="B22" s="758"/>
      <c r="C22" s="74"/>
      <c r="D22" s="74"/>
      <c r="E22" s="325"/>
      <c r="F22" s="325"/>
      <c r="G22" s="277"/>
      <c r="H22" s="354"/>
      <c r="I22" s="355"/>
      <c r="J22" s="354"/>
      <c r="K22" s="355"/>
      <c r="L22" s="354"/>
      <c r="M22" s="355"/>
      <c r="N22" s="354"/>
      <c r="O22" s="355"/>
      <c r="P22" s="394">
        <f t="shared" si="0"/>
        <v>0</v>
      </c>
      <c r="Q22" s="395">
        <f t="shared" si="1"/>
        <v>0</v>
      </c>
      <c r="R22" s="325"/>
      <c r="S22" s="325"/>
      <c r="T22" s="325"/>
      <c r="U22" s="325"/>
      <c r="V22" s="325"/>
    </row>
    <row r="23" spans="1:22" s="363" customFormat="1" ht="15.75" x14ac:dyDescent="0.25">
      <c r="A23" s="758"/>
      <c r="B23" s="758"/>
      <c r="C23" s="74"/>
      <c r="D23" s="74"/>
      <c r="E23" s="325"/>
      <c r="F23" s="325"/>
      <c r="G23" s="277"/>
      <c r="H23" s="354"/>
      <c r="I23" s="355"/>
      <c r="J23" s="354"/>
      <c r="K23" s="355"/>
      <c r="L23" s="354"/>
      <c r="M23" s="355"/>
      <c r="N23" s="354"/>
      <c r="O23" s="355"/>
      <c r="P23" s="394">
        <f t="shared" si="0"/>
        <v>0</v>
      </c>
      <c r="Q23" s="395">
        <f t="shared" si="1"/>
        <v>0</v>
      </c>
      <c r="R23" s="325"/>
      <c r="S23" s="325"/>
      <c r="T23" s="325"/>
      <c r="U23" s="325"/>
      <c r="V23" s="325"/>
    </row>
    <row r="24" spans="1:22" ht="15.75" x14ac:dyDescent="0.25">
      <c r="A24" s="758"/>
      <c r="B24" s="758"/>
      <c r="C24" s="74"/>
      <c r="D24" s="74"/>
      <c r="E24" s="325"/>
      <c r="F24" s="325"/>
      <c r="G24" s="277"/>
      <c r="H24" s="354"/>
      <c r="I24" s="355"/>
      <c r="J24" s="354"/>
      <c r="K24" s="355"/>
      <c r="L24" s="354"/>
      <c r="M24" s="355"/>
      <c r="N24" s="354"/>
      <c r="O24" s="355"/>
      <c r="P24" s="394">
        <f t="shared" si="0"/>
        <v>0</v>
      </c>
      <c r="Q24" s="395">
        <f t="shared" si="1"/>
        <v>0</v>
      </c>
      <c r="R24" s="325"/>
      <c r="S24" s="325"/>
      <c r="T24" s="325"/>
      <c r="U24" s="325"/>
      <c r="V24" s="325"/>
    </row>
    <row r="25" spans="1:22" ht="15.75" x14ac:dyDescent="0.25">
      <c r="A25" s="758"/>
      <c r="B25" s="758"/>
      <c r="C25" s="74"/>
      <c r="D25" s="74"/>
      <c r="E25" s="325"/>
      <c r="F25" s="325"/>
      <c r="G25" s="277"/>
      <c r="H25" s="354"/>
      <c r="I25" s="355"/>
      <c r="J25" s="354"/>
      <c r="K25" s="355"/>
      <c r="L25" s="354"/>
      <c r="M25" s="355"/>
      <c r="N25" s="354"/>
      <c r="O25" s="355"/>
      <c r="P25" s="394">
        <f t="shared" si="0"/>
        <v>0</v>
      </c>
      <c r="Q25" s="395">
        <f t="shared" si="1"/>
        <v>0</v>
      </c>
      <c r="R25" s="325"/>
      <c r="S25" s="325"/>
      <c r="T25" s="325"/>
      <c r="U25" s="325"/>
      <c r="V25" s="325"/>
    </row>
    <row r="26" spans="1:22" ht="15.75" x14ac:dyDescent="0.25">
      <c r="A26" s="761"/>
      <c r="B26" s="761"/>
      <c r="C26" s="74"/>
      <c r="D26" s="74"/>
      <c r="E26" s="325"/>
      <c r="F26" s="325"/>
      <c r="G26" s="277"/>
      <c r="H26" s="354"/>
      <c r="I26" s="355"/>
      <c r="J26" s="354"/>
      <c r="K26" s="355"/>
      <c r="L26" s="354"/>
      <c r="M26" s="355"/>
      <c r="N26" s="354"/>
      <c r="O26" s="355"/>
      <c r="P26" s="394">
        <f t="shared" si="0"/>
        <v>0</v>
      </c>
      <c r="Q26" s="395">
        <f t="shared" si="1"/>
        <v>0</v>
      </c>
      <c r="R26" s="325"/>
      <c r="S26" s="325"/>
      <c r="T26" s="325"/>
      <c r="U26" s="325"/>
      <c r="V26" s="325"/>
    </row>
    <row r="27" spans="1:22" ht="87" customHeight="1" x14ac:dyDescent="0.25">
      <c r="A27" s="760" t="s">
        <v>1432</v>
      </c>
      <c r="B27" s="760" t="s">
        <v>1433</v>
      </c>
      <c r="C27" s="74" t="s">
        <v>1500</v>
      </c>
      <c r="D27" s="74" t="s">
        <v>1844</v>
      </c>
      <c r="E27" s="821" t="s">
        <v>1842</v>
      </c>
      <c r="F27" s="630" t="s">
        <v>2721</v>
      </c>
      <c r="G27" s="277" t="s">
        <v>1843</v>
      </c>
      <c r="H27" s="825">
        <v>0.5</v>
      </c>
      <c r="I27" s="355"/>
      <c r="J27" s="354"/>
      <c r="K27" s="355"/>
      <c r="L27" s="354"/>
      <c r="M27" s="355"/>
      <c r="N27" s="825">
        <v>0.5</v>
      </c>
      <c r="O27" s="355"/>
      <c r="P27" s="394">
        <f t="shared" si="0"/>
        <v>1</v>
      </c>
      <c r="Q27" s="395">
        <f t="shared" si="1"/>
        <v>0</v>
      </c>
      <c r="R27" s="325"/>
      <c r="S27" s="325" t="s">
        <v>1845</v>
      </c>
      <c r="T27" s="325" t="s">
        <v>1846</v>
      </c>
      <c r="U27" s="325" t="s">
        <v>1847</v>
      </c>
      <c r="V27" s="325" t="s">
        <v>1848</v>
      </c>
    </row>
    <row r="28" spans="1:22" s="363" customFormat="1" ht="15.75" x14ac:dyDescent="0.25">
      <c r="A28" s="758"/>
      <c r="B28" s="758"/>
      <c r="C28" s="74"/>
      <c r="D28" s="74"/>
      <c r="E28" s="325"/>
      <c r="F28" s="325"/>
      <c r="G28" s="277"/>
      <c r="H28" s="354"/>
      <c r="I28" s="355"/>
      <c r="J28" s="354"/>
      <c r="K28" s="355"/>
      <c r="L28" s="354"/>
      <c r="M28" s="355"/>
      <c r="N28" s="354"/>
      <c r="O28" s="355"/>
      <c r="P28" s="394">
        <f t="shared" si="0"/>
        <v>0</v>
      </c>
      <c r="Q28" s="395">
        <f t="shared" si="1"/>
        <v>0</v>
      </c>
      <c r="R28" s="325"/>
      <c r="S28" s="325"/>
      <c r="T28" s="325"/>
      <c r="U28" s="325"/>
      <c r="V28" s="325"/>
    </row>
    <row r="29" spans="1:22" s="363" customFormat="1" ht="15.75" x14ac:dyDescent="0.25">
      <c r="A29" s="758"/>
      <c r="B29" s="758"/>
      <c r="C29" s="74"/>
      <c r="D29" s="74"/>
      <c r="E29" s="325"/>
      <c r="F29" s="325"/>
      <c r="G29" s="277"/>
      <c r="H29" s="354"/>
      <c r="I29" s="355"/>
      <c r="J29" s="354"/>
      <c r="K29" s="355"/>
      <c r="L29" s="354"/>
      <c r="M29" s="355"/>
      <c r="N29" s="354"/>
      <c r="O29" s="355"/>
      <c r="P29" s="394">
        <f t="shared" si="0"/>
        <v>0</v>
      </c>
      <c r="Q29" s="395">
        <f t="shared" si="1"/>
        <v>0</v>
      </c>
      <c r="R29" s="325"/>
      <c r="S29" s="325"/>
      <c r="T29" s="325"/>
      <c r="U29" s="325"/>
      <c r="V29" s="325"/>
    </row>
    <row r="30" spans="1:22" s="363" customFormat="1" ht="15.75" x14ac:dyDescent="0.25">
      <c r="A30" s="758"/>
      <c r="B30" s="758"/>
      <c r="C30" s="74"/>
      <c r="D30" s="74"/>
      <c r="E30" s="325"/>
      <c r="F30" s="325"/>
      <c r="G30" s="277"/>
      <c r="H30" s="354"/>
      <c r="I30" s="355"/>
      <c r="J30" s="354"/>
      <c r="K30" s="355"/>
      <c r="L30" s="354"/>
      <c r="M30" s="355"/>
      <c r="N30" s="354"/>
      <c r="O30" s="355"/>
      <c r="P30" s="394">
        <f t="shared" si="0"/>
        <v>0</v>
      </c>
      <c r="Q30" s="395">
        <f t="shared" si="1"/>
        <v>0</v>
      </c>
      <c r="R30" s="325"/>
      <c r="S30" s="325"/>
      <c r="T30" s="325"/>
      <c r="U30" s="325"/>
      <c r="V30" s="325"/>
    </row>
    <row r="31" spans="1:22" ht="15.75" x14ac:dyDescent="0.25">
      <c r="A31" s="758"/>
      <c r="B31" s="758"/>
      <c r="C31" s="74"/>
      <c r="D31" s="74"/>
      <c r="E31" s="325"/>
      <c r="F31" s="325"/>
      <c r="G31" s="277"/>
      <c r="H31" s="354"/>
      <c r="I31" s="355"/>
      <c r="J31" s="354"/>
      <c r="K31" s="355"/>
      <c r="L31" s="354"/>
      <c r="M31" s="355"/>
      <c r="N31" s="354"/>
      <c r="O31" s="355"/>
      <c r="P31" s="394">
        <f t="shared" si="0"/>
        <v>0</v>
      </c>
      <c r="Q31" s="395">
        <f t="shared" si="1"/>
        <v>0</v>
      </c>
      <c r="R31" s="325"/>
      <c r="S31" s="325"/>
      <c r="T31" s="325"/>
      <c r="U31" s="325"/>
      <c r="V31" s="325"/>
    </row>
    <row r="32" spans="1:22" ht="15.75" x14ac:dyDescent="0.25">
      <c r="A32" s="758"/>
      <c r="B32" s="758"/>
      <c r="C32" s="74"/>
      <c r="D32" s="74"/>
      <c r="E32" s="325"/>
      <c r="F32" s="325"/>
      <c r="G32" s="277"/>
      <c r="H32" s="354"/>
      <c r="I32" s="355"/>
      <c r="J32" s="354"/>
      <c r="K32" s="355"/>
      <c r="L32" s="354"/>
      <c r="M32" s="355"/>
      <c r="N32" s="354"/>
      <c r="O32" s="355"/>
      <c r="P32" s="394">
        <f t="shared" si="0"/>
        <v>0</v>
      </c>
      <c r="Q32" s="395">
        <f t="shared" si="1"/>
        <v>0</v>
      </c>
      <c r="R32" s="325"/>
      <c r="S32" s="325"/>
      <c r="T32" s="325"/>
      <c r="U32" s="325"/>
      <c r="V32" s="325"/>
    </row>
    <row r="33" spans="1:22" ht="15.75" x14ac:dyDescent="0.25">
      <c r="A33" s="761"/>
      <c r="B33" s="761"/>
      <c r="C33" s="74"/>
      <c r="D33" s="74"/>
      <c r="E33" s="325"/>
      <c r="F33" s="325"/>
      <c r="G33" s="277"/>
      <c r="H33" s="354"/>
      <c r="I33" s="355"/>
      <c r="J33" s="354"/>
      <c r="K33" s="355"/>
      <c r="L33" s="354"/>
      <c r="M33" s="355"/>
      <c r="N33" s="354"/>
      <c r="O33" s="355"/>
      <c r="P33" s="394">
        <f t="shared" si="0"/>
        <v>0</v>
      </c>
      <c r="Q33" s="395">
        <f t="shared" si="1"/>
        <v>0</v>
      </c>
      <c r="R33" s="325"/>
      <c r="S33" s="325"/>
      <c r="T33" s="325"/>
      <c r="U33" s="325"/>
      <c r="V33" s="325"/>
    </row>
    <row r="34" spans="1:22" ht="15.6" customHeight="1" x14ac:dyDescent="0.25">
      <c r="A34" s="292"/>
      <c r="B34" s="293"/>
      <c r="C34" s="292" t="s">
        <v>117</v>
      </c>
      <c r="D34" s="293"/>
      <c r="E34" s="293"/>
      <c r="F34" s="293"/>
      <c r="G34" s="294"/>
      <c r="H34" s="283">
        <f t="shared" ref="H34:P34" si="2">SUM(H7:I33)</f>
        <v>0.5</v>
      </c>
      <c r="I34" s="283">
        <f t="shared" si="2"/>
        <v>0</v>
      </c>
      <c r="J34" s="283">
        <f t="shared" si="2"/>
        <v>0</v>
      </c>
      <c r="K34" s="283">
        <f t="shared" si="2"/>
        <v>0</v>
      </c>
      <c r="L34" s="283">
        <f t="shared" si="2"/>
        <v>0</v>
      </c>
      <c r="M34" s="283">
        <f t="shared" si="2"/>
        <v>0.5</v>
      </c>
      <c r="N34" s="283">
        <f t="shared" si="2"/>
        <v>0.5</v>
      </c>
      <c r="O34" s="283">
        <f t="shared" si="2"/>
        <v>1</v>
      </c>
      <c r="P34" s="283">
        <f t="shared" si="2"/>
        <v>1</v>
      </c>
      <c r="Q34" s="283">
        <f>SUM(Q7:R33)</f>
        <v>0</v>
      </c>
      <c r="R34" s="264"/>
      <c r="S34" s="264"/>
      <c r="T34" s="264"/>
      <c r="U34" s="264"/>
      <c r="V34" s="264"/>
    </row>
    <row r="38" spans="1:22" x14ac:dyDescent="0.25">
      <c r="C38" s="455"/>
    </row>
    <row r="39" spans="1:22" x14ac:dyDescent="0.25">
      <c r="C39" s="455"/>
    </row>
    <row r="40" spans="1:22" x14ac:dyDescent="0.25">
      <c r="C40" s="455"/>
    </row>
    <row r="41" spans="1:22" x14ac:dyDescent="0.25">
      <c r="C41" s="455"/>
    </row>
  </sheetData>
  <mergeCells count="26">
    <mergeCell ref="V3:V5"/>
    <mergeCell ref="H4:I4"/>
    <mergeCell ref="J4:K4"/>
    <mergeCell ref="L4:M4"/>
    <mergeCell ref="N4:O4"/>
    <mergeCell ref="H3:O3"/>
    <mergeCell ref="P3:Q4"/>
    <mergeCell ref="R3:R5"/>
    <mergeCell ref="S3:S5"/>
    <mergeCell ref="T3:T5"/>
    <mergeCell ref="U3:U5"/>
    <mergeCell ref="A3:A5"/>
    <mergeCell ref="B3:B5"/>
    <mergeCell ref="C3:C5"/>
    <mergeCell ref="E3:E5"/>
    <mergeCell ref="G3:G5"/>
    <mergeCell ref="F3:F5"/>
    <mergeCell ref="D3:D5"/>
    <mergeCell ref="B20:B26"/>
    <mergeCell ref="A20:A26"/>
    <mergeCell ref="A27:A33"/>
    <mergeCell ref="B27:B33"/>
    <mergeCell ref="B7:B12"/>
    <mergeCell ref="B13:B19"/>
    <mergeCell ref="A7:A12"/>
    <mergeCell ref="A13:A19"/>
  </mergeCells>
  <conditionalFormatting sqref="F27">
    <cfRule type="duplicateValues" dxfId="165" priority="11"/>
  </conditionalFormatting>
  <conditionalFormatting sqref="F27">
    <cfRule type="duplicateValues" dxfId="164" priority="10"/>
  </conditionalFormatting>
  <conditionalFormatting sqref="F27">
    <cfRule type="duplicateValues" dxfId="163" priority="9"/>
  </conditionalFormatting>
  <conditionalFormatting sqref="F27">
    <cfRule type="duplicateValues" dxfId="162" priority="8"/>
  </conditionalFormatting>
  <conditionalFormatting sqref="F27">
    <cfRule type="duplicateValues" dxfId="161" priority="7"/>
  </conditionalFormatting>
  <conditionalFormatting sqref="F27">
    <cfRule type="duplicateValues" dxfId="160" priority="6"/>
  </conditionalFormatting>
  <conditionalFormatting sqref="F27">
    <cfRule type="duplicateValues" dxfId="159" priority="5"/>
  </conditionalFormatting>
  <conditionalFormatting sqref="F27">
    <cfRule type="duplicateValues" dxfId="158" priority="4"/>
  </conditionalFormatting>
  <conditionalFormatting sqref="F27">
    <cfRule type="duplicateValues" dxfId="157" priority="3"/>
  </conditionalFormatting>
  <conditionalFormatting sqref="F27">
    <cfRule type="duplicateValues" dxfId="156" priority="2"/>
  </conditionalFormatting>
  <conditionalFormatting sqref="F27">
    <cfRule type="duplicateValues" dxfId="155" priority="1"/>
  </conditionalFormatting>
  <dataValidations count="13">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27:C33">
      <formula1>$E$1</formula1>
    </dataValidation>
    <dataValidation type="list" allowBlank="1" showInputMessage="1" showErrorMessage="1" sqref="C7:C12">
      <formula1>$B$1</formula1>
    </dataValidation>
    <dataValidation type="list" allowBlank="1" showInputMessage="1" showErrorMessage="1" sqref="C13:C19">
      <formula1>$C$1</formula1>
    </dataValidation>
    <dataValidation type="list" allowBlank="1" showInputMessage="1" showErrorMessage="1" sqref="C20:C26">
      <formula1>$D$1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55" zoomScaleNormal="55" workbookViewId="0">
      <pane ySplit="6" topLeftCell="A7" activePane="bottomLeft" state="frozen"/>
      <selection activeCell="A7" sqref="A7"/>
      <selection pane="bottomLeft" activeCell="L14" sqref="L14"/>
    </sheetView>
  </sheetViews>
  <sheetFormatPr baseColWidth="10" defaultColWidth="11.42578125" defaultRowHeight="15" x14ac:dyDescent="0.25"/>
  <cols>
    <col min="1" max="2" width="21.7109375" customWidth="1"/>
    <col min="3" max="3" width="27.42578125" customWidth="1"/>
    <col min="4" max="4" width="31.28515625" style="455" customWidth="1"/>
    <col min="5" max="5" width="29.85546875" customWidth="1"/>
    <col min="6"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26.5703125" customWidth="1"/>
    <col min="19" max="19" width="16.85546875" customWidth="1"/>
    <col min="20" max="20" width="16.42578125" customWidth="1"/>
    <col min="21" max="21" width="17" customWidth="1"/>
  </cols>
  <sheetData>
    <row r="1" spans="1:21" ht="18.75" x14ac:dyDescent="0.25">
      <c r="B1" s="284"/>
      <c r="C1" s="496" t="s">
        <v>1501</v>
      </c>
      <c r="D1" s="496"/>
      <c r="E1" s="284"/>
      <c r="F1" s="284"/>
      <c r="G1" s="284"/>
      <c r="H1" s="284" t="s">
        <v>1397</v>
      </c>
      <c r="K1" s="284"/>
      <c r="L1" s="284"/>
      <c r="M1" s="284"/>
      <c r="N1" s="284"/>
      <c r="O1" s="284"/>
      <c r="P1" s="284"/>
      <c r="Q1" s="284"/>
      <c r="R1" s="284"/>
      <c r="S1" s="284"/>
      <c r="T1" s="284"/>
      <c r="U1" s="284"/>
    </row>
    <row r="2" spans="1:21" ht="18.75" x14ac:dyDescent="0.25">
      <c r="A2" s="269" t="s">
        <v>1345</v>
      </c>
      <c r="B2" s="284"/>
      <c r="C2" s="284"/>
      <c r="D2" s="284"/>
      <c r="E2" s="284"/>
      <c r="F2" s="284"/>
      <c r="G2" s="284"/>
      <c r="H2" s="284"/>
      <c r="K2" s="284"/>
      <c r="L2" s="284"/>
      <c r="M2" s="284"/>
      <c r="N2" s="284"/>
      <c r="O2" s="284"/>
      <c r="P2" s="284"/>
      <c r="Q2" s="284"/>
      <c r="R2" s="284"/>
      <c r="S2" s="284"/>
      <c r="T2" s="284"/>
      <c r="U2" s="284"/>
    </row>
    <row r="3" spans="1:21" x14ac:dyDescent="0.25">
      <c r="A3" s="777" t="s">
        <v>1398</v>
      </c>
      <c r="B3" s="777"/>
      <c r="C3" s="777"/>
      <c r="D3" s="777"/>
      <c r="E3" s="777"/>
      <c r="F3" s="777"/>
      <c r="G3" s="777"/>
      <c r="H3" s="777"/>
      <c r="I3" s="777"/>
      <c r="J3" s="777"/>
      <c r="K3" s="777"/>
      <c r="L3" s="777"/>
      <c r="M3" s="777"/>
      <c r="N3" s="777"/>
      <c r="O3" s="777"/>
      <c r="P3" s="777"/>
      <c r="Q3" s="777"/>
      <c r="R3" s="777"/>
      <c r="S3" s="777"/>
      <c r="T3" s="777"/>
      <c r="U3" s="777"/>
    </row>
    <row r="4" spans="1:21" ht="15" customHeight="1" x14ac:dyDescent="0.25">
      <c r="A4" s="733" t="s">
        <v>96</v>
      </c>
      <c r="B4" s="735" t="s">
        <v>110</v>
      </c>
      <c r="C4" s="745" t="s">
        <v>1493</v>
      </c>
      <c r="D4" s="745" t="s">
        <v>1494</v>
      </c>
      <c r="E4" s="745" t="s">
        <v>86</v>
      </c>
      <c r="F4" s="745" t="s">
        <v>391</v>
      </c>
      <c r="G4" s="745" t="s">
        <v>87</v>
      </c>
      <c r="H4" s="748" t="s">
        <v>99</v>
      </c>
      <c r="I4" s="750"/>
      <c r="J4" s="750"/>
      <c r="K4" s="750"/>
      <c r="L4" s="750"/>
      <c r="M4" s="750"/>
      <c r="N4" s="750"/>
      <c r="O4" s="749"/>
      <c r="P4" s="754" t="s">
        <v>100</v>
      </c>
      <c r="Q4" s="755"/>
      <c r="R4" s="735" t="s">
        <v>102</v>
      </c>
      <c r="S4" s="735" t="s">
        <v>109</v>
      </c>
      <c r="T4" s="735" t="s">
        <v>108</v>
      </c>
      <c r="U4" s="751" t="s">
        <v>88</v>
      </c>
    </row>
    <row r="5" spans="1:21" ht="15" customHeight="1" x14ac:dyDescent="0.25">
      <c r="A5" s="733"/>
      <c r="B5" s="733"/>
      <c r="C5" s="746"/>
      <c r="D5" s="746"/>
      <c r="E5" s="746"/>
      <c r="F5" s="746"/>
      <c r="G5" s="746"/>
      <c r="H5" s="748" t="s">
        <v>103</v>
      </c>
      <c r="I5" s="749"/>
      <c r="J5" s="748" t="s">
        <v>104</v>
      </c>
      <c r="K5" s="749"/>
      <c r="L5" s="748" t="s">
        <v>105</v>
      </c>
      <c r="M5" s="749"/>
      <c r="N5" s="748" t="s">
        <v>106</v>
      </c>
      <c r="O5" s="749"/>
      <c r="P5" s="756"/>
      <c r="Q5" s="757"/>
      <c r="R5" s="733"/>
      <c r="S5" s="733"/>
      <c r="T5" s="733"/>
      <c r="U5" s="752"/>
    </row>
    <row r="6" spans="1:21" ht="25.5" x14ac:dyDescent="0.25">
      <c r="A6" s="734"/>
      <c r="B6" s="734"/>
      <c r="C6" s="747"/>
      <c r="D6" s="747"/>
      <c r="E6" s="747"/>
      <c r="F6" s="747"/>
      <c r="G6" s="747"/>
      <c r="H6" s="431" t="s">
        <v>107</v>
      </c>
      <c r="I6" s="431" t="s">
        <v>12</v>
      </c>
      <c r="J6" s="431" t="s">
        <v>107</v>
      </c>
      <c r="K6" s="431" t="s">
        <v>12</v>
      </c>
      <c r="L6" s="431" t="s">
        <v>107</v>
      </c>
      <c r="M6" s="431" t="s">
        <v>12</v>
      </c>
      <c r="N6" s="431" t="s">
        <v>107</v>
      </c>
      <c r="O6" s="431" t="s">
        <v>12</v>
      </c>
      <c r="P6" s="431" t="s">
        <v>107</v>
      </c>
      <c r="Q6" s="431" t="s">
        <v>12</v>
      </c>
      <c r="R6" s="734"/>
      <c r="S6" s="734"/>
      <c r="T6" s="734"/>
      <c r="U6" s="753"/>
    </row>
    <row r="7" spans="1:21" s="363" customFormat="1" ht="15.75" x14ac:dyDescent="0.25">
      <c r="A7" s="432"/>
      <c r="B7" s="433"/>
      <c r="C7" s="434"/>
      <c r="D7" s="434"/>
      <c r="E7" s="434"/>
      <c r="F7" s="435"/>
      <c r="G7" s="434"/>
      <c r="H7" s="436"/>
      <c r="I7" s="436"/>
      <c r="J7" s="436"/>
      <c r="K7" s="436"/>
      <c r="L7" s="436"/>
      <c r="M7" s="436"/>
      <c r="N7" s="436"/>
      <c r="O7" s="436"/>
      <c r="P7" s="436"/>
      <c r="Q7" s="436"/>
      <c r="R7" s="437"/>
      <c r="S7" s="437"/>
      <c r="T7" s="437"/>
      <c r="U7" s="438"/>
    </row>
    <row r="8" spans="1:21" ht="129.75" customHeight="1" x14ac:dyDescent="0.25">
      <c r="A8" s="774" t="s">
        <v>1398</v>
      </c>
      <c r="B8" s="774" t="s">
        <v>1399</v>
      </c>
      <c r="C8" s="280" t="s">
        <v>1501</v>
      </c>
      <c r="D8" s="581" t="s">
        <v>1688</v>
      </c>
      <c r="E8" s="803" t="s">
        <v>1689</v>
      </c>
      <c r="F8" s="630" t="s">
        <v>2722</v>
      </c>
      <c r="G8" s="281" t="s">
        <v>1690</v>
      </c>
      <c r="H8" s="281"/>
      <c r="I8" s="357"/>
      <c r="J8" s="711">
        <v>0.5</v>
      </c>
      <c r="K8" s="357"/>
      <c r="L8" s="281"/>
      <c r="M8" s="357"/>
      <c r="N8" s="711">
        <v>0.5</v>
      </c>
      <c r="O8" s="357"/>
      <c r="P8" s="396">
        <f t="shared" ref="P8:Q8" si="0">H8+J8+L8+N8</f>
        <v>1</v>
      </c>
      <c r="Q8" s="397">
        <f t="shared" si="0"/>
        <v>0</v>
      </c>
      <c r="R8" s="581" t="s">
        <v>2517</v>
      </c>
      <c r="S8" s="281" t="s">
        <v>1691</v>
      </c>
      <c r="T8" s="281" t="s">
        <v>1692</v>
      </c>
      <c r="U8" s="281" t="s">
        <v>1693</v>
      </c>
    </row>
    <row r="9" spans="1:21" ht="95.25" customHeight="1" x14ac:dyDescent="0.25">
      <c r="A9" s="775"/>
      <c r="B9" s="775"/>
      <c r="C9" s="652" t="s">
        <v>1501</v>
      </c>
      <c r="D9" s="581" t="s">
        <v>1924</v>
      </c>
      <c r="E9" s="803" t="s">
        <v>1925</v>
      </c>
      <c r="F9" s="630" t="s">
        <v>2723</v>
      </c>
      <c r="G9" s="581" t="s">
        <v>2513</v>
      </c>
      <c r="H9" s="711">
        <v>0.25</v>
      </c>
      <c r="I9" s="357"/>
      <c r="J9" s="711">
        <v>0.25</v>
      </c>
      <c r="K9" s="357"/>
      <c r="L9" s="711">
        <v>0.25</v>
      </c>
      <c r="M9" s="357"/>
      <c r="N9" s="711">
        <v>0.25</v>
      </c>
      <c r="O9" s="357"/>
      <c r="P9" s="396">
        <f t="shared" ref="P9:P20" si="1">H9+J9+L9+N9</f>
        <v>1</v>
      </c>
      <c r="Q9" s="397">
        <f t="shared" ref="Q9:Q20" si="2">I9+K9+M9+O9</f>
        <v>0</v>
      </c>
      <c r="R9" s="581" t="s">
        <v>2518</v>
      </c>
      <c r="S9" s="581" t="s">
        <v>2521</v>
      </c>
      <c r="T9" s="581" t="s">
        <v>2522</v>
      </c>
      <c r="U9" s="281" t="s">
        <v>1926</v>
      </c>
    </row>
    <row r="10" spans="1:21" ht="90.75" customHeight="1" x14ac:dyDescent="0.25">
      <c r="A10" s="775"/>
      <c r="B10" s="775"/>
      <c r="C10" s="652" t="s">
        <v>1501</v>
      </c>
      <c r="D10" s="581" t="s">
        <v>2041</v>
      </c>
      <c r="E10" s="803" t="s">
        <v>2042</v>
      </c>
      <c r="F10" s="630" t="s">
        <v>2724</v>
      </c>
      <c r="G10" s="581" t="s">
        <v>2514</v>
      </c>
      <c r="H10" s="711">
        <v>0.25</v>
      </c>
      <c r="I10" s="357"/>
      <c r="J10" s="711">
        <v>0.25</v>
      </c>
      <c r="K10" s="357"/>
      <c r="L10" s="711">
        <v>0.25</v>
      </c>
      <c r="M10" s="357"/>
      <c r="N10" s="711">
        <v>0.25</v>
      </c>
      <c r="O10" s="357"/>
      <c r="P10" s="396">
        <f t="shared" si="1"/>
        <v>1</v>
      </c>
      <c r="Q10" s="397">
        <f t="shared" si="2"/>
        <v>0</v>
      </c>
      <c r="R10" s="581" t="s">
        <v>2519</v>
      </c>
      <c r="S10" s="581" t="s">
        <v>2302</v>
      </c>
      <c r="T10" s="581" t="s">
        <v>2522</v>
      </c>
      <c r="U10" s="281" t="s">
        <v>2030</v>
      </c>
    </row>
    <row r="11" spans="1:21" ht="99.75" customHeight="1" x14ac:dyDescent="0.25">
      <c r="A11" s="775"/>
      <c r="B11" s="775"/>
      <c r="C11" s="652" t="s">
        <v>1501</v>
      </c>
      <c r="D11" s="581" t="s">
        <v>2091</v>
      </c>
      <c r="E11" s="803" t="s">
        <v>2090</v>
      </c>
      <c r="F11" s="630" t="s">
        <v>2725</v>
      </c>
      <c r="G11" s="630" t="s">
        <v>2515</v>
      </c>
      <c r="H11" s="281"/>
      <c r="I11" s="357"/>
      <c r="J11" s="711">
        <v>0.5</v>
      </c>
      <c r="K11" s="357"/>
      <c r="L11" s="281"/>
      <c r="M11" s="357"/>
      <c r="N11" s="711">
        <v>0.5</v>
      </c>
      <c r="O11" s="357"/>
      <c r="P11" s="396">
        <f t="shared" si="1"/>
        <v>1</v>
      </c>
      <c r="Q11" s="397">
        <f t="shared" si="2"/>
        <v>0</v>
      </c>
      <c r="R11" s="581" t="s">
        <v>2520</v>
      </c>
      <c r="S11" s="581" t="s">
        <v>2302</v>
      </c>
      <c r="T11" s="581" t="s">
        <v>2522</v>
      </c>
      <c r="U11" s="281" t="s">
        <v>2089</v>
      </c>
    </row>
    <row r="12" spans="1:21" ht="120" customHeight="1" x14ac:dyDescent="0.25">
      <c r="A12" s="775"/>
      <c r="B12" s="775"/>
      <c r="C12" s="652" t="s">
        <v>1501</v>
      </c>
      <c r="D12" s="581" t="s">
        <v>2299</v>
      </c>
      <c r="E12" s="803" t="s">
        <v>2300</v>
      </c>
      <c r="F12" s="630" t="s">
        <v>2726</v>
      </c>
      <c r="G12" s="630" t="s">
        <v>2515</v>
      </c>
      <c r="H12" s="711">
        <v>0.25</v>
      </c>
      <c r="I12" s="357"/>
      <c r="J12" s="711">
        <v>0.25</v>
      </c>
      <c r="K12" s="357"/>
      <c r="L12" s="711">
        <v>0.25</v>
      </c>
      <c r="M12" s="357"/>
      <c r="N12" s="711">
        <v>0.25</v>
      </c>
      <c r="O12" s="357"/>
      <c r="P12" s="396">
        <f t="shared" si="1"/>
        <v>1</v>
      </c>
      <c r="Q12" s="397">
        <f t="shared" si="2"/>
        <v>0</v>
      </c>
      <c r="R12" s="581" t="s">
        <v>2301</v>
      </c>
      <c r="S12" s="581" t="s">
        <v>2302</v>
      </c>
      <c r="T12" s="581" t="s">
        <v>2303</v>
      </c>
      <c r="U12" s="581" t="s">
        <v>2304</v>
      </c>
    </row>
    <row r="13" spans="1:21" s="363" customFormat="1" ht="91.5" customHeight="1" x14ac:dyDescent="0.25">
      <c r="A13" s="775"/>
      <c r="B13" s="775"/>
      <c r="C13" s="652" t="s">
        <v>1501</v>
      </c>
      <c r="D13" s="581" t="s">
        <v>2324</v>
      </c>
      <c r="E13" s="803" t="s">
        <v>2325</v>
      </c>
      <c r="F13" s="630" t="s">
        <v>2727</v>
      </c>
      <c r="G13" s="581" t="s">
        <v>2516</v>
      </c>
      <c r="H13" s="711">
        <v>0.25</v>
      </c>
      <c r="I13" s="357"/>
      <c r="J13" s="711">
        <v>0.25</v>
      </c>
      <c r="K13" s="357"/>
      <c r="L13" s="711">
        <v>0.25</v>
      </c>
      <c r="M13" s="357"/>
      <c r="N13" s="711">
        <v>0.25</v>
      </c>
      <c r="O13" s="357"/>
      <c r="P13" s="396">
        <f t="shared" ref="P13:P14" si="3">H13+J13+L13+N13</f>
        <v>1</v>
      </c>
      <c r="Q13" s="397">
        <f t="shared" ref="Q13" si="4">I13+K13+M13+O13</f>
        <v>0</v>
      </c>
      <c r="R13" s="581" t="s">
        <v>2326</v>
      </c>
      <c r="S13" s="581" t="s">
        <v>2327</v>
      </c>
      <c r="T13" s="581" t="s">
        <v>2328</v>
      </c>
      <c r="U13" s="581" t="s">
        <v>2329</v>
      </c>
    </row>
    <row r="14" spans="1:21" ht="90" customHeight="1" x14ac:dyDescent="0.25">
      <c r="A14" s="775"/>
      <c r="B14" s="775"/>
      <c r="C14" s="652" t="s">
        <v>1501</v>
      </c>
      <c r="D14" s="581" t="s">
        <v>2371</v>
      </c>
      <c r="E14" s="803" t="s">
        <v>2372</v>
      </c>
      <c r="F14" s="630" t="s">
        <v>2728</v>
      </c>
      <c r="G14" s="581" t="s">
        <v>2373</v>
      </c>
      <c r="H14" s="711">
        <v>0.25</v>
      </c>
      <c r="I14" s="357">
        <v>0</v>
      </c>
      <c r="J14" s="711">
        <v>0.25</v>
      </c>
      <c r="K14" s="357">
        <v>0</v>
      </c>
      <c r="L14" s="711">
        <v>0.25</v>
      </c>
      <c r="M14" s="357">
        <v>0</v>
      </c>
      <c r="N14" s="711">
        <v>0.25</v>
      </c>
      <c r="O14" s="357">
        <v>0</v>
      </c>
      <c r="P14" s="385">
        <f t="shared" si="3"/>
        <v>1</v>
      </c>
      <c r="Q14" s="643">
        <v>0</v>
      </c>
      <c r="R14" s="581" t="s">
        <v>2374</v>
      </c>
      <c r="S14" s="581" t="s">
        <v>2375</v>
      </c>
      <c r="T14" s="581" t="s">
        <v>2376</v>
      </c>
      <c r="U14" s="581" t="s">
        <v>2377</v>
      </c>
    </row>
    <row r="15" spans="1:21" ht="99" customHeight="1" x14ac:dyDescent="0.25">
      <c r="A15" s="775"/>
      <c r="B15" s="775"/>
      <c r="C15" s="652" t="s">
        <v>1501</v>
      </c>
      <c r="D15" s="312" t="s">
        <v>2378</v>
      </c>
      <c r="E15" s="826" t="s">
        <v>2379</v>
      </c>
      <c r="F15" s="630" t="s">
        <v>2729</v>
      </c>
      <c r="G15" s="627" t="s">
        <v>2271</v>
      </c>
      <c r="H15" s="827">
        <v>1</v>
      </c>
      <c r="I15" s="662"/>
      <c r="J15" s="661"/>
      <c r="K15" s="662"/>
      <c r="L15" s="661"/>
      <c r="M15" s="662"/>
      <c r="N15" s="661"/>
      <c r="O15" s="662"/>
      <c r="P15" s="661"/>
      <c r="Q15" s="662"/>
      <c r="R15" s="312" t="s">
        <v>2380</v>
      </c>
      <c r="S15" s="661" t="s">
        <v>2381</v>
      </c>
      <c r="T15" s="312" t="s">
        <v>2382</v>
      </c>
      <c r="U15" s="312" t="s">
        <v>2383</v>
      </c>
    </row>
    <row r="16" spans="1:21" ht="15.75" x14ac:dyDescent="0.25">
      <c r="A16" s="775"/>
      <c r="B16" s="775"/>
      <c r="C16" s="280"/>
      <c r="D16" s="481"/>
      <c r="E16" s="280"/>
      <c r="F16" s="280"/>
      <c r="G16" s="281"/>
      <c r="H16" s="281"/>
      <c r="I16" s="357"/>
      <c r="J16" s="281"/>
      <c r="K16" s="357"/>
      <c r="L16" s="359"/>
      <c r="M16" s="357"/>
      <c r="N16" s="281"/>
      <c r="O16" s="357"/>
      <c r="P16" s="396">
        <f t="shared" si="1"/>
        <v>0</v>
      </c>
      <c r="Q16" s="397">
        <f t="shared" si="2"/>
        <v>0</v>
      </c>
      <c r="R16" s="281"/>
      <c r="S16" s="281"/>
      <c r="T16" s="281"/>
      <c r="U16" s="281"/>
    </row>
    <row r="17" spans="1:21" ht="15.75" x14ac:dyDescent="0.25">
      <c r="A17" s="775"/>
      <c r="B17" s="775"/>
      <c r="C17" s="280"/>
      <c r="D17" s="481"/>
      <c r="E17" s="280"/>
      <c r="F17" s="280"/>
      <c r="G17" s="281"/>
      <c r="H17" s="281"/>
      <c r="I17" s="357"/>
      <c r="J17" s="281"/>
      <c r="K17" s="357"/>
      <c r="L17" s="359"/>
      <c r="M17" s="357"/>
      <c r="N17" s="281"/>
      <c r="O17" s="357"/>
      <c r="P17" s="396">
        <f t="shared" si="1"/>
        <v>0</v>
      </c>
      <c r="Q17" s="397">
        <f t="shared" si="2"/>
        <v>0</v>
      </c>
      <c r="R17" s="281"/>
      <c r="S17" s="281"/>
      <c r="T17" s="281"/>
      <c r="U17" s="281"/>
    </row>
    <row r="18" spans="1:21" ht="15.75" x14ac:dyDescent="0.25">
      <c r="A18" s="775"/>
      <c r="B18" s="775"/>
      <c r="C18" s="280"/>
      <c r="D18" s="481"/>
      <c r="E18" s="280"/>
      <c r="F18" s="280"/>
      <c r="G18" s="281"/>
      <c r="H18" s="281"/>
      <c r="I18" s="357"/>
      <c r="J18" s="281"/>
      <c r="K18" s="357"/>
      <c r="L18" s="359"/>
      <c r="M18" s="357"/>
      <c r="N18" s="281"/>
      <c r="O18" s="357"/>
      <c r="P18" s="396">
        <f t="shared" si="1"/>
        <v>0</v>
      </c>
      <c r="Q18" s="397">
        <f t="shared" si="2"/>
        <v>0</v>
      </c>
      <c r="R18" s="281"/>
      <c r="S18" s="281"/>
      <c r="T18" s="281"/>
      <c r="U18" s="281"/>
    </row>
    <row r="19" spans="1:21" ht="15.75" x14ac:dyDescent="0.25">
      <c r="A19" s="775"/>
      <c r="B19" s="775"/>
      <c r="C19" s="280"/>
      <c r="D19" s="481"/>
      <c r="E19" s="280"/>
      <c r="F19" s="280"/>
      <c r="G19" s="281"/>
      <c r="H19" s="281"/>
      <c r="I19" s="357"/>
      <c r="J19" s="281"/>
      <c r="K19" s="357"/>
      <c r="L19" s="281"/>
      <c r="M19" s="357"/>
      <c r="N19" s="281"/>
      <c r="O19" s="357"/>
      <c r="P19" s="396">
        <f t="shared" si="1"/>
        <v>0</v>
      </c>
      <c r="Q19" s="397">
        <f t="shared" si="2"/>
        <v>0</v>
      </c>
      <c r="R19" s="281"/>
      <c r="S19" s="281"/>
      <c r="T19" s="281"/>
      <c r="U19" s="360"/>
    </row>
    <row r="20" spans="1:21" ht="15.75" x14ac:dyDescent="0.25">
      <c r="A20" s="776"/>
      <c r="B20" s="776"/>
      <c r="C20" s="280"/>
      <c r="D20" s="481"/>
      <c r="E20" s="280"/>
      <c r="F20" s="280"/>
      <c r="G20" s="281"/>
      <c r="H20" s="281"/>
      <c r="I20" s="357"/>
      <c r="J20" s="281"/>
      <c r="K20" s="357"/>
      <c r="L20" s="281"/>
      <c r="M20" s="357"/>
      <c r="N20" s="281"/>
      <c r="O20" s="357"/>
      <c r="P20" s="396">
        <f t="shared" si="1"/>
        <v>0</v>
      </c>
      <c r="Q20" s="397">
        <f t="shared" si="2"/>
        <v>0</v>
      </c>
      <c r="R20" s="281"/>
      <c r="S20" s="281"/>
      <c r="T20" s="281"/>
      <c r="U20" s="281"/>
    </row>
    <row r="21" spans="1:21" ht="15.75" x14ac:dyDescent="0.25">
      <c r="A21" s="292"/>
      <c r="B21" s="293"/>
      <c r="C21" s="292" t="s">
        <v>1396</v>
      </c>
      <c r="D21" s="293"/>
      <c r="E21" s="293"/>
      <c r="F21" s="293"/>
      <c r="G21" s="294"/>
      <c r="H21" s="282">
        <f t="shared" ref="H21:Q21" si="5">SUM(H8:H20)</f>
        <v>2.25</v>
      </c>
      <c r="I21" s="283">
        <f t="shared" si="5"/>
        <v>0</v>
      </c>
      <c r="J21" s="282">
        <f t="shared" si="5"/>
        <v>2.25</v>
      </c>
      <c r="K21" s="283">
        <f t="shared" si="5"/>
        <v>0</v>
      </c>
      <c r="L21" s="282">
        <f t="shared" si="5"/>
        <v>1.25</v>
      </c>
      <c r="M21" s="283">
        <f t="shared" si="5"/>
        <v>0</v>
      </c>
      <c r="N21" s="282">
        <f t="shared" si="5"/>
        <v>2.25</v>
      </c>
      <c r="O21" s="283">
        <f t="shared" si="5"/>
        <v>0</v>
      </c>
      <c r="P21" s="283">
        <f t="shared" si="5"/>
        <v>7</v>
      </c>
      <c r="Q21" s="283">
        <f t="shared" si="5"/>
        <v>0</v>
      </c>
      <c r="R21" s="263"/>
      <c r="S21" s="263"/>
      <c r="T21" s="263"/>
      <c r="U21" s="263"/>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J5:K5"/>
    <mergeCell ref="L5:M5"/>
    <mergeCell ref="N5:O5"/>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s>
  <conditionalFormatting sqref="F8">
    <cfRule type="duplicateValues" dxfId="154" priority="88"/>
  </conditionalFormatting>
  <conditionalFormatting sqref="F8">
    <cfRule type="duplicateValues" dxfId="153" priority="87"/>
  </conditionalFormatting>
  <conditionalFormatting sqref="F8">
    <cfRule type="duplicateValues" dxfId="152" priority="86"/>
  </conditionalFormatting>
  <conditionalFormatting sqref="F8">
    <cfRule type="duplicateValues" dxfId="151" priority="85"/>
  </conditionalFormatting>
  <conditionalFormatting sqref="F8">
    <cfRule type="duplicateValues" dxfId="150" priority="84"/>
  </conditionalFormatting>
  <conditionalFormatting sqref="F8">
    <cfRule type="duplicateValues" dxfId="149" priority="83"/>
  </conditionalFormatting>
  <conditionalFormatting sqref="F8">
    <cfRule type="duplicateValues" dxfId="148" priority="82"/>
  </conditionalFormatting>
  <conditionalFormatting sqref="F8">
    <cfRule type="duplicateValues" dxfId="147" priority="81"/>
  </conditionalFormatting>
  <conditionalFormatting sqref="F8">
    <cfRule type="duplicateValues" dxfId="146" priority="80"/>
  </conditionalFormatting>
  <conditionalFormatting sqref="F8">
    <cfRule type="duplicateValues" dxfId="145" priority="79"/>
  </conditionalFormatting>
  <conditionalFormatting sqref="F8">
    <cfRule type="duplicateValues" dxfId="144" priority="78"/>
  </conditionalFormatting>
  <conditionalFormatting sqref="F9">
    <cfRule type="duplicateValues" dxfId="143" priority="77"/>
  </conditionalFormatting>
  <conditionalFormatting sqref="F9">
    <cfRule type="duplicateValues" dxfId="142" priority="76"/>
  </conditionalFormatting>
  <conditionalFormatting sqref="F9">
    <cfRule type="duplicateValues" dxfId="141" priority="75"/>
  </conditionalFormatting>
  <conditionalFormatting sqref="F9">
    <cfRule type="duplicateValues" dxfId="140" priority="74"/>
  </conditionalFormatting>
  <conditionalFormatting sqref="F9">
    <cfRule type="duplicateValues" dxfId="139" priority="73"/>
  </conditionalFormatting>
  <conditionalFormatting sqref="F9">
    <cfRule type="duplicateValues" dxfId="138" priority="72"/>
  </conditionalFormatting>
  <conditionalFormatting sqref="F9">
    <cfRule type="duplicateValues" dxfId="137" priority="71"/>
  </conditionalFormatting>
  <conditionalFormatting sqref="F9">
    <cfRule type="duplicateValues" dxfId="136" priority="70"/>
  </conditionalFormatting>
  <conditionalFormatting sqref="F9">
    <cfRule type="duplicateValues" dxfId="135" priority="69"/>
  </conditionalFormatting>
  <conditionalFormatting sqref="F9">
    <cfRule type="duplicateValues" dxfId="134" priority="68"/>
  </conditionalFormatting>
  <conditionalFormatting sqref="F9">
    <cfRule type="duplicateValues" dxfId="133" priority="67"/>
  </conditionalFormatting>
  <conditionalFormatting sqref="F10">
    <cfRule type="duplicateValues" dxfId="132" priority="66"/>
  </conditionalFormatting>
  <conditionalFormatting sqref="F10">
    <cfRule type="duplicateValues" dxfId="131" priority="65"/>
  </conditionalFormatting>
  <conditionalFormatting sqref="F10">
    <cfRule type="duplicateValues" dxfId="130" priority="64"/>
  </conditionalFormatting>
  <conditionalFormatting sqref="F10">
    <cfRule type="duplicateValues" dxfId="129" priority="63"/>
  </conditionalFormatting>
  <conditionalFormatting sqref="F10">
    <cfRule type="duplicateValues" dxfId="128" priority="62"/>
  </conditionalFormatting>
  <conditionalFormatting sqref="F10">
    <cfRule type="duplicateValues" dxfId="127" priority="61"/>
  </conditionalFormatting>
  <conditionalFormatting sqref="F10">
    <cfRule type="duplicateValues" dxfId="126" priority="60"/>
  </conditionalFormatting>
  <conditionalFormatting sqref="F10">
    <cfRule type="duplicateValues" dxfId="125" priority="59"/>
  </conditionalFormatting>
  <conditionalFormatting sqref="F10">
    <cfRule type="duplicateValues" dxfId="124" priority="58"/>
  </conditionalFormatting>
  <conditionalFormatting sqref="F10">
    <cfRule type="duplicateValues" dxfId="123" priority="57"/>
  </conditionalFormatting>
  <conditionalFormatting sqref="F10">
    <cfRule type="duplicateValues" dxfId="122" priority="56"/>
  </conditionalFormatting>
  <conditionalFormatting sqref="F11">
    <cfRule type="duplicateValues" dxfId="121" priority="55"/>
  </conditionalFormatting>
  <conditionalFormatting sqref="F11">
    <cfRule type="duplicateValues" dxfId="120" priority="54"/>
  </conditionalFormatting>
  <conditionalFormatting sqref="F11">
    <cfRule type="duplicateValues" dxfId="119" priority="53"/>
  </conditionalFormatting>
  <conditionalFormatting sqref="F11">
    <cfRule type="duplicateValues" dxfId="118" priority="52"/>
  </conditionalFormatting>
  <conditionalFormatting sqref="F11">
    <cfRule type="duplicateValues" dxfId="117" priority="51"/>
  </conditionalFormatting>
  <conditionalFormatting sqref="F11">
    <cfRule type="duplicateValues" dxfId="116" priority="50"/>
  </conditionalFormatting>
  <conditionalFormatting sqref="F11">
    <cfRule type="duplicateValues" dxfId="115" priority="49"/>
  </conditionalFormatting>
  <conditionalFormatting sqref="F11">
    <cfRule type="duplicateValues" dxfId="114" priority="48"/>
  </conditionalFormatting>
  <conditionalFormatting sqref="F11">
    <cfRule type="duplicateValues" dxfId="113" priority="47"/>
  </conditionalFormatting>
  <conditionalFormatting sqref="F11">
    <cfRule type="duplicateValues" dxfId="112" priority="46"/>
  </conditionalFormatting>
  <conditionalFormatting sqref="F11">
    <cfRule type="duplicateValues" dxfId="111" priority="45"/>
  </conditionalFormatting>
  <conditionalFormatting sqref="F12">
    <cfRule type="duplicateValues" dxfId="110" priority="44"/>
  </conditionalFormatting>
  <conditionalFormatting sqref="F12">
    <cfRule type="duplicateValues" dxfId="109" priority="43"/>
  </conditionalFormatting>
  <conditionalFormatting sqref="F12">
    <cfRule type="duplicateValues" dxfId="108" priority="42"/>
  </conditionalFormatting>
  <conditionalFormatting sqref="F12">
    <cfRule type="duplicateValues" dxfId="107" priority="41"/>
  </conditionalFormatting>
  <conditionalFormatting sqref="F12">
    <cfRule type="duplicateValues" dxfId="106" priority="40"/>
  </conditionalFormatting>
  <conditionalFormatting sqref="F12">
    <cfRule type="duplicateValues" dxfId="105" priority="39"/>
  </conditionalFormatting>
  <conditionalFormatting sqref="F12">
    <cfRule type="duplicateValues" dxfId="104" priority="38"/>
  </conditionalFormatting>
  <conditionalFormatting sqref="F12">
    <cfRule type="duplicateValues" dxfId="103" priority="37"/>
  </conditionalFormatting>
  <conditionalFormatting sqref="F12">
    <cfRule type="duplicateValues" dxfId="102" priority="36"/>
  </conditionalFormatting>
  <conditionalFormatting sqref="F12">
    <cfRule type="duplicateValues" dxfId="101" priority="35"/>
  </conditionalFormatting>
  <conditionalFormatting sqref="F12">
    <cfRule type="duplicateValues" dxfId="100" priority="34"/>
  </conditionalFormatting>
  <conditionalFormatting sqref="F13">
    <cfRule type="duplicateValues" dxfId="99" priority="33"/>
  </conditionalFormatting>
  <conditionalFormatting sqref="F13">
    <cfRule type="duplicateValues" dxfId="98" priority="32"/>
  </conditionalFormatting>
  <conditionalFormatting sqref="F13">
    <cfRule type="duplicateValues" dxfId="97" priority="31"/>
  </conditionalFormatting>
  <conditionalFormatting sqref="F13">
    <cfRule type="duplicateValues" dxfId="96" priority="30"/>
  </conditionalFormatting>
  <conditionalFormatting sqref="F13">
    <cfRule type="duplicateValues" dxfId="95" priority="29"/>
  </conditionalFormatting>
  <conditionalFormatting sqref="F13">
    <cfRule type="duplicateValues" dxfId="94" priority="28"/>
  </conditionalFormatting>
  <conditionalFormatting sqref="F13">
    <cfRule type="duplicateValues" dxfId="93" priority="27"/>
  </conditionalFormatting>
  <conditionalFormatting sqref="F13">
    <cfRule type="duplicateValues" dxfId="92" priority="26"/>
  </conditionalFormatting>
  <conditionalFormatting sqref="F13">
    <cfRule type="duplicateValues" dxfId="91" priority="25"/>
  </conditionalFormatting>
  <conditionalFormatting sqref="F13">
    <cfRule type="duplicateValues" dxfId="90" priority="24"/>
  </conditionalFormatting>
  <conditionalFormatting sqref="F13">
    <cfRule type="duplicateValues" dxfId="89" priority="23"/>
  </conditionalFormatting>
  <conditionalFormatting sqref="F14">
    <cfRule type="duplicateValues" dxfId="88" priority="22"/>
  </conditionalFormatting>
  <conditionalFormatting sqref="F14">
    <cfRule type="duplicateValues" dxfId="87" priority="21"/>
  </conditionalFormatting>
  <conditionalFormatting sqref="F14">
    <cfRule type="duplicateValues" dxfId="86" priority="20"/>
  </conditionalFormatting>
  <conditionalFormatting sqref="F14">
    <cfRule type="duplicateValues" dxfId="85" priority="19"/>
  </conditionalFormatting>
  <conditionalFormatting sqref="F14">
    <cfRule type="duplicateValues" dxfId="84" priority="18"/>
  </conditionalFormatting>
  <conditionalFormatting sqref="F14">
    <cfRule type="duplicateValues" dxfId="83" priority="17"/>
  </conditionalFormatting>
  <conditionalFormatting sqref="F14">
    <cfRule type="duplicateValues" dxfId="82" priority="16"/>
  </conditionalFormatting>
  <conditionalFormatting sqref="F14">
    <cfRule type="duplicateValues" dxfId="81" priority="15"/>
  </conditionalFormatting>
  <conditionalFormatting sqref="F14">
    <cfRule type="duplicateValues" dxfId="80" priority="14"/>
  </conditionalFormatting>
  <conditionalFormatting sqref="F14">
    <cfRule type="duplicateValues" dxfId="79" priority="13"/>
  </conditionalFormatting>
  <conditionalFormatting sqref="F14">
    <cfRule type="duplicateValues" dxfId="78" priority="12"/>
  </conditionalFormatting>
  <conditionalFormatting sqref="F15">
    <cfRule type="duplicateValues" dxfId="77" priority="11"/>
  </conditionalFormatting>
  <conditionalFormatting sqref="F15">
    <cfRule type="duplicateValues" dxfId="76" priority="10"/>
  </conditionalFormatting>
  <conditionalFormatting sqref="F15">
    <cfRule type="duplicateValues" dxfId="75" priority="9"/>
  </conditionalFormatting>
  <conditionalFormatting sqref="F15">
    <cfRule type="duplicateValues" dxfId="74" priority="8"/>
  </conditionalFormatting>
  <conditionalFormatting sqref="F15">
    <cfRule type="duplicateValues" dxfId="73" priority="7"/>
  </conditionalFormatting>
  <conditionalFormatting sqref="F15">
    <cfRule type="duplicateValues" dxfId="72" priority="6"/>
  </conditionalFormatting>
  <conditionalFormatting sqref="F15">
    <cfRule type="duplicateValues" dxfId="71" priority="5"/>
  </conditionalFormatting>
  <conditionalFormatting sqref="F15">
    <cfRule type="duplicateValues" dxfId="70" priority="4"/>
  </conditionalFormatting>
  <conditionalFormatting sqref="F15">
    <cfRule type="duplicateValues" dxfId="69" priority="3"/>
  </conditionalFormatting>
  <conditionalFormatting sqref="F15">
    <cfRule type="duplicateValues" dxfId="68" priority="2"/>
  </conditionalFormatting>
  <conditionalFormatting sqref="F15">
    <cfRule type="duplicateValues" dxfId="67" priority="1"/>
  </conditionalFormatting>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workbookViewId="0">
      <selection activeCell="H4" sqref="H4"/>
    </sheetView>
  </sheetViews>
  <sheetFormatPr baseColWidth="10" defaultColWidth="11.5703125" defaultRowHeight="15" x14ac:dyDescent="0.25"/>
  <cols>
    <col min="1" max="1" width="2.85546875" style="86" customWidth="1"/>
    <col min="2" max="2" width="31.85546875" style="86" customWidth="1"/>
    <col min="3" max="3" width="22.85546875" style="86" customWidth="1"/>
    <col min="4" max="4" width="17.85546875" style="86" customWidth="1"/>
    <col min="5" max="5" width="30.85546875" style="86" customWidth="1"/>
    <col min="6" max="6" width="22.85546875" style="86" customWidth="1"/>
    <col min="7" max="7" width="5.7109375" style="86" customWidth="1"/>
    <col min="8" max="8" width="59.85546875" style="86" customWidth="1"/>
    <col min="9" max="9" width="22.85546875" style="196" customWidth="1"/>
    <col min="10" max="10" width="15.85546875" style="86" bestFit="1" customWidth="1"/>
    <col min="11" max="16384" width="11.5703125" style="86"/>
  </cols>
  <sheetData>
    <row r="2" spans="2:11" ht="16.5" thickBot="1" x14ac:dyDescent="0.3">
      <c r="H2" s="725" t="s">
        <v>1367</v>
      </c>
      <c r="I2" s="725"/>
    </row>
    <row r="3" spans="2:11" ht="19.5" thickBot="1" x14ac:dyDescent="0.3">
      <c r="B3" s="81" t="s">
        <v>21</v>
      </c>
      <c r="C3" s="81" t="s">
        <v>390</v>
      </c>
      <c r="H3" s="415" t="s">
        <v>389</v>
      </c>
      <c r="I3" s="416" t="s">
        <v>390</v>
      </c>
    </row>
    <row r="4" spans="2:11" ht="18.75" x14ac:dyDescent="0.25">
      <c r="B4" s="82" t="s">
        <v>121</v>
      </c>
      <c r="C4" s="201">
        <f>'1. TALLERES SEMINARIOS'!D5</f>
        <v>127339.99999999999</v>
      </c>
      <c r="H4" s="408" t="s">
        <v>1355</v>
      </c>
      <c r="I4" s="411">
        <f>'1. Desarrollo e Innov. Curricu.'!Q28</f>
        <v>0</v>
      </c>
    </row>
    <row r="5" spans="2:11" ht="18.75" x14ac:dyDescent="0.25">
      <c r="B5" s="82" t="s">
        <v>414</v>
      </c>
      <c r="C5" s="201">
        <f>'2. CONTRATACION DE PERSONAL'!D5</f>
        <v>45251125.055</v>
      </c>
      <c r="H5" s="409" t="s">
        <v>1357</v>
      </c>
      <c r="I5" s="412">
        <f>'2. Investigación Científica'!Q37</f>
        <v>711500</v>
      </c>
    </row>
    <row r="6" spans="2:11" ht="18.75" x14ac:dyDescent="0.25">
      <c r="B6" s="82" t="s">
        <v>125</v>
      </c>
      <c r="C6" s="201">
        <f>'3. EQUIPO DE OFICINA'!D5</f>
        <v>196200</v>
      </c>
      <c r="H6" s="409" t="s">
        <v>470</v>
      </c>
      <c r="I6" s="412">
        <f>'3. Vinculación Univ. Sociedad'!Q71</f>
        <v>473200</v>
      </c>
    </row>
    <row r="7" spans="2:11" ht="19.5" thickBot="1" x14ac:dyDescent="0.3">
      <c r="B7" s="82" t="s">
        <v>415</v>
      </c>
      <c r="C7" s="201">
        <f>'4. EQUIPO TECNOLÓGICOS'!D5</f>
        <v>1009500</v>
      </c>
      <c r="E7" s="419" t="s">
        <v>118</v>
      </c>
      <c r="F7" s="428" t="s">
        <v>1455</v>
      </c>
      <c r="H7" s="409" t="s">
        <v>1356</v>
      </c>
      <c r="I7" s="412">
        <f>'4. Docencia y Profesorado Univ.'!Q53</f>
        <v>301645</v>
      </c>
    </row>
    <row r="8" spans="2:11" ht="18.75" x14ac:dyDescent="0.25">
      <c r="B8" s="82" t="s">
        <v>126</v>
      </c>
      <c r="C8" s="201">
        <f>'5. ACTIVIDADES ESPECIALES'!D5</f>
        <v>11539890.02</v>
      </c>
      <c r="E8" s="424" t="s">
        <v>1457</v>
      </c>
      <c r="F8" s="425">
        <f>Presupuesto!D566</f>
        <v>4872930.0199999996</v>
      </c>
      <c r="H8" s="409" t="s">
        <v>1358</v>
      </c>
      <c r="I8" s="412">
        <f>'5. Estudiantes y Graduados'!Q47</f>
        <v>464000</v>
      </c>
    </row>
    <row r="9" spans="2:11" ht="19.5" thickBot="1" x14ac:dyDescent="0.3">
      <c r="B9" s="92" t="s">
        <v>385</v>
      </c>
      <c r="C9" s="83">
        <f>'6. Becas'!D5</f>
        <v>0</v>
      </c>
      <c r="E9" s="426" t="s">
        <v>1466</v>
      </c>
      <c r="F9" s="427">
        <f>Presupuesto!E566</f>
        <v>53251125.055</v>
      </c>
      <c r="H9" s="409" t="s">
        <v>471</v>
      </c>
      <c r="I9" s="412">
        <f>'6. Gestión del Conocimiento'!Q26</f>
        <v>283750</v>
      </c>
    </row>
    <row r="10" spans="2:11" ht="18.75" x14ac:dyDescent="0.25">
      <c r="B10" s="92" t="s">
        <v>386</v>
      </c>
      <c r="C10" s="83">
        <f>'7. Infraestructura'!D5</f>
        <v>0</v>
      </c>
      <c r="E10" s="429" t="s">
        <v>1456</v>
      </c>
      <c r="F10" s="430">
        <f>Presupuesto!F566</f>
        <v>58124055.075000003</v>
      </c>
      <c r="G10" s="111"/>
      <c r="H10" s="409" t="s">
        <v>1359</v>
      </c>
      <c r="I10" s="413">
        <f>'7. Lo Esencial de la Reforma U.'!Q34</f>
        <v>0</v>
      </c>
    </row>
    <row r="11" spans="2:11" ht="18.75" x14ac:dyDescent="0.25">
      <c r="B11" s="82" t="s">
        <v>417</v>
      </c>
      <c r="C11" s="83">
        <f>'8. Venta de Servicios'!D5</f>
        <v>0</v>
      </c>
      <c r="E11" s="504"/>
      <c r="F11" s="505"/>
      <c r="G11" s="111"/>
      <c r="H11" s="409" t="s">
        <v>1361</v>
      </c>
      <c r="I11" s="413">
        <f>'8. Cultura de Inno. Insti...'!Q21</f>
        <v>0</v>
      </c>
    </row>
    <row r="12" spans="2:11" ht="18.75" x14ac:dyDescent="0.25">
      <c r="B12" s="92"/>
      <c r="C12" s="83"/>
      <c r="F12" s="111"/>
      <c r="G12" s="111"/>
      <c r="H12" s="409" t="s">
        <v>1450</v>
      </c>
      <c r="I12" s="413">
        <f>'9. Asegura. de la Calid. y M'!Q36</f>
        <v>200000</v>
      </c>
      <c r="K12" s="156"/>
    </row>
    <row r="13" spans="2:11" ht="24" thickBot="1" x14ac:dyDescent="0.3">
      <c r="B13" s="84" t="s">
        <v>124</v>
      </c>
      <c r="C13" s="423">
        <f>SUM(C4:C12)</f>
        <v>58124055.075000003</v>
      </c>
      <c r="F13" s="111"/>
      <c r="G13" s="111"/>
      <c r="H13" s="410" t="s">
        <v>1445</v>
      </c>
      <c r="I13" s="414">
        <f>'10. Posgrado'!Q56</f>
        <v>2556012</v>
      </c>
    </row>
    <row r="14" spans="2:11" ht="23.25" x14ac:dyDescent="0.25">
      <c r="B14" s="84"/>
      <c r="C14" s="85"/>
      <c r="F14" s="111"/>
      <c r="G14" s="111"/>
      <c r="H14" s="417" t="s">
        <v>124</v>
      </c>
      <c r="I14" s="418">
        <f>SUM(I4:I13)</f>
        <v>4990107</v>
      </c>
    </row>
    <row r="15" spans="2:11" ht="15.75" x14ac:dyDescent="0.25">
      <c r="F15" s="111"/>
      <c r="G15" s="111"/>
      <c r="H15" s="726"/>
      <c r="I15" s="726"/>
    </row>
    <row r="16" spans="2:11" ht="16.5" thickBot="1" x14ac:dyDescent="0.3">
      <c r="F16" s="111"/>
      <c r="G16" s="111"/>
      <c r="H16" s="727" t="s">
        <v>1369</v>
      </c>
      <c r="I16" s="727"/>
    </row>
    <row r="17" spans="2:15" ht="15.75" thickBot="1" x14ac:dyDescent="0.3">
      <c r="F17" s="111"/>
      <c r="G17" s="111"/>
      <c r="H17" s="419" t="s">
        <v>389</v>
      </c>
      <c r="I17" s="420" t="s">
        <v>390</v>
      </c>
      <c r="J17" s="196"/>
    </row>
    <row r="18" spans="2:15" x14ac:dyDescent="0.25">
      <c r="H18" s="466" t="s">
        <v>1362</v>
      </c>
      <c r="I18" s="467">
        <f>'11. Gestion Administrativa'!Q34</f>
        <v>9786070</v>
      </c>
      <c r="J18" s="196"/>
    </row>
    <row r="19" spans="2:15" x14ac:dyDescent="0.25">
      <c r="H19" s="468" t="s">
        <v>1363</v>
      </c>
      <c r="I19" s="469">
        <f>'12. Gestión del Talento Humano'!Q22</f>
        <v>41999874.359999999</v>
      </c>
      <c r="J19" s="196"/>
    </row>
    <row r="20" spans="2:15" x14ac:dyDescent="0.25">
      <c r="B20" s="460" t="s">
        <v>1465</v>
      </c>
      <c r="C20" s="461">
        <v>23.707100000000001</v>
      </c>
      <c r="D20" s="460" t="s">
        <v>1629</v>
      </c>
      <c r="E20" s="462"/>
      <c r="H20" s="468" t="s">
        <v>1364</v>
      </c>
      <c r="I20" s="469">
        <f>'13. Gestión Académica'!Q21</f>
        <v>1230166</v>
      </c>
      <c r="J20" s="196"/>
    </row>
    <row r="21" spans="2:15" x14ac:dyDescent="0.25">
      <c r="H21" s="468" t="s">
        <v>1365</v>
      </c>
      <c r="I21" s="469">
        <f>'14. Internacional... de la E.S.'!Q36</f>
        <v>0</v>
      </c>
      <c r="J21" s="196"/>
    </row>
    <row r="22" spans="2:15" x14ac:dyDescent="0.25">
      <c r="H22" s="470" t="s">
        <v>1366</v>
      </c>
      <c r="I22" s="471">
        <f>'15. Gobernabilidad y Proceso...'!Q29</f>
        <v>0</v>
      </c>
      <c r="J22" s="196"/>
    </row>
    <row r="23" spans="2:15" x14ac:dyDescent="0.25">
      <c r="H23" s="472" t="s">
        <v>1451</v>
      </c>
      <c r="I23" s="473">
        <f>'16. Desa. del Sistema Educ.Sup.'!Q38</f>
        <v>0</v>
      </c>
      <c r="J23" s="196"/>
    </row>
    <row r="24" spans="2:15" s="456" customFormat="1" ht="15.75" thickBot="1" x14ac:dyDescent="0.3">
      <c r="H24" s="474" t="s">
        <v>1473</v>
      </c>
      <c r="I24" s="475">
        <f>'17. Gestión TIC'!Q73</f>
        <v>117800</v>
      </c>
      <c r="J24" s="196"/>
    </row>
    <row r="25" spans="2:15" ht="15.75" thickBot="1" x14ac:dyDescent="0.3">
      <c r="H25" s="464" t="s">
        <v>124</v>
      </c>
      <c r="I25" s="465">
        <f>SUM(I18:I24)</f>
        <v>53133910.359999999</v>
      </c>
    </row>
    <row r="26" spans="2:15" ht="15.75" thickBot="1" x14ac:dyDescent="0.3"/>
    <row r="27" spans="2:15" ht="15.75" thickBot="1" x14ac:dyDescent="0.3">
      <c r="H27" s="421" t="s">
        <v>1368</v>
      </c>
      <c r="I27" s="422">
        <f>I14+I25</f>
        <v>58124017.359999999</v>
      </c>
    </row>
    <row r="28" spans="2:15" x14ac:dyDescent="0.25">
      <c r="H28" s="341"/>
      <c r="I28" s="342"/>
    </row>
    <row r="29" spans="2:15" x14ac:dyDescent="0.25">
      <c r="H29" s="341"/>
      <c r="I29" s="342"/>
    </row>
    <row r="30" spans="2:15" x14ac:dyDescent="0.25">
      <c r="H30" s="196"/>
    </row>
    <row r="31" spans="2:15" x14ac:dyDescent="0.25">
      <c r="B31" s="86" t="s">
        <v>480</v>
      </c>
      <c r="C31" s="86" t="s">
        <v>481</v>
      </c>
      <c r="D31" s="86" t="s">
        <v>482</v>
      </c>
      <c r="E31" s="86" t="s">
        <v>483</v>
      </c>
      <c r="F31" s="86" t="s">
        <v>484</v>
      </c>
      <c r="G31" s="86" t="s">
        <v>485</v>
      </c>
      <c r="H31" s="86" t="s">
        <v>486</v>
      </c>
      <c r="I31" s="196" t="s">
        <v>487</v>
      </c>
      <c r="J31" s="86" t="s">
        <v>488</v>
      </c>
      <c r="K31" s="86" t="s">
        <v>489</v>
      </c>
      <c r="L31" s="86" t="s">
        <v>490</v>
      </c>
      <c r="M31" s="86" t="s">
        <v>491</v>
      </c>
      <c r="N31" s="86" t="s">
        <v>492</v>
      </c>
      <c r="O31" s="86" t="s">
        <v>493</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480</v>
      </c>
      <c r="C40" s="167">
        <f>SUMIF('2. CONTRATACION DE PERSONAL'!C:C,'Cuadro Resumen'!$B$40:$B$56,'2. CONTRATACION DE PERSONAL'!D:D)</f>
        <v>0</v>
      </c>
      <c r="D40" s="237">
        <f>SUMIF('2. CONTRATACION DE PERSONAL'!$C:$C,'Cuadro Resumen'!$B$40:$B$56,'2. CONTRATACION DE PERSONAL'!$G:$G)</f>
        <v>0</v>
      </c>
    </row>
    <row r="41" spans="2:8" ht="18.75" x14ac:dyDescent="0.25">
      <c r="B41" s="86" t="s">
        <v>481</v>
      </c>
      <c r="C41" s="167">
        <f>SUMIF('2. CONTRATACION DE PERSONAL'!C:C,'Cuadro Resumen'!$B$40:$B$56,'2. CONTRATACION DE PERSONAL'!D:D)</f>
        <v>0</v>
      </c>
      <c r="D41" s="237">
        <f>SUMIF('2. CONTRATACION DE PERSONAL'!$C:$C,'Cuadro Resumen'!$B$40:$B$56,'2. CONTRATACION DE PERSONAL'!$G:$G)</f>
        <v>0</v>
      </c>
    </row>
    <row r="42" spans="2:8" ht="18.75" x14ac:dyDescent="0.25">
      <c r="B42" s="86" t="s">
        <v>482</v>
      </c>
      <c r="C42" s="167">
        <f>SUMIF('2. CONTRATACION DE PERSONAL'!C:C,'Cuadro Resumen'!$B$40:$B$56,'2. CONTRATACION DE PERSONAL'!D:D)</f>
        <v>0</v>
      </c>
      <c r="D42" s="237">
        <f>SUMIF('2. CONTRATACION DE PERSONAL'!$C:$C,'Cuadro Resumen'!$B$40:$B$56,'2. CONTRATACION DE PERSONAL'!$G:$G)</f>
        <v>0</v>
      </c>
    </row>
    <row r="43" spans="2:8" ht="18.75" x14ac:dyDescent="0.25">
      <c r="B43" s="86" t="s">
        <v>483</v>
      </c>
      <c r="C43" s="167">
        <f>SUMIF('2. CONTRATACION DE PERSONAL'!C:C,'Cuadro Resumen'!$B$40:$B$56,'2. CONTRATACION DE PERSONAL'!D:D)</f>
        <v>90</v>
      </c>
      <c r="D43" s="237">
        <f>SUMIF('2. CONTRATACION DE PERSONAL'!$C:$C,'Cuadro Resumen'!$B$40:$B$56,'2. CONTRATACION DE PERSONAL'!$G:$G)</f>
        <v>33722372.969999999</v>
      </c>
    </row>
    <row r="44" spans="2:8" ht="18.75" x14ac:dyDescent="0.25">
      <c r="B44" s="86" t="s">
        <v>484</v>
      </c>
      <c r="C44" s="167">
        <f>SUMIF('2. CONTRATACION DE PERSONAL'!C:C,'Cuadro Resumen'!$B$40:$B$56,'2. CONTRATACION DE PERSONAL'!D:D)</f>
        <v>0</v>
      </c>
      <c r="D44" s="237">
        <f>SUMIF('2. CONTRATACION DE PERSONAL'!$C:$C,'Cuadro Resumen'!$B$40:$B$56,'2. CONTRATACION DE PERSONAL'!$G:$G)</f>
        <v>0</v>
      </c>
    </row>
    <row r="45" spans="2:8" ht="18.75" x14ac:dyDescent="0.25">
      <c r="B45" s="86" t="s">
        <v>485</v>
      </c>
      <c r="C45" s="167">
        <f>SUMIF('2. CONTRATACION DE PERSONAL'!C:C,'Cuadro Resumen'!$B$40:$B$56,'2. CONTRATACION DE PERSONAL'!D:D)</f>
        <v>0</v>
      </c>
      <c r="D45" s="237">
        <f>SUMIF('2. CONTRATACION DE PERSONAL'!$C:$C,'Cuadro Resumen'!$B$40:$B$56,'2. CONTRATACION DE PERSONAL'!$G:$G)</f>
        <v>0</v>
      </c>
    </row>
    <row r="46" spans="2:8" ht="18.75" x14ac:dyDescent="0.25">
      <c r="B46" s="86" t="s">
        <v>486</v>
      </c>
      <c r="C46" s="167">
        <f>SUMIF('2. CONTRATACION DE PERSONAL'!C:C,'Cuadro Resumen'!$B$40:$B$56,'2. CONTRATACION DE PERSONAL'!D:D)</f>
        <v>7</v>
      </c>
      <c r="D46" s="237">
        <f>SUMIF('2. CONTRATACION DE PERSONAL'!$C:$C,'Cuadro Resumen'!$B$40:$B$56,'2. CONTRATACION DE PERSONAL'!$G:$G)</f>
        <v>3132803.62</v>
      </c>
    </row>
    <row r="47" spans="2:8" ht="18.75" x14ac:dyDescent="0.25">
      <c r="B47" s="86" t="s">
        <v>487</v>
      </c>
      <c r="C47" s="167">
        <f>SUMIF('2. CONTRATACION DE PERSONAL'!C:C,'Cuadro Resumen'!$B$40:$B$56,'2. CONTRATACION DE PERSONAL'!D:D)</f>
        <v>0</v>
      </c>
      <c r="D47" s="237">
        <f>SUMIF('2. CONTRATACION DE PERSONAL'!$C:$C,'Cuadro Resumen'!$B$40:$B$56,'2. CONTRATACION DE PERSONAL'!$G:$G)</f>
        <v>0</v>
      </c>
    </row>
    <row r="48" spans="2:8" ht="18.75" x14ac:dyDescent="0.25">
      <c r="B48" s="86" t="s">
        <v>488</v>
      </c>
      <c r="C48" s="167">
        <f>SUMIF('2. CONTRATACION DE PERSONAL'!C:C,'Cuadro Resumen'!$B$40:$B$56,'2. CONTRATACION DE PERSONAL'!D:D)</f>
        <v>0</v>
      </c>
      <c r="D48" s="237">
        <f>SUMIF('2. CONTRATACION DE PERSONAL'!$C:$C,'Cuadro Resumen'!$B$40:$B$56,'2. CONTRATACION DE PERSONAL'!$G:$G)</f>
        <v>0</v>
      </c>
    </row>
    <row r="49" spans="2:4" ht="18.75" x14ac:dyDescent="0.25">
      <c r="B49" s="86" t="s">
        <v>489</v>
      </c>
      <c r="C49" s="167">
        <f>SUMIF('2. CONTRATACION DE PERSONAL'!C:C,'Cuadro Resumen'!$B$40:$B$56,'2. CONTRATACION DE PERSONAL'!D:D)</f>
        <v>0</v>
      </c>
      <c r="D49" s="237">
        <f>SUMIF('2. CONTRATACION DE PERSONAL'!$C:$C,'Cuadro Resumen'!$B$40:$B$56,'2. CONTRATACION DE PERSONAL'!$G:$G)</f>
        <v>0</v>
      </c>
    </row>
    <row r="50" spans="2:4" ht="18.75" x14ac:dyDescent="0.25">
      <c r="B50" s="86" t="s">
        <v>490</v>
      </c>
      <c r="C50" s="167">
        <f>SUMIF('2. CONTRATACION DE PERSONAL'!C:C,'Cuadro Resumen'!$B$40:$B$56,'2. CONTRATACION DE PERSONAL'!D:D)</f>
        <v>0</v>
      </c>
      <c r="D50" s="237">
        <f>SUMIF('2. CONTRATACION DE PERSONAL'!$C:$C,'Cuadro Resumen'!$B$40:$B$56,'2. CONTRATACION DE PERSONAL'!$G:$G)</f>
        <v>0</v>
      </c>
    </row>
    <row r="51" spans="2:4" ht="18.75" x14ac:dyDescent="0.25">
      <c r="B51" s="86" t="s">
        <v>491</v>
      </c>
      <c r="C51" s="167">
        <f>SUMIF('2. CONTRATACION DE PERSONAL'!C:C,'Cuadro Resumen'!$B$40:$B$56,'2. CONTRATACION DE PERSONAL'!D:D)</f>
        <v>0</v>
      </c>
      <c r="D51" s="237">
        <f>SUMIF('2. CONTRATACION DE PERSONAL'!$C:$C,'Cuadro Resumen'!$B$40:$B$56,'2. CONTRATACION DE PERSONAL'!$G:$G)</f>
        <v>0</v>
      </c>
    </row>
    <row r="52" spans="2:4" ht="18.75" x14ac:dyDescent="0.25">
      <c r="B52" s="86" t="s">
        <v>492</v>
      </c>
      <c r="C52" s="167">
        <f>SUMIF('2. CONTRATACION DE PERSONAL'!C:C,'Cuadro Resumen'!$B$40:$B$56,'2. CONTRATACION DE PERSONAL'!D:D)</f>
        <v>0</v>
      </c>
      <c r="D52" s="237">
        <f>SUMIF('2. CONTRATACION DE PERSONAL'!$C:$C,'Cuadro Resumen'!$B$40:$B$56,'2. CONTRATACION DE PERSONAL'!$G:$G)</f>
        <v>0</v>
      </c>
    </row>
    <row r="53" spans="2:4" ht="18.75" x14ac:dyDescent="0.25">
      <c r="B53" s="86" t="s">
        <v>493</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4</v>
      </c>
      <c r="D54" s="237">
        <f>SUMIF('2. CONTRATACION DE PERSONAL'!$C:$C,'Cuadro Resumen'!$B$40:$B$56,'2. CONTRATACION DE PERSONAL'!$G:$G)</f>
        <v>1493500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7</v>
      </c>
      <c r="D56" s="237">
        <f>SUMIF('2. CONTRATACION DE PERSONAL'!$C:$C,'Cuadro Resumen'!$B$40:$B$56,'2. CONTRATACION DE PERSONAL'!$G:$G)</f>
        <v>2208000</v>
      </c>
    </row>
    <row r="57" spans="2:4" ht="23.25" x14ac:dyDescent="0.25">
      <c r="B57" s="84" t="s">
        <v>124</v>
      </c>
      <c r="C57" s="168">
        <f>SUBTOTAL(109,C40:C56)</f>
        <v>108</v>
      </c>
      <c r="D57" s="237">
        <f>SUM(D40:D56)</f>
        <v>40556676.589999996</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13</v>
      </c>
      <c r="D69" s="238">
        <f>SUMIF('3. EQUIPO DE OFICINA'!$C:$C,'Cuadro Resumen'!$B$69:$B$78,'3. EQUIPO DE OFICINA'!$F:$F)</f>
        <v>36400</v>
      </c>
    </row>
    <row r="70" spans="2:4" ht="18.75" x14ac:dyDescent="0.25">
      <c r="B70" s="92" t="s">
        <v>64</v>
      </c>
      <c r="C70" s="83">
        <f>SUMIF('3. EQUIPO DE OFICINA'!C:C,'Cuadro Resumen'!$B$69:$B$78,'3. EQUIPO DE OFICINA'!D:D)</f>
        <v>2</v>
      </c>
      <c r="D70" s="238">
        <f>SUMIF('3. EQUIPO DE OFICINA'!$C:$C,'Cuadro Resumen'!$B$69:$B$78,'3. EQUIPO DE OFICINA'!$F:$F)</f>
        <v>4800</v>
      </c>
    </row>
    <row r="71" spans="2:4" ht="18.75" x14ac:dyDescent="0.25">
      <c r="B71" s="92" t="s">
        <v>65</v>
      </c>
      <c r="C71" s="83">
        <f>SUMIF('3. EQUIPO DE OFICINA'!C:C,'Cuadro Resumen'!$B$69:$B$78,'3. EQUIPO DE OFICINA'!D:D)</f>
        <v>42</v>
      </c>
      <c r="D71" s="238">
        <f>SUMIF('3. EQUIPO DE OFICINA'!$C:$C,'Cuadro Resumen'!$B$69:$B$78,'3. EQUIPO DE OFICINA'!$F:$F)</f>
        <v>42000</v>
      </c>
    </row>
    <row r="72" spans="2:4" ht="18.75" x14ac:dyDescent="0.25">
      <c r="B72" s="92" t="s">
        <v>66</v>
      </c>
      <c r="C72" s="83">
        <f>SUMIF('3. EQUIPO DE OFICINA'!C:C,'Cuadro Resumen'!$B$69:$B$78,'3. EQUIPO DE OFICINA'!D:D)</f>
        <v>0</v>
      </c>
      <c r="D72" s="238">
        <f>SUMIF('3. EQUIPO DE OFICINA'!$C:$C,'Cuadro Resumen'!$B$69:$B$78,'3. EQUIPO DE OFICINA'!$F:$F)</f>
        <v>0</v>
      </c>
    </row>
    <row r="73" spans="2:4" ht="18.75" x14ac:dyDescent="0.25">
      <c r="B73" s="92" t="s">
        <v>67</v>
      </c>
      <c r="C73" s="83">
        <f>SUMIF('3. EQUIPO DE OFICINA'!C:C,'Cuadro Resumen'!$B$69:$B$78,'3. EQUIPO DE OFICINA'!D:D)</f>
        <v>5</v>
      </c>
      <c r="D73" s="238">
        <f>SUMIF('3. EQUIPO DE OFICINA'!$C:$C,'Cuadro Resumen'!$B$69:$B$78,'3. EQUIPO DE OFICINA'!$F:$F)</f>
        <v>15000</v>
      </c>
    </row>
    <row r="74" spans="2:4" ht="18.75" x14ac:dyDescent="0.25">
      <c r="B74" s="92" t="s">
        <v>68</v>
      </c>
      <c r="C74" s="83">
        <f>SUMIF('3. EQUIPO DE OFICINA'!C:C,'Cuadro Resumen'!$B$69:$B$78,'3. EQUIPO DE OFICINA'!D:D)</f>
        <v>0</v>
      </c>
      <c r="D74" s="238">
        <f>SUMIF('3. EQUIPO DE OFICINA'!$C:$C,'Cuadro Resumen'!$B$69:$B$78,'3. EQUIPO DE OFICINA'!$F:$F)</f>
        <v>0</v>
      </c>
    </row>
    <row r="75" spans="2:4" ht="18.75" x14ac:dyDescent="0.25">
      <c r="B75" s="92" t="s">
        <v>69</v>
      </c>
      <c r="C75" s="83">
        <f>SUMIF('3. EQUIPO DE OFICINA'!C:C,'Cuadro Resumen'!$B$69:$B$78,'3. EQUIPO DE OFICINA'!D:D)</f>
        <v>4</v>
      </c>
      <c r="D75" s="238">
        <f>SUMIF('3. EQUIPO DE OFICINA'!$C:$C,'Cuadro Resumen'!$B$69:$B$78,'3. EQUIPO DE OFICINA'!$F:$F)</f>
        <v>32000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1</v>
      </c>
      <c r="D77" s="238">
        <f>SUMIF('3. EQUIPO DE OFICINA'!$C:$C,'Cuadro Resumen'!$B$69:$B$78,'3. EQUIPO DE OFICINA'!$F:$F)</f>
        <v>5000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67</v>
      </c>
      <c r="D80" s="239">
        <f>SUM(D69:D79)</f>
        <v>135200</v>
      </c>
    </row>
    <row r="83" spans="2:4" x14ac:dyDescent="0.25">
      <c r="B83" s="197" t="s">
        <v>380</v>
      </c>
    </row>
    <row r="85" spans="2:4" ht="18.75" x14ac:dyDescent="0.25">
      <c r="B85" s="81" t="s">
        <v>381</v>
      </c>
      <c r="C85" s="81" t="s">
        <v>55</v>
      </c>
      <c r="D85" s="236" t="s">
        <v>474</v>
      </c>
    </row>
    <row r="86" spans="2:4" ht="37.5" x14ac:dyDescent="0.25">
      <c r="B86" s="306" t="s">
        <v>1335</v>
      </c>
      <c r="C86" s="83">
        <f>SUMIF('4. EQUIPO TECNOLÓGICOS'!C:C,'Cuadro Resumen'!$B$86:$B$102,'4. EQUIPO TECNOLÓGICOS'!D:D)</f>
        <v>11</v>
      </c>
      <c r="D86" s="83">
        <f>SUMIF('4. EQUIPO TECNOLÓGICOS'!$C:$C,'Cuadro Resumen'!$B$86:$B$102,'4. EQUIPO TECNOLÓGICOS'!F:F)</f>
        <v>385000</v>
      </c>
    </row>
    <row r="87" spans="2:4" ht="37.5" x14ac:dyDescent="0.25">
      <c r="B87" s="306" t="s">
        <v>1336</v>
      </c>
      <c r="C87" s="83">
        <f>SUMIF('4. EQUIPO TECNOLÓGICOS'!C:C,'Cuadro Resumen'!$B$86:$B$102,'4. EQUIPO TECNOLÓGICOS'!D:D)</f>
        <v>0</v>
      </c>
      <c r="D87" s="83">
        <f>SUMIF('4. EQUIPO TECNOLÓGICOS'!$C:$C,'Cuadro Resumen'!$B$86:$B$102,'4. EQUIPO TECNOLÓGICOS'!F:F)</f>
        <v>0</v>
      </c>
    </row>
    <row r="88" spans="2:4" ht="37.5" x14ac:dyDescent="0.25">
      <c r="B88" s="306" t="s">
        <v>1334</v>
      </c>
      <c r="C88" s="83">
        <f>SUMIF('4. EQUIPO TECNOLÓGICOS'!C:C,'Cuadro Resumen'!$B$86:$B$102,'4. EQUIPO TECNOLÓGICOS'!D:D)</f>
        <v>0</v>
      </c>
      <c r="D88" s="83">
        <f>SUMIF('4. EQUIPO TECNOLÓGICOS'!$C:$C,'Cuadro Resumen'!$B$86:$B$102,'4. EQUIPO TECNOLÓGICOS'!F:F)</f>
        <v>0</v>
      </c>
    </row>
    <row r="89" spans="2:4" ht="56.25" x14ac:dyDescent="0.25">
      <c r="B89" s="306" t="s">
        <v>1337</v>
      </c>
      <c r="C89" s="83">
        <f>SUMIF('4. EQUIPO TECNOLÓGICOS'!C:C,'Cuadro Resumen'!$B$86:$B$102,'4. EQUIPO TECNOLÓGICOS'!D:D)</f>
        <v>26</v>
      </c>
      <c r="D89" s="83">
        <f>SUMIF('4. EQUIPO TECNOLÓGICOS'!$C:$C,'Cuadro Resumen'!$B$86:$B$102,'4. EQUIPO TECNOLÓGICOS'!F:F)</f>
        <v>390000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5</v>
      </c>
      <c r="D92" s="83">
        <f>SUMIF('4. EQUIPO TECNOLÓGICOS'!$C:$C,'Cuadro Resumen'!$B$86:$B$102,'4. EQUIPO TECNOLÓGICOS'!F:F)</f>
        <v>40000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13</v>
      </c>
      <c r="D94" s="83">
        <f>SUMIF('4. EQUIPO TECNOLÓGICOS'!$C:$C,'Cuadro Resumen'!$B$86:$B$102,'4. EQUIPO TECNOLÓGICOS'!F:F)</f>
        <v>169000</v>
      </c>
    </row>
    <row r="95" spans="2:4" ht="18.75" x14ac:dyDescent="0.25">
      <c r="B95" s="92" t="s">
        <v>76</v>
      </c>
      <c r="C95" s="83">
        <f>SUMIF('4. EQUIPO TECNOLÓGICOS'!C:C,'Cuadro Resumen'!$B$86:$B$102,'4. EQUIPO TECNOLÓGICOS'!D:D)</f>
        <v>1</v>
      </c>
      <c r="D95" s="83">
        <f>SUMIF('4. EQUIPO TECNOLÓGICOS'!$C:$C,'Cuadro Resumen'!$B$86:$B$102,'4. EQUIPO TECNOLÓGICOS'!F:F)</f>
        <v>15000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2</v>
      </c>
      <c r="D98" s="83">
        <f>SUMIF('4. EQUIPO TECNOLÓGICOS'!$C:$C,'Cuadro Resumen'!$B$86:$B$102,'4. EQUIPO TECNOLÓGICOS'!F:F)</f>
        <v>4000</v>
      </c>
    </row>
    <row r="99" spans="2:4" ht="18.75" x14ac:dyDescent="0.25">
      <c r="B99" s="82" t="s">
        <v>1454</v>
      </c>
      <c r="C99" s="83">
        <f>SUMIF('4. EQUIPO TECNOLÓGICOS'!C:C,'Cuadro Resumen'!$B$86:$B$102,'4. EQUIPO TECNOLÓGICOS'!D:D)</f>
        <v>3</v>
      </c>
      <c r="D99" s="83">
        <f>SUMIF('4. EQUIPO TECNOLÓGICOS'!$C:$C,'Cuadro Resumen'!$B$86:$B$102,'4. EQUIPO TECNOLÓGICOS'!F:F)</f>
        <v>4500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100</v>
      </c>
      <c r="D102" s="83">
        <f>SUMIF('4. EQUIPO TECNOLÓGICOS'!$C:$C,'Cuadro Resumen'!$B$86:$B$102,'4. EQUIPO TECNOLÓGICOS'!F:F)</f>
        <v>2000</v>
      </c>
    </row>
    <row r="103" spans="2:4" ht="23.25" x14ac:dyDescent="0.25">
      <c r="B103" s="84" t="s">
        <v>124</v>
      </c>
      <c r="C103" s="85">
        <f>SUM(C86:C102)</f>
        <v>161</v>
      </c>
      <c r="D103" s="85">
        <f>SUM(D86:D102)</f>
        <v>1009500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478</v>
      </c>
    </row>
    <row r="145" spans="2:2" x14ac:dyDescent="0.25">
      <c r="B145" s="197" t="s">
        <v>479</v>
      </c>
    </row>
    <row r="196" spans="2:9" s="122" customFormat="1" x14ac:dyDescent="0.25">
      <c r="I196" s="440"/>
    </row>
    <row r="198" spans="2:9" hidden="1" x14ac:dyDescent="0.25">
      <c r="B198" s="728" t="s">
        <v>1458</v>
      </c>
      <c r="C198" s="728"/>
      <c r="D198" s="728"/>
      <c r="E198" s="728"/>
      <c r="F198" s="728"/>
    </row>
    <row r="199" spans="2:9" hidden="1" x14ac:dyDescent="0.25">
      <c r="B199" s="444" t="s">
        <v>1459</v>
      </c>
      <c r="C199" s="443" t="s">
        <v>1460</v>
      </c>
      <c r="D199" s="443" t="s">
        <v>1460</v>
      </c>
      <c r="E199" s="443" t="s">
        <v>1461</v>
      </c>
      <c r="F199" s="443" t="s">
        <v>1461</v>
      </c>
    </row>
    <row r="200" spans="2:9" hidden="1" x14ac:dyDescent="0.25">
      <c r="B200" s="442"/>
      <c r="C200" s="442" t="s">
        <v>1462</v>
      </c>
      <c r="D200" s="442" t="s">
        <v>1463</v>
      </c>
      <c r="E200" s="442" t="s">
        <v>1462</v>
      </c>
      <c r="F200" s="442" t="s">
        <v>1463</v>
      </c>
    </row>
    <row r="201" spans="2:9" hidden="1" x14ac:dyDescent="0.25">
      <c r="B201" s="444" t="s">
        <v>3</v>
      </c>
      <c r="C201" s="441">
        <v>255</v>
      </c>
      <c r="D201" s="441">
        <v>235</v>
      </c>
      <c r="E201" s="441">
        <v>300</v>
      </c>
      <c r="F201" s="441">
        <v>280</v>
      </c>
    </row>
    <row r="202" spans="2:9" hidden="1" x14ac:dyDescent="0.25">
      <c r="B202" s="444" t="s">
        <v>4</v>
      </c>
      <c r="C202" s="441">
        <v>225</v>
      </c>
      <c r="D202" s="441">
        <v>205</v>
      </c>
      <c r="E202" s="441">
        <v>270</v>
      </c>
      <c r="F202" s="441">
        <v>250</v>
      </c>
    </row>
    <row r="203" spans="2:9" hidden="1" x14ac:dyDescent="0.25">
      <c r="B203" s="444" t="s">
        <v>5</v>
      </c>
      <c r="C203" s="441">
        <v>195</v>
      </c>
      <c r="D203" s="441">
        <v>180</v>
      </c>
      <c r="E203" s="441">
        <v>240</v>
      </c>
      <c r="F203" s="441">
        <v>220</v>
      </c>
    </row>
    <row r="204" spans="2:9" hidden="1" x14ac:dyDescent="0.25">
      <c r="B204" s="444" t="s">
        <v>6</v>
      </c>
      <c r="C204" s="441">
        <v>165</v>
      </c>
      <c r="D204" s="441">
        <v>150</v>
      </c>
      <c r="E204" s="441">
        <v>210</v>
      </c>
      <c r="F204" s="441">
        <v>195</v>
      </c>
    </row>
    <row r="205" spans="2:9" hidden="1" x14ac:dyDescent="0.25">
      <c r="B205" s="444" t="s">
        <v>1464</v>
      </c>
      <c r="C205" s="441">
        <v>145</v>
      </c>
      <c r="D205" s="441">
        <v>135</v>
      </c>
      <c r="E205" s="441">
        <v>185</v>
      </c>
      <c r="F205" s="441">
        <v>170</v>
      </c>
    </row>
    <row r="206" spans="2:9" hidden="1" x14ac:dyDescent="0.25">
      <c r="B206" s="439"/>
      <c r="C206" s="439"/>
      <c r="D206" s="439"/>
      <c r="E206" s="439"/>
      <c r="F206" s="439"/>
    </row>
    <row r="207" spans="2:9" hidden="1" x14ac:dyDescent="0.25">
      <c r="B207" s="729" t="s">
        <v>1465</v>
      </c>
      <c r="C207" s="729"/>
      <c r="D207" s="729"/>
      <c r="E207" s="463">
        <f>C20</f>
        <v>23.707100000000001</v>
      </c>
      <c r="F207" s="463" t="str">
        <f>D20</f>
        <v>Martes, 07 de Marzo del 2017 Fuente el BCH</v>
      </c>
    </row>
    <row r="208" spans="2:9" hidden="1" x14ac:dyDescent="0.25">
      <c r="B208" s="439"/>
      <c r="C208" s="439"/>
      <c r="D208" s="439"/>
      <c r="E208" s="439"/>
      <c r="F208" s="439"/>
    </row>
    <row r="209" spans="2:9" hidden="1" x14ac:dyDescent="0.25">
      <c r="B209" s="439"/>
      <c r="C209" s="439"/>
      <c r="D209" s="439"/>
      <c r="E209" s="439"/>
      <c r="F209" s="439"/>
    </row>
    <row r="210" spans="2:9" hidden="1" x14ac:dyDescent="0.25">
      <c r="B210" s="728" t="s">
        <v>1458</v>
      </c>
      <c r="C210" s="728"/>
      <c r="D210" s="728"/>
      <c r="E210" s="728"/>
      <c r="F210" s="728"/>
    </row>
    <row r="211" spans="2:9" hidden="1" x14ac:dyDescent="0.25">
      <c r="B211" s="444" t="s">
        <v>1459</v>
      </c>
      <c r="C211" s="443" t="s">
        <v>1460</v>
      </c>
      <c r="D211" s="443" t="s">
        <v>1460</v>
      </c>
      <c r="E211" s="443" t="s">
        <v>1461</v>
      </c>
      <c r="F211" s="443" t="s">
        <v>1461</v>
      </c>
    </row>
    <row r="212" spans="2:9" hidden="1" x14ac:dyDescent="0.25">
      <c r="B212" s="442"/>
      <c r="C212" s="442" t="s">
        <v>1462</v>
      </c>
      <c r="D212" s="442" t="s">
        <v>1463</v>
      </c>
      <c r="E212" s="442" t="s">
        <v>1462</v>
      </c>
      <c r="F212" s="442" t="s">
        <v>1463</v>
      </c>
    </row>
    <row r="213" spans="2:9" hidden="1" x14ac:dyDescent="0.25">
      <c r="B213" s="444" t="s">
        <v>3</v>
      </c>
      <c r="C213" s="445">
        <f>+C201*E207</f>
        <v>6045.3105000000005</v>
      </c>
      <c r="D213" s="446">
        <f>+D201*E207</f>
        <v>5571.1684999999998</v>
      </c>
      <c r="E213" s="446">
        <f>+E201*E207</f>
        <v>7112.13</v>
      </c>
      <c r="F213" s="446">
        <f>+F201*E207</f>
        <v>6637.9880000000003</v>
      </c>
    </row>
    <row r="214" spans="2:9" hidden="1" x14ac:dyDescent="0.25">
      <c r="B214" s="444" t="s">
        <v>4</v>
      </c>
      <c r="C214" s="445">
        <f>+C202*E207</f>
        <v>5334.0974999999999</v>
      </c>
      <c r="D214" s="446">
        <f>+D202*E207</f>
        <v>4859.9555</v>
      </c>
      <c r="E214" s="446">
        <f>+E202*E207</f>
        <v>6400.9170000000004</v>
      </c>
      <c r="F214" s="446">
        <f>+F202*E207</f>
        <v>5926.7750000000005</v>
      </c>
    </row>
    <row r="215" spans="2:9" hidden="1" x14ac:dyDescent="0.25">
      <c r="B215" s="444" t="s">
        <v>5</v>
      </c>
      <c r="C215" s="445">
        <f>+C203*E207</f>
        <v>4622.8845000000001</v>
      </c>
      <c r="D215" s="446">
        <f>+D203*E207</f>
        <v>4267.2780000000002</v>
      </c>
      <c r="E215" s="446">
        <f>+E203*E207</f>
        <v>5689.7039999999997</v>
      </c>
      <c r="F215" s="446">
        <f>+F203*E207</f>
        <v>5215.5619999999999</v>
      </c>
    </row>
    <row r="216" spans="2:9" hidden="1" x14ac:dyDescent="0.25">
      <c r="B216" s="444" t="s">
        <v>6</v>
      </c>
      <c r="C216" s="445">
        <f>+C204*E207</f>
        <v>3911.6714999999999</v>
      </c>
      <c r="D216" s="446">
        <f>+D204*E207</f>
        <v>3556.0650000000001</v>
      </c>
      <c r="E216" s="446">
        <f>+E204*E207</f>
        <v>4978.491</v>
      </c>
      <c r="F216" s="446">
        <f>+F204*E207</f>
        <v>4622.8845000000001</v>
      </c>
    </row>
    <row r="217" spans="2:9" hidden="1" x14ac:dyDescent="0.25">
      <c r="B217" s="444" t="s">
        <v>1464</v>
      </c>
      <c r="C217" s="445">
        <f>+C205*E207</f>
        <v>3437.5295000000001</v>
      </c>
      <c r="D217" s="446">
        <f>+D205*E207</f>
        <v>3200.4585000000002</v>
      </c>
      <c r="E217" s="446">
        <f>+E205*E207</f>
        <v>4385.8135000000002</v>
      </c>
      <c r="F217" s="446">
        <f>+F205*E207</f>
        <v>4030.2069999999999</v>
      </c>
    </row>
    <row r="218" spans="2:9" hidden="1" x14ac:dyDescent="0.25"/>
    <row r="220" spans="2:9" s="122" customFormat="1" x14ac:dyDescent="0.25">
      <c r="I220" s="44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topLeftCell="D1" zoomScale="70" zoomScaleNormal="70" workbookViewId="0">
      <pane ySplit="8" topLeftCell="A9" activePane="bottomLeft" state="frozen"/>
      <selection activeCell="A7" sqref="A7"/>
      <selection pane="bottomLeft" activeCell="G25" sqref="G25"/>
    </sheetView>
  </sheetViews>
  <sheetFormatPr baseColWidth="10" defaultColWidth="11.42578125" defaultRowHeight="15" x14ac:dyDescent="0.25"/>
  <cols>
    <col min="1" max="2" width="21.7109375" customWidth="1"/>
    <col min="3" max="3" width="27.42578125" customWidth="1"/>
    <col min="4" max="4" width="27.42578125" style="45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 min="22" max="22" width="21.28515625" hidden="1" customWidth="1"/>
  </cols>
  <sheetData>
    <row r="1" spans="1:23" ht="18.75" x14ac:dyDescent="0.25">
      <c r="B1" s="284"/>
      <c r="C1" s="284"/>
      <c r="D1" s="284"/>
      <c r="E1" s="284"/>
      <c r="F1" s="284"/>
      <c r="G1" s="284"/>
      <c r="H1" s="284" t="s">
        <v>1474</v>
      </c>
      <c r="K1" s="284"/>
      <c r="L1" s="284"/>
      <c r="M1" s="284"/>
      <c r="N1" s="284"/>
      <c r="O1" s="284"/>
      <c r="P1" s="498" t="s">
        <v>1621</v>
      </c>
      <c r="Q1" s="498" t="s">
        <v>1622</v>
      </c>
      <c r="R1" s="498" t="s">
        <v>1623</v>
      </c>
      <c r="S1" s="498" t="s">
        <v>1624</v>
      </c>
      <c r="T1" s="498" t="s">
        <v>1625</v>
      </c>
      <c r="U1" s="498" t="s">
        <v>1626</v>
      </c>
      <c r="V1" s="498" t="s">
        <v>1627</v>
      </c>
      <c r="W1" s="498" t="s">
        <v>1628</v>
      </c>
    </row>
    <row r="2" spans="1:23" ht="18.75" x14ac:dyDescent="0.25">
      <c r="A2" s="269" t="s">
        <v>1345</v>
      </c>
      <c r="B2" s="284"/>
      <c r="C2" s="284"/>
      <c r="D2" s="284"/>
      <c r="E2" s="284"/>
      <c r="F2" s="284"/>
      <c r="G2" s="284"/>
      <c r="H2" s="284"/>
      <c r="K2" s="284"/>
      <c r="L2" s="284"/>
      <c r="M2" s="284"/>
      <c r="N2" s="284"/>
      <c r="O2" s="284"/>
      <c r="P2" s="284"/>
      <c r="Q2" s="284"/>
      <c r="R2" s="284"/>
      <c r="S2" s="284"/>
      <c r="T2" s="284"/>
      <c r="U2" s="284"/>
    </row>
    <row r="3" spans="1:23" x14ac:dyDescent="0.25">
      <c r="A3" s="777" t="s">
        <v>1395</v>
      </c>
      <c r="B3" s="777"/>
      <c r="C3" s="777"/>
      <c r="D3" s="777"/>
      <c r="E3" s="777"/>
      <c r="F3" s="777"/>
      <c r="G3" s="777"/>
      <c r="H3" s="777"/>
      <c r="I3" s="777"/>
      <c r="J3" s="777"/>
      <c r="K3" s="777"/>
      <c r="L3" s="777"/>
      <c r="M3" s="777"/>
      <c r="N3" s="777"/>
      <c r="O3" s="777"/>
      <c r="P3" s="777"/>
      <c r="Q3" s="777"/>
      <c r="R3" s="777"/>
      <c r="S3" s="777"/>
      <c r="T3" s="777"/>
      <c r="U3" s="777"/>
    </row>
    <row r="4" spans="1:23" s="363" customFormat="1" x14ac:dyDescent="0.25">
      <c r="A4" s="375" t="s">
        <v>1394</v>
      </c>
      <c r="B4" s="373"/>
      <c r="C4" s="373"/>
      <c r="D4" s="480"/>
      <c r="E4" s="373"/>
      <c r="F4" s="373"/>
      <c r="G4" s="373"/>
      <c r="H4" s="373"/>
      <c r="I4" s="373"/>
      <c r="J4" s="373"/>
      <c r="K4" s="373"/>
      <c r="L4" s="373"/>
      <c r="M4" s="373"/>
      <c r="N4" s="373"/>
      <c r="O4" s="373"/>
      <c r="P4" s="373"/>
      <c r="Q4" s="373"/>
      <c r="R4" s="373"/>
      <c r="S4" s="373"/>
      <c r="T4" s="373"/>
      <c r="U4" s="373"/>
    </row>
    <row r="5" spans="1:23" x14ac:dyDescent="0.25">
      <c r="A5" s="316" t="s">
        <v>1449</v>
      </c>
      <c r="B5" s="269"/>
      <c r="C5" s="269"/>
      <c r="D5" s="269"/>
      <c r="E5" s="269"/>
      <c r="F5" s="269"/>
      <c r="G5" s="269"/>
      <c r="H5" s="269"/>
      <c r="I5" s="269"/>
      <c r="J5" s="269"/>
      <c r="K5" s="269"/>
      <c r="L5" s="269"/>
      <c r="M5" s="269"/>
      <c r="N5" s="269"/>
      <c r="O5" s="269"/>
      <c r="P5" s="269"/>
      <c r="Q5" s="269"/>
      <c r="R5" s="269"/>
      <c r="S5" s="269"/>
      <c r="T5" s="269"/>
      <c r="U5" s="269"/>
    </row>
    <row r="6" spans="1:23" ht="15" customHeight="1" x14ac:dyDescent="0.25">
      <c r="A6" s="733" t="s">
        <v>96</v>
      </c>
      <c r="B6" s="735" t="s">
        <v>110</v>
      </c>
      <c r="C6" s="745" t="s">
        <v>1493</v>
      </c>
      <c r="D6" s="745" t="s">
        <v>1494</v>
      </c>
      <c r="E6" s="745" t="s">
        <v>86</v>
      </c>
      <c r="F6" s="745" t="s">
        <v>391</v>
      </c>
      <c r="G6" s="745" t="s">
        <v>87</v>
      </c>
      <c r="H6" s="748" t="s">
        <v>99</v>
      </c>
      <c r="I6" s="750"/>
      <c r="J6" s="750"/>
      <c r="K6" s="750"/>
      <c r="L6" s="750"/>
      <c r="M6" s="750"/>
      <c r="N6" s="750"/>
      <c r="O6" s="749"/>
      <c r="P6" s="754" t="s">
        <v>100</v>
      </c>
      <c r="Q6" s="755"/>
      <c r="R6" s="735" t="s">
        <v>102</v>
      </c>
      <c r="S6" s="735" t="s">
        <v>109</v>
      </c>
      <c r="T6" s="735" t="s">
        <v>108</v>
      </c>
      <c r="U6" s="751" t="s">
        <v>88</v>
      </c>
    </row>
    <row r="7" spans="1:23" ht="15" customHeight="1" x14ac:dyDescent="0.25">
      <c r="A7" s="733"/>
      <c r="B7" s="733"/>
      <c r="C7" s="746"/>
      <c r="D7" s="746"/>
      <c r="E7" s="746"/>
      <c r="F7" s="746"/>
      <c r="G7" s="746"/>
      <c r="H7" s="748" t="s">
        <v>103</v>
      </c>
      <c r="I7" s="749"/>
      <c r="J7" s="748" t="s">
        <v>104</v>
      </c>
      <c r="K7" s="749"/>
      <c r="L7" s="748" t="s">
        <v>105</v>
      </c>
      <c r="M7" s="749"/>
      <c r="N7" s="748" t="s">
        <v>106</v>
      </c>
      <c r="O7" s="749"/>
      <c r="P7" s="756"/>
      <c r="Q7" s="757"/>
      <c r="R7" s="733"/>
      <c r="S7" s="733"/>
      <c r="T7" s="733"/>
      <c r="U7" s="752"/>
    </row>
    <row r="8" spans="1:23" ht="25.5" x14ac:dyDescent="0.25">
      <c r="A8" s="734"/>
      <c r="B8" s="734"/>
      <c r="C8" s="747"/>
      <c r="D8" s="747"/>
      <c r="E8" s="747"/>
      <c r="F8" s="747"/>
      <c r="G8" s="747"/>
      <c r="H8" s="431" t="s">
        <v>107</v>
      </c>
      <c r="I8" s="431" t="s">
        <v>12</v>
      </c>
      <c r="J8" s="431" t="s">
        <v>107</v>
      </c>
      <c r="K8" s="431" t="s">
        <v>12</v>
      </c>
      <c r="L8" s="431" t="s">
        <v>107</v>
      </c>
      <c r="M8" s="431" t="s">
        <v>12</v>
      </c>
      <c r="N8" s="431" t="s">
        <v>107</v>
      </c>
      <c r="O8" s="431" t="s">
        <v>12</v>
      </c>
      <c r="P8" s="431" t="s">
        <v>107</v>
      </c>
      <c r="Q8" s="431" t="s">
        <v>12</v>
      </c>
      <c r="R8" s="734"/>
      <c r="S8" s="734"/>
      <c r="T8" s="734"/>
      <c r="U8" s="753"/>
    </row>
    <row r="9" spans="1:23" s="363" customFormat="1" ht="15.75" x14ac:dyDescent="0.25">
      <c r="A9" s="432"/>
      <c r="B9" s="433"/>
      <c r="C9" s="434"/>
      <c r="D9" s="434"/>
      <c r="E9" s="434"/>
      <c r="F9" s="435"/>
      <c r="G9" s="434"/>
      <c r="H9" s="436"/>
      <c r="I9" s="436"/>
      <c r="J9" s="436"/>
      <c r="K9" s="436"/>
      <c r="L9" s="436"/>
      <c r="M9" s="436"/>
      <c r="N9" s="436"/>
      <c r="O9" s="436"/>
      <c r="P9" s="436"/>
      <c r="Q9" s="436"/>
      <c r="R9" s="437"/>
      <c r="S9" s="437"/>
      <c r="T9" s="437"/>
      <c r="U9" s="438"/>
    </row>
    <row r="10" spans="1:23" ht="15.75" x14ac:dyDescent="0.25">
      <c r="A10" s="774" t="s">
        <v>1559</v>
      </c>
      <c r="B10" s="774" t="s">
        <v>1618</v>
      </c>
      <c r="C10" s="280"/>
      <c r="D10" s="248"/>
      <c r="E10" s="280"/>
      <c r="F10" s="280"/>
      <c r="G10" s="281"/>
      <c r="H10" s="281"/>
      <c r="I10" s="357"/>
      <c r="J10" s="281"/>
      <c r="K10" s="357"/>
      <c r="L10" s="281"/>
      <c r="M10" s="357"/>
      <c r="N10" s="281"/>
      <c r="O10" s="357"/>
      <c r="P10" s="396">
        <f>H10+J10+L10+N10</f>
        <v>0</v>
      </c>
      <c r="Q10" s="397">
        <f>I10+K10+M10+O10</f>
        <v>0</v>
      </c>
      <c r="R10" s="281"/>
      <c r="S10" s="281"/>
      <c r="T10" s="281"/>
      <c r="U10" s="281"/>
    </row>
    <row r="11" spans="1:23" ht="15.75" x14ac:dyDescent="0.25">
      <c r="A11" s="775"/>
      <c r="B11" s="775"/>
      <c r="C11" s="503"/>
      <c r="D11" s="481"/>
      <c r="E11" s="280"/>
      <c r="F11" s="280"/>
      <c r="G11" s="281"/>
      <c r="H11" s="281"/>
      <c r="I11" s="357"/>
      <c r="J11" s="281"/>
      <c r="K11" s="357"/>
      <c r="L11" s="281"/>
      <c r="M11" s="357"/>
      <c r="N11" s="281"/>
      <c r="O11" s="357"/>
      <c r="P11" s="396">
        <f t="shared" ref="P11:P35" si="0">H11+J11+L11+N11</f>
        <v>0</v>
      </c>
      <c r="Q11" s="397">
        <f t="shared" ref="Q11:Q35" si="1">I11+K11+M11+O11</f>
        <v>0</v>
      </c>
      <c r="R11" s="281"/>
      <c r="S11" s="281"/>
      <c r="T11" s="281"/>
      <c r="U11" s="281"/>
    </row>
    <row r="12" spans="1:23" ht="15.75" x14ac:dyDescent="0.25">
      <c r="A12" s="775"/>
      <c r="B12" s="775"/>
      <c r="C12" s="503"/>
      <c r="D12" s="481"/>
      <c r="E12" s="280"/>
      <c r="F12" s="280"/>
      <c r="G12" s="281"/>
      <c r="H12" s="281"/>
      <c r="I12" s="357"/>
      <c r="J12" s="281"/>
      <c r="K12" s="357"/>
      <c r="L12" s="281"/>
      <c r="M12" s="357"/>
      <c r="N12" s="281"/>
      <c r="O12" s="357"/>
      <c r="P12" s="396">
        <f t="shared" si="0"/>
        <v>0</v>
      </c>
      <c r="Q12" s="397">
        <f t="shared" si="1"/>
        <v>0</v>
      </c>
      <c r="R12" s="281"/>
      <c r="S12" s="281"/>
      <c r="T12" s="281"/>
      <c r="U12" s="281"/>
    </row>
    <row r="13" spans="1:23" ht="15.75" x14ac:dyDescent="0.25">
      <c r="A13" s="775"/>
      <c r="B13" s="775"/>
      <c r="C13" s="503"/>
      <c r="D13" s="481"/>
      <c r="E13" s="280"/>
      <c r="F13" s="280"/>
      <c r="G13" s="281"/>
      <c r="H13" s="281"/>
      <c r="I13" s="357"/>
      <c r="J13" s="281"/>
      <c r="K13" s="357"/>
      <c r="L13" s="281"/>
      <c r="M13" s="357"/>
      <c r="N13" s="281"/>
      <c r="O13" s="357"/>
      <c r="P13" s="396">
        <f t="shared" si="0"/>
        <v>0</v>
      </c>
      <c r="Q13" s="397">
        <f t="shared" si="1"/>
        <v>0</v>
      </c>
      <c r="R13" s="281"/>
      <c r="S13" s="281"/>
      <c r="T13" s="281"/>
      <c r="U13" s="281"/>
    </row>
    <row r="14" spans="1:23" ht="15.75" x14ac:dyDescent="0.25">
      <c r="A14" s="775"/>
      <c r="B14" s="775"/>
      <c r="C14" s="503"/>
      <c r="D14" s="481"/>
      <c r="E14" s="280"/>
      <c r="F14" s="280"/>
      <c r="G14" s="281"/>
      <c r="H14" s="281"/>
      <c r="I14" s="357"/>
      <c r="J14" s="281"/>
      <c r="K14" s="357"/>
      <c r="L14" s="281"/>
      <c r="M14" s="357"/>
      <c r="N14" s="281"/>
      <c r="O14" s="357"/>
      <c r="P14" s="396">
        <f t="shared" si="0"/>
        <v>0</v>
      </c>
      <c r="Q14" s="397">
        <f t="shared" si="1"/>
        <v>0</v>
      </c>
      <c r="R14" s="281"/>
      <c r="S14" s="281"/>
      <c r="T14" s="281"/>
      <c r="U14" s="281"/>
    </row>
    <row r="15" spans="1:23" ht="15.75" x14ac:dyDescent="0.25">
      <c r="A15" s="776"/>
      <c r="B15" s="776"/>
      <c r="C15" s="503"/>
      <c r="D15" s="481"/>
      <c r="E15" s="280"/>
      <c r="F15" s="280"/>
      <c r="G15" s="281"/>
      <c r="H15" s="281"/>
      <c r="I15" s="357"/>
      <c r="J15" s="281"/>
      <c r="K15" s="357"/>
      <c r="L15" s="281"/>
      <c r="M15" s="357"/>
      <c r="N15" s="281"/>
      <c r="O15" s="357"/>
      <c r="P15" s="396">
        <f t="shared" si="0"/>
        <v>0</v>
      </c>
      <c r="Q15" s="397">
        <f t="shared" si="1"/>
        <v>0</v>
      </c>
      <c r="R15" s="281"/>
      <c r="S15" s="281"/>
      <c r="T15" s="281"/>
      <c r="U15" s="358"/>
    </row>
    <row r="16" spans="1:23" ht="15.75" customHeight="1" x14ac:dyDescent="0.25">
      <c r="A16" s="774" t="s">
        <v>1560</v>
      </c>
      <c r="B16" s="774" t="s">
        <v>1619</v>
      </c>
      <c r="C16" s="280"/>
      <c r="D16" s="481"/>
      <c r="E16" s="280"/>
      <c r="F16" s="280"/>
      <c r="G16" s="281"/>
      <c r="H16" s="281"/>
      <c r="I16" s="357"/>
      <c r="J16" s="281"/>
      <c r="K16" s="357"/>
      <c r="L16" s="359"/>
      <c r="M16" s="357"/>
      <c r="N16" s="281"/>
      <c r="O16" s="357"/>
      <c r="P16" s="396">
        <f t="shared" si="0"/>
        <v>0</v>
      </c>
      <c r="Q16" s="397">
        <f t="shared" si="1"/>
        <v>0</v>
      </c>
      <c r="R16" s="281"/>
      <c r="S16" s="281"/>
      <c r="T16" s="281"/>
      <c r="U16" s="281"/>
    </row>
    <row r="17" spans="1:22" ht="15.75" x14ac:dyDescent="0.25">
      <c r="A17" s="775"/>
      <c r="B17" s="775"/>
      <c r="C17" s="280"/>
      <c r="D17" s="481"/>
      <c r="E17" s="280"/>
      <c r="F17" s="280"/>
      <c r="G17" s="281"/>
      <c r="H17" s="281"/>
      <c r="I17" s="357"/>
      <c r="J17" s="281"/>
      <c r="K17" s="357"/>
      <c r="L17" s="359"/>
      <c r="M17" s="357"/>
      <c r="N17" s="281"/>
      <c r="O17" s="357"/>
      <c r="P17" s="396">
        <f t="shared" si="0"/>
        <v>0</v>
      </c>
      <c r="Q17" s="397">
        <f t="shared" si="1"/>
        <v>0</v>
      </c>
      <c r="R17" s="281"/>
      <c r="S17" s="281"/>
      <c r="T17" s="281"/>
      <c r="U17" s="281"/>
    </row>
    <row r="18" spans="1:22" ht="15.75" x14ac:dyDescent="0.25">
      <c r="A18" s="775"/>
      <c r="B18" s="775"/>
      <c r="C18" s="280"/>
      <c r="D18" s="481"/>
      <c r="E18" s="280"/>
      <c r="F18" s="280"/>
      <c r="G18" s="281"/>
      <c r="H18" s="281"/>
      <c r="I18" s="357"/>
      <c r="J18" s="281"/>
      <c r="K18" s="357"/>
      <c r="L18" s="359"/>
      <c r="M18" s="357"/>
      <c r="N18" s="281"/>
      <c r="O18" s="357"/>
      <c r="P18" s="396">
        <f t="shared" si="0"/>
        <v>0</v>
      </c>
      <c r="Q18" s="397">
        <f t="shared" si="1"/>
        <v>0</v>
      </c>
      <c r="R18" s="281"/>
      <c r="S18" s="281"/>
      <c r="T18" s="281"/>
      <c r="U18" s="281"/>
    </row>
    <row r="19" spans="1:22" ht="15.75" x14ac:dyDescent="0.25">
      <c r="A19" s="775"/>
      <c r="B19" s="775"/>
      <c r="C19" s="280"/>
      <c r="D19" s="481"/>
      <c r="E19" s="280"/>
      <c r="F19" s="280"/>
      <c r="G19" s="281"/>
      <c r="H19" s="281"/>
      <c r="I19" s="357"/>
      <c r="J19" s="281"/>
      <c r="K19" s="357"/>
      <c r="L19" s="359"/>
      <c r="M19" s="357"/>
      <c r="N19" s="281"/>
      <c r="O19" s="357"/>
      <c r="P19" s="396">
        <f t="shared" si="0"/>
        <v>0</v>
      </c>
      <c r="Q19" s="397">
        <f t="shared" si="1"/>
        <v>0</v>
      </c>
      <c r="R19" s="281"/>
      <c r="S19" s="281"/>
      <c r="T19" s="281"/>
      <c r="U19" s="281"/>
    </row>
    <row r="20" spans="1:22" ht="15.75" x14ac:dyDescent="0.25">
      <c r="A20" s="775"/>
      <c r="B20" s="775"/>
      <c r="C20" s="280"/>
      <c r="D20" s="481"/>
      <c r="E20" s="280"/>
      <c r="F20" s="280"/>
      <c r="G20" s="281"/>
      <c r="H20" s="281"/>
      <c r="I20" s="357"/>
      <c r="J20" s="281"/>
      <c r="K20" s="357"/>
      <c r="L20" s="281"/>
      <c r="M20" s="357"/>
      <c r="N20" s="281"/>
      <c r="O20" s="357"/>
      <c r="P20" s="396">
        <f t="shared" si="0"/>
        <v>0</v>
      </c>
      <c r="Q20" s="397">
        <f t="shared" si="1"/>
        <v>0</v>
      </c>
      <c r="R20" s="281"/>
      <c r="S20" s="281"/>
      <c r="T20" s="281"/>
      <c r="U20" s="360"/>
    </row>
    <row r="21" spans="1:22" s="363" customFormat="1" ht="15.75" x14ac:dyDescent="0.25">
      <c r="A21" s="775"/>
      <c r="B21" s="775"/>
      <c r="C21" s="374"/>
      <c r="D21" s="481"/>
      <c r="E21" s="374"/>
      <c r="F21" s="374"/>
      <c r="G21" s="281"/>
      <c r="H21" s="281"/>
      <c r="I21" s="357"/>
      <c r="J21" s="281"/>
      <c r="K21" s="357"/>
      <c r="L21" s="281"/>
      <c r="M21" s="357"/>
      <c r="N21" s="281"/>
      <c r="O21" s="357"/>
      <c r="P21" s="396">
        <f t="shared" si="0"/>
        <v>0</v>
      </c>
      <c r="Q21" s="397">
        <f t="shared" si="1"/>
        <v>0</v>
      </c>
      <c r="R21" s="281"/>
      <c r="S21" s="281"/>
      <c r="T21" s="281"/>
      <c r="U21" s="360"/>
    </row>
    <row r="22" spans="1:22" s="363" customFormat="1" ht="15.75" x14ac:dyDescent="0.25">
      <c r="A22" s="775"/>
      <c r="B22" s="775"/>
      <c r="C22" s="374"/>
      <c r="D22" s="481"/>
      <c r="E22" s="374"/>
      <c r="F22" s="374"/>
      <c r="G22" s="281"/>
      <c r="H22" s="281"/>
      <c r="I22" s="357"/>
      <c r="J22" s="281"/>
      <c r="K22" s="357"/>
      <c r="L22" s="281"/>
      <c r="M22" s="357"/>
      <c r="N22" s="281"/>
      <c r="O22" s="357"/>
      <c r="P22" s="396">
        <f t="shared" si="0"/>
        <v>0</v>
      </c>
      <c r="Q22" s="397">
        <f t="shared" si="1"/>
        <v>0</v>
      </c>
      <c r="R22" s="281"/>
      <c r="S22" s="281"/>
      <c r="T22" s="281"/>
      <c r="U22" s="360"/>
    </row>
    <row r="23" spans="1:22" s="363" customFormat="1" ht="15.75" x14ac:dyDescent="0.25">
      <c r="A23" s="775"/>
      <c r="B23" s="775"/>
      <c r="C23" s="374"/>
      <c r="D23" s="481"/>
      <c r="E23" s="374"/>
      <c r="F23" s="374"/>
      <c r="G23" s="281"/>
      <c r="H23" s="281"/>
      <c r="I23" s="357"/>
      <c r="J23" s="281"/>
      <c r="K23" s="357"/>
      <c r="L23" s="281"/>
      <c r="M23" s="357"/>
      <c r="N23" s="281"/>
      <c r="O23" s="357"/>
      <c r="P23" s="396">
        <f t="shared" si="0"/>
        <v>0</v>
      </c>
      <c r="Q23" s="397">
        <f t="shared" si="1"/>
        <v>0</v>
      </c>
      <c r="R23" s="281"/>
      <c r="S23" s="281"/>
      <c r="T23" s="281"/>
      <c r="U23" s="360"/>
    </row>
    <row r="24" spans="1:22" s="363" customFormat="1" ht="15.75" x14ac:dyDescent="0.25">
      <c r="A24" s="775"/>
      <c r="B24" s="775"/>
      <c r="C24" s="374"/>
      <c r="D24" s="481"/>
      <c r="E24" s="374"/>
      <c r="F24" s="374"/>
      <c r="G24" s="281"/>
      <c r="H24" s="281"/>
      <c r="I24" s="357"/>
      <c r="J24" s="281"/>
      <c r="K24" s="357"/>
      <c r="L24" s="281"/>
      <c r="M24" s="357"/>
      <c r="N24" s="281"/>
      <c r="O24" s="357"/>
      <c r="P24" s="396">
        <f t="shared" si="0"/>
        <v>0</v>
      </c>
      <c r="Q24" s="397">
        <f t="shared" si="1"/>
        <v>0</v>
      </c>
      <c r="R24" s="281"/>
      <c r="S24" s="281"/>
      <c r="T24" s="281"/>
      <c r="U24" s="360"/>
    </row>
    <row r="25" spans="1:22" s="363" customFormat="1" ht="157.5" x14ac:dyDescent="0.25">
      <c r="A25" s="778" t="s">
        <v>1561</v>
      </c>
      <c r="B25" s="778" t="s">
        <v>1620</v>
      </c>
      <c r="C25" s="374" t="s">
        <v>1624</v>
      </c>
      <c r="D25" s="481" t="s">
        <v>2156</v>
      </c>
      <c r="E25" s="819" t="s">
        <v>2157</v>
      </c>
      <c r="F25" s="686" t="s">
        <v>2730</v>
      </c>
      <c r="G25" s="581" t="s">
        <v>2523</v>
      </c>
      <c r="H25" s="711">
        <v>0.25</v>
      </c>
      <c r="I25" s="357">
        <v>200000</v>
      </c>
      <c r="J25" s="711">
        <v>0.25</v>
      </c>
      <c r="K25" s="357"/>
      <c r="L25" s="711">
        <v>0.25</v>
      </c>
      <c r="M25" s="357"/>
      <c r="N25" s="711">
        <v>0.25</v>
      </c>
      <c r="O25" s="357"/>
      <c r="P25" s="396">
        <f t="shared" si="0"/>
        <v>1</v>
      </c>
      <c r="Q25" s="397">
        <f t="shared" si="1"/>
        <v>200000</v>
      </c>
      <c r="R25" s="581" t="s">
        <v>2524</v>
      </c>
      <c r="S25" s="581" t="s">
        <v>2525</v>
      </c>
      <c r="T25" s="581" t="s">
        <v>2526</v>
      </c>
      <c r="U25" s="360" t="s">
        <v>2143</v>
      </c>
      <c r="V25" s="558" t="s">
        <v>2158</v>
      </c>
    </row>
    <row r="26" spans="1:22" s="363" customFormat="1" ht="15.75" x14ac:dyDescent="0.25">
      <c r="A26" s="778"/>
      <c r="B26" s="778"/>
      <c r="C26" s="374"/>
      <c r="D26" s="481"/>
      <c r="E26" s="374"/>
      <c r="F26" s="374"/>
      <c r="G26" s="281"/>
      <c r="H26" s="281"/>
      <c r="I26" s="357"/>
      <c r="J26" s="281"/>
      <c r="K26" s="357"/>
      <c r="L26" s="281"/>
      <c r="M26" s="357"/>
      <c r="N26" s="281"/>
      <c r="O26" s="357"/>
      <c r="P26" s="396">
        <f t="shared" si="0"/>
        <v>0</v>
      </c>
      <c r="Q26" s="397">
        <f t="shared" si="1"/>
        <v>0</v>
      </c>
      <c r="R26" s="281"/>
      <c r="S26" s="281"/>
      <c r="T26" s="281"/>
      <c r="U26" s="360"/>
    </row>
    <row r="27" spans="1:22" s="363" customFormat="1" ht="15.75" x14ac:dyDescent="0.25">
      <c r="A27" s="778"/>
      <c r="B27" s="778"/>
      <c r="C27" s="374"/>
      <c r="D27" s="481"/>
      <c r="E27" s="374"/>
      <c r="F27" s="374"/>
      <c r="G27" s="281"/>
      <c r="H27" s="281"/>
      <c r="I27" s="357"/>
      <c r="J27" s="281"/>
      <c r="K27" s="357"/>
      <c r="L27" s="281"/>
      <c r="M27" s="357"/>
      <c r="N27" s="281"/>
      <c r="O27" s="357"/>
      <c r="P27" s="396">
        <f t="shared" si="0"/>
        <v>0</v>
      </c>
      <c r="Q27" s="397">
        <f t="shared" si="1"/>
        <v>0</v>
      </c>
      <c r="R27" s="281"/>
      <c r="S27" s="281"/>
      <c r="T27" s="281"/>
      <c r="U27" s="360"/>
    </row>
    <row r="28" spans="1:22" s="363" customFormat="1" ht="15.75" x14ac:dyDescent="0.25">
      <c r="A28" s="778"/>
      <c r="B28" s="778"/>
      <c r="C28" s="374"/>
      <c r="D28" s="481"/>
      <c r="E28" s="374"/>
      <c r="F28" s="374"/>
      <c r="G28" s="281"/>
      <c r="H28" s="281"/>
      <c r="I28" s="357"/>
      <c r="J28" s="281"/>
      <c r="K28" s="357"/>
      <c r="L28" s="281"/>
      <c r="M28" s="357"/>
      <c r="N28" s="281"/>
      <c r="O28" s="357"/>
      <c r="P28" s="396">
        <f t="shared" si="0"/>
        <v>0</v>
      </c>
      <c r="Q28" s="397">
        <f t="shared" si="1"/>
        <v>0</v>
      </c>
      <c r="R28" s="281"/>
      <c r="S28" s="281"/>
      <c r="T28" s="281"/>
      <c r="U28" s="360"/>
    </row>
    <row r="29" spans="1:22" s="363" customFormat="1" ht="15.75" x14ac:dyDescent="0.25">
      <c r="A29" s="778"/>
      <c r="B29" s="778"/>
      <c r="C29" s="374"/>
      <c r="D29" s="481"/>
      <c r="E29" s="374"/>
      <c r="F29" s="374"/>
      <c r="G29" s="281"/>
      <c r="H29" s="281"/>
      <c r="I29" s="357"/>
      <c r="J29" s="281"/>
      <c r="K29" s="357"/>
      <c r="L29" s="281"/>
      <c r="M29" s="357"/>
      <c r="N29" s="281"/>
      <c r="O29" s="357"/>
      <c r="P29" s="396">
        <f t="shared" si="0"/>
        <v>0</v>
      </c>
      <c r="Q29" s="397">
        <f t="shared" si="1"/>
        <v>0</v>
      </c>
      <c r="R29" s="281"/>
      <c r="S29" s="281"/>
      <c r="T29" s="281"/>
      <c r="U29" s="360"/>
    </row>
    <row r="30" spans="1:22" s="363" customFormat="1" ht="15.75" x14ac:dyDescent="0.25">
      <c r="A30" s="778"/>
      <c r="B30" s="778"/>
      <c r="C30" s="374"/>
      <c r="D30" s="481"/>
      <c r="E30" s="374"/>
      <c r="F30" s="374"/>
      <c r="G30" s="281"/>
      <c r="H30" s="281"/>
      <c r="I30" s="357"/>
      <c r="J30" s="281"/>
      <c r="K30" s="357"/>
      <c r="L30" s="281"/>
      <c r="M30" s="357"/>
      <c r="N30" s="281"/>
      <c r="O30" s="357"/>
      <c r="P30" s="396">
        <f t="shared" si="0"/>
        <v>0</v>
      </c>
      <c r="Q30" s="397">
        <f t="shared" si="1"/>
        <v>0</v>
      </c>
      <c r="R30" s="281"/>
      <c r="S30" s="281"/>
      <c r="T30" s="281"/>
      <c r="U30" s="360"/>
    </row>
    <row r="31" spans="1:22" s="363" customFormat="1" ht="15.75" x14ac:dyDescent="0.25">
      <c r="A31" s="778"/>
      <c r="B31" s="778"/>
      <c r="C31" s="374"/>
      <c r="D31" s="481"/>
      <c r="E31" s="374"/>
      <c r="F31" s="374"/>
      <c r="G31" s="281"/>
      <c r="H31" s="281"/>
      <c r="I31" s="357"/>
      <c r="J31" s="281"/>
      <c r="K31" s="357"/>
      <c r="L31" s="281"/>
      <c r="M31" s="357"/>
      <c r="N31" s="281"/>
      <c r="O31" s="357"/>
      <c r="P31" s="396">
        <f t="shared" si="0"/>
        <v>0</v>
      </c>
      <c r="Q31" s="397">
        <f t="shared" si="1"/>
        <v>0</v>
      </c>
      <c r="R31" s="281"/>
      <c r="S31" s="281"/>
      <c r="T31" s="281"/>
      <c r="U31" s="360"/>
    </row>
    <row r="32" spans="1:22" s="363" customFormat="1" ht="15.75" x14ac:dyDescent="0.25">
      <c r="A32" s="778"/>
      <c r="B32" s="778"/>
      <c r="C32" s="374"/>
      <c r="D32" s="481"/>
      <c r="E32" s="374"/>
      <c r="F32" s="374"/>
      <c r="G32" s="281"/>
      <c r="H32" s="281"/>
      <c r="I32" s="357"/>
      <c r="J32" s="281"/>
      <c r="K32" s="357"/>
      <c r="L32" s="281"/>
      <c r="M32" s="357"/>
      <c r="N32" s="281"/>
      <c r="O32" s="357"/>
      <c r="P32" s="396">
        <f t="shared" si="0"/>
        <v>0</v>
      </c>
      <c r="Q32" s="397">
        <f t="shared" si="1"/>
        <v>0</v>
      </c>
      <c r="R32" s="281"/>
      <c r="S32" s="281"/>
      <c r="T32" s="281"/>
      <c r="U32" s="360"/>
    </row>
    <row r="33" spans="1:21" s="363" customFormat="1" ht="15.75" x14ac:dyDescent="0.25">
      <c r="A33" s="778"/>
      <c r="B33" s="778"/>
      <c r="C33" s="374"/>
      <c r="D33" s="481"/>
      <c r="E33" s="374"/>
      <c r="F33" s="374"/>
      <c r="G33" s="281"/>
      <c r="H33" s="281"/>
      <c r="I33" s="357"/>
      <c r="J33" s="281"/>
      <c r="K33" s="357"/>
      <c r="L33" s="281"/>
      <c r="M33" s="357"/>
      <c r="N33" s="281"/>
      <c r="O33" s="357"/>
      <c r="P33" s="396">
        <f t="shared" si="0"/>
        <v>0</v>
      </c>
      <c r="Q33" s="397">
        <f t="shared" si="1"/>
        <v>0</v>
      </c>
      <c r="R33" s="281"/>
      <c r="S33" s="281"/>
      <c r="T33" s="281"/>
      <c r="U33" s="360"/>
    </row>
    <row r="34" spans="1:21" s="363" customFormat="1" ht="15.75" x14ac:dyDescent="0.25">
      <c r="A34" s="778"/>
      <c r="B34" s="778"/>
      <c r="C34" s="374"/>
      <c r="D34" s="481"/>
      <c r="E34" s="374"/>
      <c r="F34" s="374"/>
      <c r="G34" s="281"/>
      <c r="H34" s="281"/>
      <c r="I34" s="357"/>
      <c r="J34" s="281"/>
      <c r="K34" s="357"/>
      <c r="L34" s="281"/>
      <c r="M34" s="357"/>
      <c r="N34" s="281"/>
      <c r="O34" s="357"/>
      <c r="P34" s="396">
        <f t="shared" si="0"/>
        <v>0</v>
      </c>
      <c r="Q34" s="397">
        <f t="shared" si="1"/>
        <v>0</v>
      </c>
      <c r="R34" s="281"/>
      <c r="S34" s="281"/>
      <c r="T34" s="281"/>
      <c r="U34" s="360"/>
    </row>
    <row r="35" spans="1:21" ht="15.75" x14ac:dyDescent="0.25">
      <c r="A35" s="778"/>
      <c r="B35" s="778"/>
      <c r="C35" s="280"/>
      <c r="D35" s="481"/>
      <c r="E35" s="280"/>
      <c r="F35" s="280"/>
      <c r="G35" s="281"/>
      <c r="H35" s="281"/>
      <c r="I35" s="357"/>
      <c r="J35" s="281"/>
      <c r="K35" s="357"/>
      <c r="L35" s="281"/>
      <c r="M35" s="357"/>
      <c r="N35" s="281"/>
      <c r="O35" s="357"/>
      <c r="P35" s="396">
        <f t="shared" si="0"/>
        <v>0</v>
      </c>
      <c r="Q35" s="397">
        <f t="shared" si="1"/>
        <v>0</v>
      </c>
      <c r="R35" s="281"/>
      <c r="S35" s="281"/>
      <c r="T35" s="281"/>
      <c r="U35" s="281"/>
    </row>
    <row r="36" spans="1:21" ht="15.75" x14ac:dyDescent="0.25">
      <c r="A36" s="292"/>
      <c r="B36" s="293"/>
      <c r="C36" s="292" t="s">
        <v>1475</v>
      </c>
      <c r="D36" s="293"/>
      <c r="E36" s="293"/>
      <c r="F36" s="293"/>
      <c r="G36" s="294"/>
      <c r="H36" s="282">
        <f t="shared" ref="H36:P36" si="2">SUM(H10:H35)</f>
        <v>0.25</v>
      </c>
      <c r="I36" s="283">
        <f t="shared" si="2"/>
        <v>200000</v>
      </c>
      <c r="J36" s="282">
        <f t="shared" si="2"/>
        <v>0.25</v>
      </c>
      <c r="K36" s="283">
        <f t="shared" si="2"/>
        <v>0</v>
      </c>
      <c r="L36" s="282">
        <f t="shared" si="2"/>
        <v>0.25</v>
      </c>
      <c r="M36" s="283">
        <f t="shared" si="2"/>
        <v>0</v>
      </c>
      <c r="N36" s="282">
        <f t="shared" si="2"/>
        <v>0.25</v>
      </c>
      <c r="O36" s="283">
        <f t="shared" si="2"/>
        <v>0</v>
      </c>
      <c r="P36" s="283">
        <f t="shared" si="2"/>
        <v>1</v>
      </c>
      <c r="Q36" s="283">
        <f>SUM(Q10:Q35)</f>
        <v>200000</v>
      </c>
      <c r="R36" s="263"/>
      <c r="S36" s="263"/>
      <c r="T36" s="263"/>
      <c r="U36" s="263"/>
    </row>
    <row r="39" spans="1:21" x14ac:dyDescent="0.25">
      <c r="C39" s="455"/>
    </row>
    <row r="40" spans="1:21" x14ac:dyDescent="0.25">
      <c r="C40" s="455"/>
    </row>
    <row r="41" spans="1:21" x14ac:dyDescent="0.25">
      <c r="C41" s="455"/>
    </row>
    <row r="42" spans="1:21" x14ac:dyDescent="0.25">
      <c r="C42" s="455"/>
      <c r="I42"/>
      <c r="K42"/>
      <c r="M42"/>
      <c r="O42"/>
      <c r="Q42"/>
    </row>
    <row r="43" spans="1:21" x14ac:dyDescent="0.25">
      <c r="C43" s="455"/>
      <c r="I43"/>
      <c r="K43"/>
      <c r="M43"/>
      <c r="O43"/>
      <c r="Q43"/>
    </row>
    <row r="44" spans="1:21" x14ac:dyDescent="0.25">
      <c r="C44" s="455"/>
      <c r="I44"/>
      <c r="K44"/>
      <c r="M44"/>
      <c r="O44"/>
      <c r="Q44"/>
    </row>
    <row r="45" spans="1:21" x14ac:dyDescent="0.25">
      <c r="C45" s="455"/>
      <c r="I45"/>
      <c r="K45"/>
      <c r="M45"/>
      <c r="O45"/>
      <c r="Q45"/>
    </row>
    <row r="46" spans="1:21" x14ac:dyDescent="0.25">
      <c r="C46" s="455"/>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25:A35"/>
    <mergeCell ref="B25:B35"/>
    <mergeCell ref="B10:B15"/>
    <mergeCell ref="F6:F8"/>
    <mergeCell ref="A6:A8"/>
    <mergeCell ref="A10:A15"/>
    <mergeCell ref="A16:A24"/>
    <mergeCell ref="B16:B24"/>
    <mergeCell ref="D6:D8"/>
  </mergeCells>
  <conditionalFormatting sqref="F25">
    <cfRule type="duplicateValues" dxfId="66" priority="11"/>
  </conditionalFormatting>
  <conditionalFormatting sqref="F25">
    <cfRule type="duplicateValues" dxfId="65" priority="10"/>
  </conditionalFormatting>
  <conditionalFormatting sqref="F25">
    <cfRule type="duplicateValues" dxfId="64" priority="9"/>
  </conditionalFormatting>
  <conditionalFormatting sqref="F25">
    <cfRule type="duplicateValues" dxfId="63" priority="8"/>
  </conditionalFormatting>
  <conditionalFormatting sqref="F25">
    <cfRule type="duplicateValues" dxfId="62" priority="7"/>
  </conditionalFormatting>
  <conditionalFormatting sqref="F25">
    <cfRule type="duplicateValues" dxfId="61" priority="6"/>
  </conditionalFormatting>
  <conditionalFormatting sqref="F25">
    <cfRule type="duplicateValues" dxfId="60" priority="5"/>
  </conditionalFormatting>
  <conditionalFormatting sqref="F25">
    <cfRule type="duplicateValues" dxfId="59" priority="4"/>
  </conditionalFormatting>
  <conditionalFormatting sqref="F25">
    <cfRule type="duplicateValues" dxfId="58" priority="3"/>
  </conditionalFormatting>
  <conditionalFormatting sqref="F25">
    <cfRule type="duplicateValues" dxfId="57" priority="2"/>
  </conditionalFormatting>
  <conditionalFormatting sqref="F25">
    <cfRule type="duplicateValues" dxfId="56" priority="1"/>
  </conditionalFormatting>
  <dataValidations count="11">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25:C35">
      <formula1>$S$1:$W$1</formula1>
    </dataValidation>
    <dataValidation type="list" allowBlank="1" showInputMessage="1" showErrorMessage="1" sqref="C10:C15">
      <formula1>$P$1</formula1>
    </dataValidation>
    <dataValidation type="list" allowBlank="1" showInputMessage="1" showErrorMessage="1" sqref="C16:C24">
      <formula1>$Q$1:$R$1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83"/>
  <sheetViews>
    <sheetView topLeftCell="D1" zoomScale="85" zoomScaleNormal="85" workbookViewId="0">
      <pane ySplit="6" topLeftCell="A24" activePane="bottomLeft" state="frozen"/>
      <selection activeCell="A7" sqref="A7"/>
      <selection pane="bottomLeft" activeCell="I29" sqref="I29"/>
    </sheetView>
  </sheetViews>
  <sheetFormatPr baseColWidth="10" defaultColWidth="11.42578125" defaultRowHeight="15" x14ac:dyDescent="0.25"/>
  <cols>
    <col min="1" max="1" width="21.7109375" style="363" customWidth="1"/>
    <col min="2" max="2" width="45.28515625" style="363" customWidth="1"/>
    <col min="3" max="3" width="27.42578125" style="363" customWidth="1"/>
    <col min="4" max="4" width="27.42578125" style="455" customWidth="1"/>
    <col min="5" max="6" width="27.42578125" style="363" customWidth="1"/>
    <col min="7" max="7" width="47.5703125" style="363" customWidth="1"/>
    <col min="8" max="8" width="15.28515625" style="363" customWidth="1"/>
    <col min="9" max="9" width="13.7109375" style="233" bestFit="1" customWidth="1"/>
    <col min="10" max="10" width="15.28515625" style="363" customWidth="1"/>
    <col min="11" max="11" width="18.85546875" style="233" customWidth="1"/>
    <col min="12" max="12" width="11.42578125" style="363"/>
    <col min="13" max="13" width="13.7109375" style="233" bestFit="1" customWidth="1"/>
    <col min="14" max="14" width="11.42578125" style="363"/>
    <col min="15" max="15" width="13.7109375" style="233" bestFit="1" customWidth="1"/>
    <col min="16" max="16" width="15.28515625" style="363" customWidth="1"/>
    <col min="17" max="17" width="18.28515625" style="233" customWidth="1"/>
    <col min="18" max="18" width="23.85546875" style="363" customWidth="1"/>
    <col min="19" max="19" width="16.140625" style="363" customWidth="1"/>
    <col min="20" max="20" width="20.140625" style="363" customWidth="1"/>
    <col min="21" max="21" width="17" style="363" hidden="1" customWidth="1"/>
    <col min="22" max="22" width="24.85546875" style="363" hidden="1" customWidth="1"/>
    <col min="23" max="23" width="0" style="363" hidden="1" customWidth="1"/>
    <col min="24" max="16384" width="11.42578125" style="363"/>
  </cols>
  <sheetData>
    <row r="1" spans="1:32" ht="18.75" x14ac:dyDescent="0.25">
      <c r="B1" s="284"/>
      <c r="C1" s="284"/>
      <c r="D1" s="284"/>
      <c r="E1" s="284"/>
      <c r="F1" s="284"/>
      <c r="G1" s="284"/>
      <c r="H1" s="284" t="s">
        <v>1443</v>
      </c>
      <c r="K1" s="284"/>
      <c r="L1" s="284"/>
      <c r="M1" s="498" t="s">
        <v>1502</v>
      </c>
      <c r="N1" s="498" t="s">
        <v>1503</v>
      </c>
      <c r="O1" s="498" t="s">
        <v>1504</v>
      </c>
      <c r="P1" s="498" t="s">
        <v>1505</v>
      </c>
      <c r="Q1" s="498" t="s">
        <v>1506</v>
      </c>
      <c r="R1" s="498" t="s">
        <v>1507</v>
      </c>
      <c r="S1" s="498" t="s">
        <v>1508</v>
      </c>
      <c r="T1" s="498" t="s">
        <v>1509</v>
      </c>
      <c r="U1" s="498" t="s">
        <v>1510</v>
      </c>
      <c r="V1" s="500" t="s">
        <v>1511</v>
      </c>
      <c r="W1" s="498" t="s">
        <v>1512</v>
      </c>
      <c r="X1" s="498" t="s">
        <v>1513</v>
      </c>
      <c r="Y1" s="498" t="s">
        <v>1514</v>
      </c>
      <c r="Z1" s="498" t="s">
        <v>1515</v>
      </c>
      <c r="AA1" s="498" t="s">
        <v>1516</v>
      </c>
      <c r="AB1" s="498" t="s">
        <v>1517</v>
      </c>
      <c r="AC1" s="498" t="s">
        <v>1518</v>
      </c>
      <c r="AD1" s="498" t="s">
        <v>1519</v>
      </c>
      <c r="AE1" s="498" t="s">
        <v>1520</v>
      </c>
      <c r="AF1" s="498" t="s">
        <v>1521</v>
      </c>
    </row>
    <row r="2" spans="1:32" ht="18.75" x14ac:dyDescent="0.25">
      <c r="A2" s="269" t="s">
        <v>1345</v>
      </c>
      <c r="B2" s="284"/>
      <c r="C2" s="284"/>
      <c r="D2" s="284"/>
      <c r="E2" s="284"/>
      <c r="F2" s="284"/>
      <c r="G2" s="284"/>
      <c r="H2" s="284"/>
      <c r="K2" s="284"/>
      <c r="L2" s="284"/>
      <c r="M2" s="284"/>
      <c r="N2" s="284"/>
      <c r="O2" s="284"/>
      <c r="P2" s="284"/>
      <c r="Q2" s="284"/>
      <c r="R2" s="284"/>
      <c r="S2" s="284"/>
      <c r="T2" s="284"/>
      <c r="U2" s="284"/>
    </row>
    <row r="3" spans="1:32" x14ac:dyDescent="0.25">
      <c r="A3" s="777" t="s">
        <v>1442</v>
      </c>
      <c r="B3" s="777"/>
      <c r="C3" s="777"/>
      <c r="D3" s="777"/>
      <c r="E3" s="777"/>
      <c r="F3" s="777"/>
      <c r="G3" s="777"/>
      <c r="H3" s="777"/>
      <c r="I3" s="777"/>
      <c r="J3" s="777"/>
      <c r="K3" s="777"/>
      <c r="L3" s="777"/>
      <c r="M3" s="777"/>
      <c r="N3" s="777"/>
      <c r="O3" s="777"/>
      <c r="P3" s="777"/>
      <c r="Q3" s="777"/>
      <c r="R3" s="777"/>
      <c r="S3" s="777"/>
      <c r="T3" s="777"/>
      <c r="U3" s="777"/>
    </row>
    <row r="4" spans="1:32" ht="15" customHeight="1" x14ac:dyDescent="0.25">
      <c r="A4" s="733" t="s">
        <v>96</v>
      </c>
      <c r="B4" s="735" t="s">
        <v>110</v>
      </c>
      <c r="C4" s="745" t="s">
        <v>1493</v>
      </c>
      <c r="D4" s="745" t="s">
        <v>1494</v>
      </c>
      <c r="E4" s="745" t="s">
        <v>86</v>
      </c>
      <c r="F4" s="745" t="s">
        <v>391</v>
      </c>
      <c r="G4" s="745" t="s">
        <v>87</v>
      </c>
      <c r="H4" s="748" t="s">
        <v>99</v>
      </c>
      <c r="I4" s="750"/>
      <c r="J4" s="750"/>
      <c r="K4" s="750"/>
      <c r="L4" s="750"/>
      <c r="M4" s="750"/>
      <c r="N4" s="750"/>
      <c r="O4" s="749"/>
      <c r="P4" s="754" t="s">
        <v>100</v>
      </c>
      <c r="Q4" s="755"/>
      <c r="R4" s="735" t="s">
        <v>102</v>
      </c>
      <c r="S4" s="735" t="s">
        <v>109</v>
      </c>
      <c r="T4" s="735" t="s">
        <v>108</v>
      </c>
      <c r="U4" s="751" t="s">
        <v>88</v>
      </c>
    </row>
    <row r="5" spans="1:32" ht="15" customHeight="1" x14ac:dyDescent="0.25">
      <c r="A5" s="733"/>
      <c r="B5" s="733"/>
      <c r="C5" s="746"/>
      <c r="D5" s="746"/>
      <c r="E5" s="746"/>
      <c r="F5" s="746"/>
      <c r="G5" s="746"/>
      <c r="H5" s="748" t="s">
        <v>103</v>
      </c>
      <c r="I5" s="749"/>
      <c r="J5" s="748" t="s">
        <v>104</v>
      </c>
      <c r="K5" s="749"/>
      <c r="L5" s="748" t="s">
        <v>105</v>
      </c>
      <c r="M5" s="749"/>
      <c r="N5" s="748" t="s">
        <v>106</v>
      </c>
      <c r="O5" s="749"/>
      <c r="P5" s="756"/>
      <c r="Q5" s="757"/>
      <c r="R5" s="733"/>
      <c r="S5" s="733"/>
      <c r="T5" s="733"/>
      <c r="U5" s="752"/>
    </row>
    <row r="6" spans="1:32" ht="25.5" x14ac:dyDescent="0.25">
      <c r="A6" s="734"/>
      <c r="B6" s="734"/>
      <c r="C6" s="747"/>
      <c r="D6" s="747"/>
      <c r="E6" s="747"/>
      <c r="F6" s="747"/>
      <c r="G6" s="747"/>
      <c r="H6" s="431" t="s">
        <v>107</v>
      </c>
      <c r="I6" s="431" t="s">
        <v>12</v>
      </c>
      <c r="J6" s="431" t="s">
        <v>107</v>
      </c>
      <c r="K6" s="431" t="s">
        <v>12</v>
      </c>
      <c r="L6" s="431" t="s">
        <v>107</v>
      </c>
      <c r="M6" s="431" t="s">
        <v>12</v>
      </c>
      <c r="N6" s="431" t="s">
        <v>107</v>
      </c>
      <c r="O6" s="431" t="s">
        <v>12</v>
      </c>
      <c r="P6" s="431" t="s">
        <v>107</v>
      </c>
      <c r="Q6" s="431" t="s">
        <v>12</v>
      </c>
      <c r="R6" s="734"/>
      <c r="S6" s="734"/>
      <c r="T6" s="734"/>
      <c r="U6" s="753"/>
    </row>
    <row r="7" spans="1:32" ht="15.75" x14ac:dyDescent="0.25">
      <c r="A7" s="432"/>
      <c r="B7" s="433"/>
      <c r="C7" s="434"/>
      <c r="D7" s="434"/>
      <c r="E7" s="434"/>
      <c r="F7" s="435"/>
      <c r="G7" s="434"/>
      <c r="H7" s="436"/>
      <c r="I7" s="436"/>
      <c r="J7" s="436"/>
      <c r="K7" s="436"/>
      <c r="L7" s="436"/>
      <c r="M7" s="436"/>
      <c r="N7" s="436"/>
      <c r="O7" s="436"/>
      <c r="P7" s="436"/>
      <c r="Q7" s="436"/>
      <c r="R7" s="437"/>
      <c r="S7" s="437"/>
      <c r="T7" s="437"/>
      <c r="U7" s="438"/>
    </row>
    <row r="8" spans="1:32" ht="120" x14ac:dyDescent="0.25">
      <c r="A8" s="774" t="s">
        <v>1436</v>
      </c>
      <c r="B8" s="774" t="s">
        <v>1434</v>
      </c>
      <c r="C8" s="280" t="s">
        <v>1502</v>
      </c>
      <c r="D8" s="308" t="s">
        <v>2781</v>
      </c>
      <c r="E8" s="308" t="s">
        <v>2878</v>
      </c>
      <c r="F8" s="686" t="s">
        <v>2783</v>
      </c>
      <c r="G8" s="308" t="s">
        <v>1707</v>
      </c>
      <c r="H8" s="515">
        <v>0.25</v>
      </c>
      <c r="I8" s="125">
        <v>0</v>
      </c>
      <c r="J8" s="515">
        <v>0.25</v>
      </c>
      <c r="K8" s="696">
        <v>118000</v>
      </c>
      <c r="L8" s="515">
        <v>0.25</v>
      </c>
      <c r="M8" s="125">
        <v>0</v>
      </c>
      <c r="N8" s="515">
        <v>0.25</v>
      </c>
      <c r="O8" s="125">
        <v>0</v>
      </c>
      <c r="P8" s="515">
        <v>1</v>
      </c>
      <c r="Q8" s="696">
        <f>K8+M8+O8+I8</f>
        <v>118000</v>
      </c>
      <c r="R8" s="308" t="s">
        <v>1706</v>
      </c>
      <c r="S8" s="308" t="s">
        <v>1735</v>
      </c>
      <c r="T8" s="308" t="s">
        <v>1704</v>
      </c>
      <c r="U8" s="308" t="s">
        <v>1705</v>
      </c>
      <c r="V8" s="558" t="s">
        <v>1733</v>
      </c>
    </row>
    <row r="9" spans="1:32" ht="105" x14ac:dyDescent="0.25">
      <c r="A9" s="775"/>
      <c r="B9" s="775"/>
      <c r="C9" s="511" t="s">
        <v>1502</v>
      </c>
      <c r="D9" s="308" t="s">
        <v>2780</v>
      </c>
      <c r="E9" s="308" t="s">
        <v>2879</v>
      </c>
      <c r="F9" s="630" t="s">
        <v>2784</v>
      </c>
      <c r="G9" s="308" t="s">
        <v>1734</v>
      </c>
      <c r="H9" s="515">
        <v>0.25</v>
      </c>
      <c r="I9" s="125">
        <v>0</v>
      </c>
      <c r="J9" s="515">
        <v>0.25</v>
      </c>
      <c r="K9" s="125">
        <v>0</v>
      </c>
      <c r="L9" s="515">
        <v>0.25</v>
      </c>
      <c r="M9" s="125">
        <v>0</v>
      </c>
      <c r="N9" s="515">
        <v>0.25</v>
      </c>
      <c r="O9" s="125">
        <v>0</v>
      </c>
      <c r="P9" s="515">
        <v>1</v>
      </c>
      <c r="Q9" s="696">
        <f t="shared" ref="Q9:Q29" si="0">K9+M9+O9+I9</f>
        <v>0</v>
      </c>
      <c r="R9" s="308" t="s">
        <v>1706</v>
      </c>
      <c r="S9" s="308" t="s">
        <v>1735</v>
      </c>
      <c r="T9" s="308" t="s">
        <v>2310</v>
      </c>
      <c r="U9" s="308" t="s">
        <v>1736</v>
      </c>
      <c r="V9" s="456"/>
    </row>
    <row r="10" spans="1:32" ht="105" x14ac:dyDescent="0.25">
      <c r="A10" s="775"/>
      <c r="B10" s="775"/>
      <c r="C10" s="511" t="s">
        <v>1502</v>
      </c>
      <c r="D10" s="308" t="s">
        <v>2779</v>
      </c>
      <c r="E10" s="308" t="s">
        <v>2880</v>
      </c>
      <c r="F10" s="630" t="s">
        <v>2785</v>
      </c>
      <c r="G10" s="308" t="s">
        <v>1734</v>
      </c>
      <c r="H10" s="515">
        <v>0.25</v>
      </c>
      <c r="I10" s="125">
        <v>0</v>
      </c>
      <c r="J10" s="515">
        <v>0.25</v>
      </c>
      <c r="K10" s="125">
        <v>0</v>
      </c>
      <c r="L10" s="515">
        <v>0.25</v>
      </c>
      <c r="M10" s="125">
        <v>0</v>
      </c>
      <c r="N10" s="515">
        <v>0.25</v>
      </c>
      <c r="O10" s="125">
        <v>0</v>
      </c>
      <c r="P10" s="515">
        <v>1</v>
      </c>
      <c r="Q10" s="696">
        <f t="shared" si="0"/>
        <v>0</v>
      </c>
      <c r="R10" s="308" t="s">
        <v>1706</v>
      </c>
      <c r="S10" s="308" t="s">
        <v>1735</v>
      </c>
      <c r="T10" s="308" t="s">
        <v>2310</v>
      </c>
      <c r="U10" s="308" t="s">
        <v>1738</v>
      </c>
      <c r="V10" s="456"/>
    </row>
    <row r="11" spans="1:32" ht="105" x14ac:dyDescent="0.25">
      <c r="A11" s="775"/>
      <c r="B11" s="775"/>
      <c r="C11" s="511" t="s">
        <v>1502</v>
      </c>
      <c r="D11" s="308" t="s">
        <v>2778</v>
      </c>
      <c r="E11" s="308" t="s">
        <v>2881</v>
      </c>
      <c r="F11" s="630" t="s">
        <v>2786</v>
      </c>
      <c r="G11" s="308" t="s">
        <v>1734</v>
      </c>
      <c r="H11" s="515">
        <v>0.25</v>
      </c>
      <c r="I11" s="125">
        <v>0</v>
      </c>
      <c r="J11" s="515">
        <v>0.25</v>
      </c>
      <c r="K11" s="125">
        <v>0</v>
      </c>
      <c r="L11" s="515">
        <v>0.25</v>
      </c>
      <c r="M11" s="125">
        <v>0</v>
      </c>
      <c r="N11" s="515">
        <v>0.25</v>
      </c>
      <c r="O11" s="125">
        <v>0</v>
      </c>
      <c r="P11" s="515">
        <v>1</v>
      </c>
      <c r="Q11" s="696">
        <f t="shared" si="0"/>
        <v>0</v>
      </c>
      <c r="R11" s="308" t="s">
        <v>1706</v>
      </c>
      <c r="S11" s="308" t="s">
        <v>1735</v>
      </c>
      <c r="T11" s="308" t="s">
        <v>2310</v>
      </c>
      <c r="U11" s="308" t="s">
        <v>1740</v>
      </c>
      <c r="V11" s="456"/>
    </row>
    <row r="12" spans="1:32" ht="113.25" customHeight="1" x14ac:dyDescent="0.25">
      <c r="A12" s="775"/>
      <c r="B12" s="775"/>
      <c r="C12" s="511" t="s">
        <v>1502</v>
      </c>
      <c r="D12" s="308" t="s">
        <v>1737</v>
      </c>
      <c r="E12" s="308" t="s">
        <v>2882</v>
      </c>
      <c r="F12" s="630" t="s">
        <v>2787</v>
      </c>
      <c r="G12" s="308" t="s">
        <v>1734</v>
      </c>
      <c r="H12" s="515">
        <v>0.25</v>
      </c>
      <c r="I12" s="125">
        <v>0</v>
      </c>
      <c r="J12" s="515">
        <v>0.25</v>
      </c>
      <c r="K12" s="125">
        <v>0</v>
      </c>
      <c r="L12" s="515">
        <v>0.25</v>
      </c>
      <c r="M12" s="125">
        <v>0</v>
      </c>
      <c r="N12" s="515">
        <v>0.25</v>
      </c>
      <c r="O12" s="125">
        <v>0</v>
      </c>
      <c r="P12" s="515">
        <v>1</v>
      </c>
      <c r="Q12" s="696">
        <f t="shared" si="0"/>
        <v>0</v>
      </c>
      <c r="R12" s="308" t="s">
        <v>1706</v>
      </c>
      <c r="S12" s="308" t="s">
        <v>1735</v>
      </c>
      <c r="T12" s="308" t="s">
        <v>2310</v>
      </c>
      <c r="U12" s="308" t="s">
        <v>1739</v>
      </c>
      <c r="V12" s="456"/>
    </row>
    <row r="13" spans="1:32" s="592" customFormat="1" ht="113.25" customHeight="1" x14ac:dyDescent="0.25">
      <c r="A13" s="775"/>
      <c r="B13" s="775"/>
      <c r="C13" s="653" t="s">
        <v>1503</v>
      </c>
      <c r="D13" s="581" t="s">
        <v>2782</v>
      </c>
      <c r="E13" s="308" t="s">
        <v>2883</v>
      </c>
      <c r="F13" s="630" t="s">
        <v>2844</v>
      </c>
      <c r="G13" s="308" t="s">
        <v>1734</v>
      </c>
      <c r="H13" s="513">
        <v>0.25</v>
      </c>
      <c r="I13" s="357">
        <v>0</v>
      </c>
      <c r="J13" s="513">
        <v>0.25</v>
      </c>
      <c r="K13" s="357">
        <v>0</v>
      </c>
      <c r="L13" s="359">
        <v>0.25</v>
      </c>
      <c r="M13" s="357">
        <v>0</v>
      </c>
      <c r="N13" s="513">
        <v>0.25</v>
      </c>
      <c r="O13" s="357">
        <v>0</v>
      </c>
      <c r="P13" s="398">
        <f t="shared" ref="P13" si="1">H13+J13+L13+N13</f>
        <v>1</v>
      </c>
      <c r="Q13" s="696">
        <f t="shared" si="0"/>
        <v>0</v>
      </c>
      <c r="R13" s="544" t="s">
        <v>1706</v>
      </c>
      <c r="S13" s="544" t="s">
        <v>1741</v>
      </c>
      <c r="T13" s="630" t="s">
        <v>1867</v>
      </c>
      <c r="U13" s="308" t="s">
        <v>2160</v>
      </c>
      <c r="V13" s="456"/>
    </row>
    <row r="14" spans="1:32" s="592" customFormat="1" ht="113.25" customHeight="1" x14ac:dyDescent="0.25">
      <c r="A14" s="775"/>
      <c r="B14" s="775"/>
      <c r="C14" s="653" t="s">
        <v>1503</v>
      </c>
      <c r="D14" s="581" t="s">
        <v>2777</v>
      </c>
      <c r="E14" s="308" t="s">
        <v>2883</v>
      </c>
      <c r="F14" s="630" t="s">
        <v>2788</v>
      </c>
      <c r="G14" s="308" t="s">
        <v>1734</v>
      </c>
      <c r="H14" s="513">
        <v>0.25</v>
      </c>
      <c r="I14" s="357">
        <v>0</v>
      </c>
      <c r="J14" s="513">
        <v>0.25</v>
      </c>
      <c r="K14" s="357">
        <v>0</v>
      </c>
      <c r="L14" s="359">
        <v>0.25</v>
      </c>
      <c r="M14" s="357">
        <v>0</v>
      </c>
      <c r="N14" s="513">
        <v>0.25</v>
      </c>
      <c r="O14" s="357">
        <v>0</v>
      </c>
      <c r="P14" s="398">
        <f t="shared" ref="P14:P16" si="2">H14+J14+L14+N14</f>
        <v>1</v>
      </c>
      <c r="Q14" s="696">
        <f t="shared" si="0"/>
        <v>0</v>
      </c>
      <c r="R14" s="544" t="s">
        <v>1706</v>
      </c>
      <c r="S14" s="544" t="s">
        <v>1741</v>
      </c>
      <c r="T14" s="630" t="s">
        <v>1867</v>
      </c>
      <c r="U14" s="308" t="s">
        <v>2160</v>
      </c>
      <c r="V14" s="456"/>
    </row>
    <row r="15" spans="1:32" s="592" customFormat="1" ht="113.25" customHeight="1" x14ac:dyDescent="0.25">
      <c r="A15" s="775"/>
      <c r="B15" s="775"/>
      <c r="C15" s="653" t="s">
        <v>1503</v>
      </c>
      <c r="D15" s="581" t="s">
        <v>2776</v>
      </c>
      <c r="E15" s="308" t="s">
        <v>2883</v>
      </c>
      <c r="F15" s="630" t="s">
        <v>2789</v>
      </c>
      <c r="G15" s="308" t="s">
        <v>1734</v>
      </c>
      <c r="H15" s="513">
        <v>0.25</v>
      </c>
      <c r="I15" s="357">
        <v>0</v>
      </c>
      <c r="J15" s="513">
        <v>0.25</v>
      </c>
      <c r="K15" s="357">
        <v>0</v>
      </c>
      <c r="L15" s="359">
        <v>0.25</v>
      </c>
      <c r="M15" s="357">
        <v>0</v>
      </c>
      <c r="N15" s="513">
        <v>0.25</v>
      </c>
      <c r="O15" s="357">
        <v>0</v>
      </c>
      <c r="P15" s="398">
        <f t="shared" ref="P15" si="3">H15+J15+L15+N15</f>
        <v>1</v>
      </c>
      <c r="Q15" s="696">
        <f t="shared" si="0"/>
        <v>0</v>
      </c>
      <c r="R15" s="544" t="s">
        <v>1706</v>
      </c>
      <c r="S15" s="544" t="s">
        <v>1741</v>
      </c>
      <c r="T15" s="630" t="s">
        <v>1867</v>
      </c>
      <c r="U15" s="308" t="s">
        <v>2160</v>
      </c>
      <c r="V15" s="456"/>
    </row>
    <row r="16" spans="1:32" s="592" customFormat="1" ht="113.25" customHeight="1" x14ac:dyDescent="0.25">
      <c r="A16" s="775"/>
      <c r="B16" s="775"/>
      <c r="C16" s="653" t="s">
        <v>1503</v>
      </c>
      <c r="D16" s="581" t="s">
        <v>2775</v>
      </c>
      <c r="E16" s="308" t="s">
        <v>2883</v>
      </c>
      <c r="F16" s="630" t="s">
        <v>2790</v>
      </c>
      <c r="G16" s="308" t="s">
        <v>1734</v>
      </c>
      <c r="H16" s="513">
        <v>0.25</v>
      </c>
      <c r="I16" s="357">
        <v>0</v>
      </c>
      <c r="J16" s="513">
        <v>0.25</v>
      </c>
      <c r="K16" s="357">
        <v>0</v>
      </c>
      <c r="L16" s="359">
        <v>0.25</v>
      </c>
      <c r="M16" s="357">
        <v>0</v>
      </c>
      <c r="N16" s="513">
        <v>0.25</v>
      </c>
      <c r="O16" s="357">
        <v>0</v>
      </c>
      <c r="P16" s="398">
        <f t="shared" si="2"/>
        <v>1</v>
      </c>
      <c r="Q16" s="696">
        <f t="shared" si="0"/>
        <v>0</v>
      </c>
      <c r="R16" s="544" t="s">
        <v>1706</v>
      </c>
      <c r="S16" s="544" t="s">
        <v>1741</v>
      </c>
      <c r="T16" s="630" t="s">
        <v>1867</v>
      </c>
      <c r="U16" s="308" t="s">
        <v>2160</v>
      </c>
      <c r="V16" s="456"/>
    </row>
    <row r="17" spans="1:22" s="592" customFormat="1" ht="113.25" customHeight="1" x14ac:dyDescent="0.25">
      <c r="A17" s="775"/>
      <c r="B17" s="775"/>
      <c r="C17" s="653" t="s">
        <v>1503</v>
      </c>
      <c r="D17" s="581" t="s">
        <v>2774</v>
      </c>
      <c r="E17" s="308" t="s">
        <v>2883</v>
      </c>
      <c r="F17" s="630" t="s">
        <v>2791</v>
      </c>
      <c r="G17" s="308" t="s">
        <v>1734</v>
      </c>
      <c r="H17" s="513">
        <v>0.25</v>
      </c>
      <c r="I17" s="357">
        <v>0</v>
      </c>
      <c r="J17" s="513">
        <v>0.25</v>
      </c>
      <c r="K17" s="357">
        <v>0</v>
      </c>
      <c r="L17" s="359">
        <v>0.25</v>
      </c>
      <c r="M17" s="357">
        <v>0</v>
      </c>
      <c r="N17" s="513">
        <v>0.25</v>
      </c>
      <c r="O17" s="357">
        <v>0</v>
      </c>
      <c r="P17" s="398">
        <f t="shared" ref="P17:P18" si="4">H17+J17+L17+N17</f>
        <v>1</v>
      </c>
      <c r="Q17" s="696">
        <f t="shared" si="0"/>
        <v>0</v>
      </c>
      <c r="R17" s="544" t="s">
        <v>1706</v>
      </c>
      <c r="S17" s="544" t="s">
        <v>1741</v>
      </c>
      <c r="T17" s="630" t="s">
        <v>1867</v>
      </c>
      <c r="U17" s="308" t="s">
        <v>2160</v>
      </c>
      <c r="V17" s="456"/>
    </row>
    <row r="18" spans="1:22" s="592" customFormat="1" ht="113.25" customHeight="1" x14ac:dyDescent="0.25">
      <c r="A18" s="775"/>
      <c r="B18" s="775"/>
      <c r="C18" s="653" t="s">
        <v>1503</v>
      </c>
      <c r="D18" s="581" t="s">
        <v>2773</v>
      </c>
      <c r="E18" s="308" t="s">
        <v>2883</v>
      </c>
      <c r="F18" s="630" t="s">
        <v>2792</v>
      </c>
      <c r="G18" s="308" t="s">
        <v>1734</v>
      </c>
      <c r="H18" s="513">
        <v>0.25</v>
      </c>
      <c r="I18" s="357">
        <v>0</v>
      </c>
      <c r="J18" s="513">
        <v>0.25</v>
      </c>
      <c r="K18" s="357">
        <v>0</v>
      </c>
      <c r="L18" s="359">
        <v>0.25</v>
      </c>
      <c r="M18" s="357">
        <v>0</v>
      </c>
      <c r="N18" s="513">
        <v>0.25</v>
      </c>
      <c r="O18" s="357">
        <v>0</v>
      </c>
      <c r="P18" s="398">
        <f t="shared" si="4"/>
        <v>1</v>
      </c>
      <c r="Q18" s="696">
        <f t="shared" si="0"/>
        <v>0</v>
      </c>
      <c r="R18" s="544" t="s">
        <v>1706</v>
      </c>
      <c r="S18" s="544" t="s">
        <v>1741</v>
      </c>
      <c r="T18" s="630" t="s">
        <v>1867</v>
      </c>
      <c r="U18" s="308" t="s">
        <v>2160</v>
      </c>
      <c r="V18" s="456"/>
    </row>
    <row r="19" spans="1:22" s="592" customFormat="1" ht="107.25" customHeight="1" x14ac:dyDescent="0.25">
      <c r="A19" s="775"/>
      <c r="B19" s="775"/>
      <c r="C19" s="649" t="s">
        <v>1503</v>
      </c>
      <c r="D19" s="581" t="s">
        <v>2772</v>
      </c>
      <c r="E19" s="308" t="s">
        <v>2883</v>
      </c>
      <c r="F19" s="630" t="s">
        <v>2793</v>
      </c>
      <c r="G19" s="308" t="s">
        <v>1734</v>
      </c>
      <c r="H19" s="513">
        <v>0.25</v>
      </c>
      <c r="I19" s="357">
        <v>0</v>
      </c>
      <c r="J19" s="513">
        <v>0.25</v>
      </c>
      <c r="K19" s="357">
        <v>0</v>
      </c>
      <c r="L19" s="359">
        <v>0.25</v>
      </c>
      <c r="M19" s="357">
        <v>0</v>
      </c>
      <c r="N19" s="513">
        <v>0.25</v>
      </c>
      <c r="O19" s="357">
        <v>0</v>
      </c>
      <c r="P19" s="398">
        <f t="shared" ref="P19" si="5">H19+J19+L19+N19</f>
        <v>1</v>
      </c>
      <c r="Q19" s="696">
        <f t="shared" si="0"/>
        <v>0</v>
      </c>
      <c r="R19" s="544" t="s">
        <v>1706</v>
      </c>
      <c r="S19" s="544" t="s">
        <v>1741</v>
      </c>
      <c r="T19" s="630" t="s">
        <v>1867</v>
      </c>
      <c r="U19" s="308" t="s">
        <v>2160</v>
      </c>
    </row>
    <row r="20" spans="1:22" s="592" customFormat="1" ht="181.5" customHeight="1" x14ac:dyDescent="0.25">
      <c r="A20" s="775"/>
      <c r="B20" s="775"/>
      <c r="C20" s="543" t="s">
        <v>1503</v>
      </c>
      <c r="D20" s="586" t="s">
        <v>1865</v>
      </c>
      <c r="E20" s="586" t="s">
        <v>1870</v>
      </c>
      <c r="F20" s="686" t="s">
        <v>2845</v>
      </c>
      <c r="G20" s="630" t="s">
        <v>1866</v>
      </c>
      <c r="H20" s="517">
        <v>0.25</v>
      </c>
      <c r="I20" s="519">
        <v>596803</v>
      </c>
      <c r="J20" s="517">
        <v>0.25</v>
      </c>
      <c r="K20" s="519">
        <v>596803</v>
      </c>
      <c r="L20" s="517">
        <v>0.25</v>
      </c>
      <c r="M20" s="519">
        <v>596803</v>
      </c>
      <c r="N20" s="517">
        <v>0.25</v>
      </c>
      <c r="O20" s="519">
        <v>596803</v>
      </c>
      <c r="P20" s="385">
        <f>H20+J20+L20+N20</f>
        <v>1</v>
      </c>
      <c r="Q20" s="696">
        <f t="shared" si="0"/>
        <v>2387212</v>
      </c>
      <c r="R20" s="544" t="s">
        <v>1706</v>
      </c>
      <c r="S20" s="544" t="s">
        <v>1741</v>
      </c>
      <c r="T20" s="630" t="s">
        <v>1867</v>
      </c>
      <c r="U20" s="630" t="s">
        <v>1868</v>
      </c>
      <c r="V20" s="545" t="s">
        <v>1873</v>
      </c>
    </row>
    <row r="21" spans="1:22" s="592" customFormat="1" ht="113.25" customHeight="1" x14ac:dyDescent="0.25">
      <c r="A21" s="775"/>
      <c r="B21" s="775"/>
      <c r="C21" s="649" t="s">
        <v>1502</v>
      </c>
      <c r="D21" s="308" t="s">
        <v>2794</v>
      </c>
      <c r="E21" s="308" t="s">
        <v>2884</v>
      </c>
      <c r="F21" s="630" t="s">
        <v>2846</v>
      </c>
      <c r="G21" s="308" t="s">
        <v>1734</v>
      </c>
      <c r="H21" s="515">
        <v>0.25</v>
      </c>
      <c r="I21" s="125">
        <v>0</v>
      </c>
      <c r="J21" s="515">
        <v>0.25</v>
      </c>
      <c r="K21" s="125">
        <v>0</v>
      </c>
      <c r="L21" s="515">
        <v>0.25</v>
      </c>
      <c r="M21" s="125">
        <v>0</v>
      </c>
      <c r="N21" s="515">
        <v>0.25</v>
      </c>
      <c r="O21" s="125">
        <v>0</v>
      </c>
      <c r="P21" s="515">
        <v>1</v>
      </c>
      <c r="Q21" s="696">
        <f t="shared" si="0"/>
        <v>0</v>
      </c>
      <c r="R21" s="308" t="s">
        <v>1706</v>
      </c>
      <c r="S21" s="308" t="s">
        <v>1735</v>
      </c>
      <c r="T21" s="308" t="s">
        <v>2311</v>
      </c>
      <c r="U21" s="308" t="s">
        <v>2312</v>
      </c>
      <c r="V21" s="456"/>
    </row>
    <row r="22" spans="1:22" s="592" customFormat="1" ht="113.25" customHeight="1" x14ac:dyDescent="0.25">
      <c r="A22" s="775"/>
      <c r="B22" s="775"/>
      <c r="C22" s="649" t="s">
        <v>1503</v>
      </c>
      <c r="D22" s="308" t="s">
        <v>2795</v>
      </c>
      <c r="E22" s="308" t="s">
        <v>2884</v>
      </c>
      <c r="F22" s="630" t="s">
        <v>2796</v>
      </c>
      <c r="G22" s="308" t="s">
        <v>1734</v>
      </c>
      <c r="H22" s="515">
        <v>0.25</v>
      </c>
      <c r="I22" s="125">
        <v>0</v>
      </c>
      <c r="J22" s="515">
        <v>0.25</v>
      </c>
      <c r="K22" s="125">
        <v>0</v>
      </c>
      <c r="L22" s="515">
        <v>0.25</v>
      </c>
      <c r="M22" s="125">
        <v>0</v>
      </c>
      <c r="N22" s="515">
        <v>0.25</v>
      </c>
      <c r="O22" s="125">
        <v>0</v>
      </c>
      <c r="P22" s="515">
        <v>1</v>
      </c>
      <c r="Q22" s="696">
        <f t="shared" si="0"/>
        <v>0</v>
      </c>
      <c r="R22" s="308" t="s">
        <v>1706</v>
      </c>
      <c r="S22" s="308" t="s">
        <v>1735</v>
      </c>
      <c r="T22" s="308" t="s">
        <v>2311</v>
      </c>
      <c r="U22" s="308" t="s">
        <v>2314</v>
      </c>
      <c r="V22" s="456"/>
    </row>
    <row r="23" spans="1:22" s="592" customFormat="1" ht="123" customHeight="1" x14ac:dyDescent="0.25">
      <c r="A23" s="775"/>
      <c r="B23" s="775"/>
      <c r="C23" s="649" t="s">
        <v>1502</v>
      </c>
      <c r="D23" s="526" t="s">
        <v>2332</v>
      </c>
      <c r="E23" s="526" t="s">
        <v>2885</v>
      </c>
      <c r="F23" s="686" t="s">
        <v>2847</v>
      </c>
      <c r="G23" s="308" t="s">
        <v>1734</v>
      </c>
      <c r="H23" s="515">
        <v>0.25</v>
      </c>
      <c r="I23" s="696">
        <v>50800</v>
      </c>
      <c r="J23" s="515">
        <v>0.25</v>
      </c>
      <c r="K23" s="125">
        <v>0</v>
      </c>
      <c r="L23" s="515">
        <v>0.25</v>
      </c>
      <c r="M23" s="125">
        <v>0</v>
      </c>
      <c r="N23" s="515">
        <v>0.25</v>
      </c>
      <c r="O23" s="125">
        <v>0</v>
      </c>
      <c r="P23" s="515">
        <v>1</v>
      </c>
      <c r="Q23" s="696">
        <f t="shared" si="0"/>
        <v>50800</v>
      </c>
      <c r="R23" s="308" t="s">
        <v>1706</v>
      </c>
      <c r="S23" s="308" t="s">
        <v>1741</v>
      </c>
      <c r="T23" s="308" t="s">
        <v>2330</v>
      </c>
      <c r="U23" s="308" t="s">
        <v>2331</v>
      </c>
      <c r="V23" s="308" t="s">
        <v>2387</v>
      </c>
    </row>
    <row r="24" spans="1:22" s="592" customFormat="1" ht="93" customHeight="1" x14ac:dyDescent="0.25">
      <c r="A24" s="775"/>
      <c r="B24" s="775"/>
      <c r="C24" s="649" t="s">
        <v>1502</v>
      </c>
      <c r="D24" s="526" t="s">
        <v>2333</v>
      </c>
      <c r="E24" s="526" t="s">
        <v>2885</v>
      </c>
      <c r="F24" s="630" t="s">
        <v>2848</v>
      </c>
      <c r="G24" s="308" t="s">
        <v>1734</v>
      </c>
      <c r="H24" s="515">
        <v>0.25</v>
      </c>
      <c r="I24" s="125">
        <v>0</v>
      </c>
      <c r="J24" s="515">
        <v>0.25</v>
      </c>
      <c r="K24" s="125">
        <v>0</v>
      </c>
      <c r="L24" s="515">
        <v>0.25</v>
      </c>
      <c r="M24" s="125">
        <v>0</v>
      </c>
      <c r="N24" s="515">
        <v>0.25</v>
      </c>
      <c r="O24" s="125">
        <v>0</v>
      </c>
      <c r="P24" s="515">
        <v>1</v>
      </c>
      <c r="Q24" s="696">
        <f t="shared" si="0"/>
        <v>0</v>
      </c>
      <c r="R24" s="308" t="s">
        <v>1706</v>
      </c>
      <c r="S24" s="308" t="s">
        <v>1741</v>
      </c>
      <c r="T24" s="308" t="s">
        <v>2335</v>
      </c>
      <c r="U24" s="308" t="s">
        <v>2336</v>
      </c>
      <c r="V24" s="456"/>
    </row>
    <row r="25" spans="1:22" s="592" customFormat="1" ht="68.25" customHeight="1" x14ac:dyDescent="0.25">
      <c r="A25" s="775"/>
      <c r="B25" s="775"/>
      <c r="C25" s="653" t="s">
        <v>1502</v>
      </c>
      <c r="D25" s="526" t="s">
        <v>2771</v>
      </c>
      <c r="E25" s="526" t="s">
        <v>2885</v>
      </c>
      <c r="F25" s="630" t="s">
        <v>2849</v>
      </c>
      <c r="G25" s="308" t="s">
        <v>1734</v>
      </c>
      <c r="H25" s="515">
        <v>0.25</v>
      </c>
      <c r="I25" s="125">
        <v>0</v>
      </c>
      <c r="J25" s="515">
        <v>0.25</v>
      </c>
      <c r="K25" s="125">
        <v>0</v>
      </c>
      <c r="L25" s="515">
        <v>0.25</v>
      </c>
      <c r="M25" s="125">
        <v>0</v>
      </c>
      <c r="N25" s="515">
        <v>0.25</v>
      </c>
      <c r="O25" s="125">
        <v>0</v>
      </c>
      <c r="P25" s="515">
        <v>1</v>
      </c>
      <c r="Q25" s="696">
        <f t="shared" si="0"/>
        <v>0</v>
      </c>
      <c r="R25" s="308" t="s">
        <v>1706</v>
      </c>
      <c r="S25" s="308" t="s">
        <v>1741</v>
      </c>
      <c r="T25" s="308" t="s">
        <v>2338</v>
      </c>
      <c r="U25" s="308" t="s">
        <v>2770</v>
      </c>
      <c r="V25" s="456"/>
    </row>
    <row r="26" spans="1:22" s="592" customFormat="1" ht="68.25" customHeight="1" x14ac:dyDescent="0.25">
      <c r="A26" s="775"/>
      <c r="B26" s="775"/>
      <c r="C26" s="653" t="s">
        <v>1502</v>
      </c>
      <c r="D26" s="526" t="s">
        <v>2769</v>
      </c>
      <c r="E26" s="526" t="s">
        <v>2885</v>
      </c>
      <c r="F26" s="630" t="s">
        <v>2797</v>
      </c>
      <c r="G26" s="308" t="s">
        <v>1734</v>
      </c>
      <c r="H26" s="515">
        <v>0.25</v>
      </c>
      <c r="I26" s="125">
        <v>0</v>
      </c>
      <c r="J26" s="515">
        <v>0.25</v>
      </c>
      <c r="K26" s="125">
        <v>0</v>
      </c>
      <c r="L26" s="515">
        <v>0.25</v>
      </c>
      <c r="M26" s="125">
        <v>0</v>
      </c>
      <c r="N26" s="515">
        <v>0.25</v>
      </c>
      <c r="O26" s="125">
        <v>0</v>
      </c>
      <c r="P26" s="515">
        <v>1</v>
      </c>
      <c r="Q26" s="696">
        <f t="shared" si="0"/>
        <v>0</v>
      </c>
      <c r="R26" s="308" t="s">
        <v>1706</v>
      </c>
      <c r="S26" s="308" t="s">
        <v>1741</v>
      </c>
      <c r="T26" s="308" t="s">
        <v>2338</v>
      </c>
      <c r="U26" s="308" t="s">
        <v>2770</v>
      </c>
      <c r="V26" s="456"/>
    </row>
    <row r="27" spans="1:22" s="592" customFormat="1" ht="90.75" customHeight="1" x14ac:dyDescent="0.25">
      <c r="A27" s="775"/>
      <c r="B27" s="776"/>
      <c r="C27" s="649" t="s">
        <v>1502</v>
      </c>
      <c r="D27" s="526" t="s">
        <v>2337</v>
      </c>
      <c r="E27" s="526" t="s">
        <v>2885</v>
      </c>
      <c r="F27" s="630" t="s">
        <v>2850</v>
      </c>
      <c r="G27" s="308" t="s">
        <v>1734</v>
      </c>
      <c r="H27" s="515">
        <v>0.25</v>
      </c>
      <c r="I27" s="125">
        <v>0</v>
      </c>
      <c r="J27" s="515">
        <v>0.25</v>
      </c>
      <c r="K27" s="125">
        <v>0</v>
      </c>
      <c r="L27" s="515">
        <v>0.25</v>
      </c>
      <c r="M27" s="125">
        <v>0</v>
      </c>
      <c r="N27" s="515">
        <v>0.25</v>
      </c>
      <c r="O27" s="125">
        <v>0</v>
      </c>
      <c r="P27" s="515">
        <v>1</v>
      </c>
      <c r="Q27" s="696">
        <f t="shared" si="0"/>
        <v>0</v>
      </c>
      <c r="R27" s="308" t="s">
        <v>1706</v>
      </c>
      <c r="S27" s="308" t="s">
        <v>1741</v>
      </c>
      <c r="T27" s="308" t="s">
        <v>2338</v>
      </c>
      <c r="U27" s="308" t="s">
        <v>2339</v>
      </c>
      <c r="V27" s="456"/>
    </row>
    <row r="28" spans="1:22" s="592" customFormat="1" ht="94.5" customHeight="1" x14ac:dyDescent="0.25">
      <c r="A28" s="775"/>
      <c r="B28" s="774" t="s">
        <v>1441</v>
      </c>
      <c r="C28" s="649" t="s">
        <v>1502</v>
      </c>
      <c r="D28" s="526" t="s">
        <v>1743</v>
      </c>
      <c r="E28" s="526" t="s">
        <v>2334</v>
      </c>
      <c r="F28" s="630" t="s">
        <v>2851</v>
      </c>
      <c r="G28" s="308" t="s">
        <v>1703</v>
      </c>
      <c r="H28" s="515">
        <v>0.25</v>
      </c>
      <c r="I28" s="125">
        <v>0</v>
      </c>
      <c r="J28" s="515">
        <v>0.25</v>
      </c>
      <c r="K28" s="125">
        <v>0</v>
      </c>
      <c r="L28" s="515">
        <v>0.25</v>
      </c>
      <c r="M28" s="125">
        <v>0</v>
      </c>
      <c r="N28" s="515">
        <v>0.25</v>
      </c>
      <c r="O28" s="125">
        <v>0</v>
      </c>
      <c r="P28" s="515">
        <v>1</v>
      </c>
      <c r="Q28" s="696">
        <f t="shared" si="0"/>
        <v>0</v>
      </c>
      <c r="R28" s="308" t="s">
        <v>1706</v>
      </c>
      <c r="S28" s="308" t="s">
        <v>1741</v>
      </c>
      <c r="T28" s="308" t="s">
        <v>2313</v>
      </c>
      <c r="U28" s="308" t="s">
        <v>1742</v>
      </c>
      <c r="V28" s="456"/>
    </row>
    <row r="29" spans="1:22" ht="122.25" customHeight="1" x14ac:dyDescent="0.25">
      <c r="A29" s="775"/>
      <c r="B29" s="775"/>
      <c r="C29" s="663" t="s">
        <v>1503</v>
      </c>
      <c r="D29" s="581" t="s">
        <v>2127</v>
      </c>
      <c r="E29" s="803" t="s">
        <v>2128</v>
      </c>
      <c r="F29" s="630" t="s">
        <v>2852</v>
      </c>
      <c r="G29" s="514" t="s">
        <v>2886</v>
      </c>
      <c r="H29" s="581">
        <v>0</v>
      </c>
      <c r="I29" s="357">
        <v>0</v>
      </c>
      <c r="J29" s="711">
        <v>0.5</v>
      </c>
      <c r="K29" s="357">
        <v>0</v>
      </c>
      <c r="L29" s="711">
        <v>0.5</v>
      </c>
      <c r="M29" s="357">
        <v>0</v>
      </c>
      <c r="N29" s="581">
        <v>0</v>
      </c>
      <c r="O29" s="357">
        <v>0</v>
      </c>
      <c r="P29" s="398">
        <f t="shared" ref="P29:P35" si="6">H29+J29+L29+N29</f>
        <v>1</v>
      </c>
      <c r="Q29" s="696">
        <f t="shared" si="0"/>
        <v>0</v>
      </c>
      <c r="R29" s="308" t="s">
        <v>1706</v>
      </c>
      <c r="S29" s="308" t="s">
        <v>1741</v>
      </c>
      <c r="T29" s="308" t="s">
        <v>2527</v>
      </c>
      <c r="U29" s="308" t="s">
        <v>2528</v>
      </c>
    </row>
    <row r="30" spans="1:22" ht="17.25" customHeight="1" x14ac:dyDescent="0.25">
      <c r="A30" s="775"/>
      <c r="B30" s="776"/>
      <c r="C30" s="581"/>
      <c r="D30" s="581"/>
      <c r="E30" s="581"/>
      <c r="F30" s="581"/>
      <c r="G30" s="581"/>
      <c r="H30" s="513"/>
      <c r="I30" s="357"/>
      <c r="J30" s="513"/>
      <c r="K30" s="357"/>
      <c r="L30" s="359"/>
      <c r="M30" s="357"/>
      <c r="N30" s="513"/>
      <c r="O30" s="357"/>
      <c r="P30" s="398"/>
      <c r="Q30" s="643"/>
      <c r="R30" s="581"/>
      <c r="S30" s="581"/>
      <c r="T30" s="581"/>
      <c r="U30" s="581"/>
    </row>
    <row r="31" spans="1:22" ht="15.75" x14ac:dyDescent="0.25">
      <c r="A31" s="775"/>
      <c r="B31" s="778" t="s">
        <v>1435</v>
      </c>
      <c r="C31" s="280"/>
      <c r="D31" s="481"/>
      <c r="E31" s="280"/>
      <c r="F31" s="280"/>
      <c r="G31" s="281"/>
      <c r="H31" s="281"/>
      <c r="I31" s="357"/>
      <c r="J31" s="281"/>
      <c r="K31" s="357"/>
      <c r="L31" s="359"/>
      <c r="M31" s="357"/>
      <c r="N31" s="281"/>
      <c r="O31" s="357"/>
      <c r="P31" s="398">
        <f t="shared" si="6"/>
        <v>0</v>
      </c>
      <c r="Q31" s="397">
        <f t="shared" ref="Q31:Q35" si="7">I31+K31+M31+O31</f>
        <v>0</v>
      </c>
      <c r="R31" s="281"/>
      <c r="S31" s="281"/>
      <c r="T31" s="281"/>
      <c r="U31" s="281"/>
    </row>
    <row r="32" spans="1:22" ht="15.75" x14ac:dyDescent="0.25">
      <c r="A32" s="775"/>
      <c r="B32" s="778"/>
      <c r="C32" s="280"/>
      <c r="D32" s="481"/>
      <c r="E32" s="280"/>
      <c r="F32" s="280"/>
      <c r="G32" s="281"/>
      <c r="H32" s="281"/>
      <c r="I32" s="357"/>
      <c r="J32" s="281"/>
      <c r="K32" s="357"/>
      <c r="L32" s="359"/>
      <c r="M32" s="357"/>
      <c r="N32" s="281"/>
      <c r="O32" s="357"/>
      <c r="P32" s="398">
        <f t="shared" si="6"/>
        <v>0</v>
      </c>
      <c r="Q32" s="397">
        <f t="shared" si="7"/>
        <v>0</v>
      </c>
      <c r="R32" s="281"/>
      <c r="S32" s="281"/>
      <c r="T32" s="281"/>
      <c r="U32" s="281"/>
    </row>
    <row r="33" spans="1:21" ht="15.75" x14ac:dyDescent="0.25">
      <c r="A33" s="775"/>
      <c r="B33" s="778"/>
      <c r="C33" s="280"/>
      <c r="D33" s="481"/>
      <c r="E33" s="280"/>
      <c r="F33" s="280"/>
      <c r="G33" s="281"/>
      <c r="H33" s="281"/>
      <c r="I33" s="357"/>
      <c r="J33" s="281"/>
      <c r="K33" s="357"/>
      <c r="L33" s="359"/>
      <c r="M33" s="357"/>
      <c r="N33" s="281"/>
      <c r="O33" s="357"/>
      <c r="P33" s="398">
        <f t="shared" si="6"/>
        <v>0</v>
      </c>
      <c r="Q33" s="397">
        <f t="shared" si="7"/>
        <v>0</v>
      </c>
      <c r="R33" s="281"/>
      <c r="S33" s="281"/>
      <c r="T33" s="281"/>
      <c r="U33" s="281"/>
    </row>
    <row r="34" spans="1:21" ht="15.75" x14ac:dyDescent="0.25">
      <c r="A34" s="775"/>
      <c r="B34" s="778"/>
      <c r="C34" s="280"/>
      <c r="D34" s="481"/>
      <c r="E34" s="280"/>
      <c r="F34" s="280"/>
      <c r="G34" s="281"/>
      <c r="H34" s="281"/>
      <c r="I34" s="357"/>
      <c r="J34" s="281"/>
      <c r="K34" s="357"/>
      <c r="L34" s="359"/>
      <c r="M34" s="357"/>
      <c r="N34" s="281"/>
      <c r="O34" s="357"/>
      <c r="P34" s="398">
        <f t="shared" si="6"/>
        <v>0</v>
      </c>
      <c r="Q34" s="397">
        <f t="shared" si="7"/>
        <v>0</v>
      </c>
      <c r="R34" s="281"/>
      <c r="S34" s="281"/>
      <c r="T34" s="281"/>
      <c r="U34" s="281"/>
    </row>
    <row r="35" spans="1:21" ht="15" customHeight="1" x14ac:dyDescent="0.25">
      <c r="A35" s="775"/>
      <c r="B35" s="778"/>
      <c r="C35" s="280"/>
      <c r="D35" s="481"/>
      <c r="E35" s="280"/>
      <c r="F35" s="368"/>
      <c r="G35" s="281"/>
      <c r="H35" s="281"/>
      <c r="I35" s="357"/>
      <c r="J35" s="281"/>
      <c r="K35" s="357"/>
      <c r="L35" s="359"/>
      <c r="M35" s="357"/>
      <c r="N35" s="281"/>
      <c r="O35" s="357"/>
      <c r="P35" s="398">
        <f t="shared" si="6"/>
        <v>0</v>
      </c>
      <c r="Q35" s="397">
        <f t="shared" si="7"/>
        <v>0</v>
      </c>
      <c r="R35" s="281"/>
      <c r="S35" s="281"/>
      <c r="T35" s="281"/>
      <c r="U35" s="281"/>
    </row>
    <row r="36" spans="1:21" ht="15.75" x14ac:dyDescent="0.25">
      <c r="A36" s="775"/>
      <c r="B36" s="774" t="s">
        <v>1437</v>
      </c>
      <c r="C36" s="280"/>
      <c r="D36" s="481"/>
      <c r="E36" s="280"/>
      <c r="F36" s="368"/>
      <c r="G36" s="281"/>
      <c r="H36" s="281"/>
      <c r="I36" s="357"/>
      <c r="J36" s="281"/>
      <c r="K36" s="357"/>
      <c r="L36" s="359"/>
      <c r="M36" s="357"/>
      <c r="N36" s="281"/>
      <c r="O36" s="357"/>
      <c r="P36" s="398">
        <f t="shared" ref="P36:Q36" si="8">H36+J36+L36+N36</f>
        <v>0</v>
      </c>
      <c r="Q36" s="397">
        <f t="shared" si="8"/>
        <v>0</v>
      </c>
      <c r="R36" s="281"/>
      <c r="S36" s="281"/>
      <c r="T36" s="281"/>
      <c r="U36" s="281"/>
    </row>
    <row r="37" spans="1:21" ht="15.75" x14ac:dyDescent="0.25">
      <c r="A37" s="775"/>
      <c r="B37" s="775"/>
      <c r="C37" s="280"/>
      <c r="D37" s="481"/>
      <c r="E37" s="280"/>
      <c r="F37" s="368"/>
      <c r="G37" s="281"/>
      <c r="H37" s="281"/>
      <c r="I37" s="357"/>
      <c r="J37" s="281"/>
      <c r="K37" s="357"/>
      <c r="L37" s="359"/>
      <c r="M37" s="357"/>
      <c r="N37" s="281"/>
      <c r="O37" s="357"/>
      <c r="P37" s="398">
        <f t="shared" ref="P37:P55" si="9">H37+J37+L37+N37</f>
        <v>0</v>
      </c>
      <c r="Q37" s="397">
        <f t="shared" ref="Q37:Q55" si="10">I37+K37+M37+O37</f>
        <v>0</v>
      </c>
      <c r="R37" s="281"/>
      <c r="S37" s="281"/>
      <c r="T37" s="281"/>
      <c r="U37" s="281"/>
    </row>
    <row r="38" spans="1:21" ht="15.75" x14ac:dyDescent="0.25">
      <c r="A38" s="775"/>
      <c r="B38" s="775"/>
      <c r="C38" s="280"/>
      <c r="D38" s="481"/>
      <c r="E38" s="280"/>
      <c r="F38" s="368"/>
      <c r="G38" s="281"/>
      <c r="H38" s="281"/>
      <c r="I38" s="357"/>
      <c r="J38" s="281"/>
      <c r="K38" s="357"/>
      <c r="L38" s="359"/>
      <c r="M38" s="357"/>
      <c r="N38" s="281"/>
      <c r="O38" s="357"/>
      <c r="P38" s="398">
        <f t="shared" si="9"/>
        <v>0</v>
      </c>
      <c r="Q38" s="397">
        <f t="shared" si="10"/>
        <v>0</v>
      </c>
      <c r="R38" s="281"/>
      <c r="S38" s="281"/>
      <c r="T38" s="281"/>
      <c r="U38" s="281"/>
    </row>
    <row r="39" spans="1:21" ht="15.75" x14ac:dyDescent="0.25">
      <c r="A39" s="775"/>
      <c r="B39" s="775"/>
      <c r="C39" s="280"/>
      <c r="D39" s="481"/>
      <c r="E39" s="280"/>
      <c r="F39" s="368"/>
      <c r="G39" s="281"/>
      <c r="H39" s="281"/>
      <c r="I39" s="357"/>
      <c r="J39" s="281"/>
      <c r="K39" s="357"/>
      <c r="L39" s="359"/>
      <c r="M39" s="357"/>
      <c r="N39" s="281"/>
      <c r="O39" s="357"/>
      <c r="P39" s="398">
        <f t="shared" si="9"/>
        <v>0</v>
      </c>
      <c r="Q39" s="397">
        <f t="shared" si="10"/>
        <v>0</v>
      </c>
      <c r="R39" s="281"/>
      <c r="S39" s="281"/>
      <c r="T39" s="281"/>
      <c r="U39" s="281"/>
    </row>
    <row r="40" spans="1:21" ht="15.75" x14ac:dyDescent="0.25">
      <c r="A40" s="775"/>
      <c r="B40" s="776"/>
      <c r="C40" s="280"/>
      <c r="D40" s="481"/>
      <c r="E40" s="280"/>
      <c r="F40" s="368"/>
      <c r="G40" s="281"/>
      <c r="H40" s="281"/>
      <c r="I40" s="357"/>
      <c r="J40" s="281"/>
      <c r="K40" s="357"/>
      <c r="L40" s="359"/>
      <c r="M40" s="357"/>
      <c r="N40" s="281"/>
      <c r="O40" s="357"/>
      <c r="P40" s="398">
        <f t="shared" si="9"/>
        <v>0</v>
      </c>
      <c r="Q40" s="397">
        <f t="shared" si="10"/>
        <v>0</v>
      </c>
      <c r="R40" s="281"/>
      <c r="S40" s="281"/>
      <c r="T40" s="281"/>
      <c r="U40" s="281"/>
    </row>
    <row r="41" spans="1:21" ht="15.75" x14ac:dyDescent="0.25">
      <c r="A41" s="775"/>
      <c r="B41" s="774" t="s">
        <v>1438</v>
      </c>
      <c r="C41" s="280"/>
      <c r="D41" s="481"/>
      <c r="E41" s="280"/>
      <c r="F41" s="368"/>
      <c r="G41" s="281"/>
      <c r="H41" s="281"/>
      <c r="I41" s="357"/>
      <c r="J41" s="281"/>
      <c r="K41" s="357"/>
      <c r="L41" s="359"/>
      <c r="M41" s="357"/>
      <c r="N41" s="281"/>
      <c r="O41" s="357"/>
      <c r="P41" s="398">
        <f t="shared" si="9"/>
        <v>0</v>
      </c>
      <c r="Q41" s="397">
        <f t="shared" si="10"/>
        <v>0</v>
      </c>
      <c r="R41" s="281"/>
      <c r="S41" s="281"/>
      <c r="T41" s="281"/>
      <c r="U41" s="281"/>
    </row>
    <row r="42" spans="1:21" ht="15.75" x14ac:dyDescent="0.25">
      <c r="A42" s="775"/>
      <c r="B42" s="775"/>
      <c r="C42" s="280"/>
      <c r="D42" s="481"/>
      <c r="E42" s="280"/>
      <c r="F42" s="368"/>
      <c r="G42" s="281"/>
      <c r="H42" s="281"/>
      <c r="I42" s="357"/>
      <c r="J42" s="281"/>
      <c r="K42" s="357"/>
      <c r="L42" s="359"/>
      <c r="M42" s="357"/>
      <c r="N42" s="281"/>
      <c r="O42" s="357"/>
      <c r="P42" s="398">
        <f t="shared" si="9"/>
        <v>0</v>
      </c>
      <c r="Q42" s="397">
        <f t="shared" si="10"/>
        <v>0</v>
      </c>
      <c r="R42" s="281"/>
      <c r="S42" s="281"/>
      <c r="T42" s="281"/>
      <c r="U42" s="281"/>
    </row>
    <row r="43" spans="1:21" ht="15.75" x14ac:dyDescent="0.25">
      <c r="A43" s="775"/>
      <c r="B43" s="775"/>
      <c r="C43" s="280"/>
      <c r="D43" s="481"/>
      <c r="E43" s="280"/>
      <c r="F43" s="280"/>
      <c r="G43" s="281"/>
      <c r="H43" s="281"/>
      <c r="I43" s="357"/>
      <c r="J43" s="281"/>
      <c r="K43" s="357"/>
      <c r="L43" s="359"/>
      <c r="M43" s="357"/>
      <c r="N43" s="281"/>
      <c r="O43" s="357"/>
      <c r="P43" s="398">
        <f t="shared" si="9"/>
        <v>0</v>
      </c>
      <c r="Q43" s="397">
        <f t="shared" si="10"/>
        <v>0</v>
      </c>
      <c r="R43" s="281"/>
      <c r="S43" s="281"/>
      <c r="T43" s="281"/>
      <c r="U43" s="281"/>
    </row>
    <row r="44" spans="1:21" ht="15.75" x14ac:dyDescent="0.25">
      <c r="A44" s="775"/>
      <c r="B44" s="775"/>
      <c r="C44" s="280"/>
      <c r="D44" s="481"/>
      <c r="E44" s="280"/>
      <c r="F44" s="280"/>
      <c r="G44" s="281"/>
      <c r="H44" s="281"/>
      <c r="I44" s="357"/>
      <c r="J44" s="281"/>
      <c r="K44" s="357"/>
      <c r="L44" s="359"/>
      <c r="M44" s="357"/>
      <c r="N44" s="281"/>
      <c r="O44" s="357"/>
      <c r="P44" s="398">
        <f t="shared" si="9"/>
        <v>0</v>
      </c>
      <c r="Q44" s="397">
        <f t="shared" si="10"/>
        <v>0</v>
      </c>
      <c r="R44" s="281"/>
      <c r="S44" s="281"/>
      <c r="T44" s="281"/>
      <c r="U44" s="281"/>
    </row>
    <row r="45" spans="1:21" ht="16.5" customHeight="1" x14ac:dyDescent="0.25">
      <c r="A45" s="775"/>
      <c r="B45" s="776"/>
      <c r="C45" s="280"/>
      <c r="D45" s="481"/>
      <c r="E45" s="280"/>
      <c r="F45" s="280"/>
      <c r="G45" s="281"/>
      <c r="H45" s="281"/>
      <c r="I45" s="357"/>
      <c r="J45" s="281"/>
      <c r="K45" s="357"/>
      <c r="L45" s="359"/>
      <c r="M45" s="357"/>
      <c r="N45" s="281"/>
      <c r="O45" s="357"/>
      <c r="P45" s="398">
        <f t="shared" si="9"/>
        <v>0</v>
      </c>
      <c r="Q45" s="397">
        <f t="shared" si="10"/>
        <v>0</v>
      </c>
      <c r="R45" s="281"/>
      <c r="S45" s="281"/>
      <c r="T45" s="281"/>
      <c r="U45" s="281"/>
    </row>
    <row r="46" spans="1:21" ht="15.75" x14ac:dyDescent="0.25">
      <c r="A46" s="775"/>
      <c r="B46" s="778" t="s">
        <v>1439</v>
      </c>
      <c r="C46" s="367"/>
      <c r="D46" s="482"/>
      <c r="E46" s="280"/>
      <c r="F46" s="280"/>
      <c r="G46" s="281"/>
      <c r="H46" s="281"/>
      <c r="I46" s="357"/>
      <c r="J46" s="281"/>
      <c r="K46" s="357"/>
      <c r="L46" s="359"/>
      <c r="M46" s="357"/>
      <c r="N46" s="281"/>
      <c r="O46" s="357"/>
      <c r="P46" s="398">
        <f t="shared" si="9"/>
        <v>0</v>
      </c>
      <c r="Q46" s="397">
        <f t="shared" si="10"/>
        <v>0</v>
      </c>
      <c r="R46" s="281"/>
      <c r="S46" s="281"/>
      <c r="T46" s="281"/>
      <c r="U46" s="281"/>
    </row>
    <row r="47" spans="1:21" ht="15.75" x14ac:dyDescent="0.25">
      <c r="A47" s="775"/>
      <c r="B47" s="778"/>
      <c r="C47" s="367"/>
      <c r="D47" s="482"/>
      <c r="E47" s="280"/>
      <c r="F47" s="280"/>
      <c r="G47" s="281"/>
      <c r="H47" s="281"/>
      <c r="I47" s="357"/>
      <c r="J47" s="281"/>
      <c r="K47" s="357"/>
      <c r="L47" s="359"/>
      <c r="M47" s="357"/>
      <c r="N47" s="281"/>
      <c r="O47" s="357"/>
      <c r="P47" s="398">
        <f t="shared" si="9"/>
        <v>0</v>
      </c>
      <c r="Q47" s="397">
        <f t="shared" si="10"/>
        <v>0</v>
      </c>
      <c r="R47" s="281"/>
      <c r="S47" s="281"/>
      <c r="T47" s="281"/>
      <c r="U47" s="281"/>
    </row>
    <row r="48" spans="1:21" ht="15.75" x14ac:dyDescent="0.25">
      <c r="A48" s="775"/>
      <c r="B48" s="778"/>
      <c r="C48" s="367"/>
      <c r="D48" s="482"/>
      <c r="E48" s="280"/>
      <c r="F48" s="280"/>
      <c r="G48" s="281"/>
      <c r="H48" s="281"/>
      <c r="I48" s="357"/>
      <c r="J48" s="281"/>
      <c r="K48" s="357"/>
      <c r="L48" s="359"/>
      <c r="M48" s="357"/>
      <c r="N48" s="281"/>
      <c r="O48" s="357"/>
      <c r="P48" s="398">
        <f t="shared" si="9"/>
        <v>0</v>
      </c>
      <c r="Q48" s="397">
        <f t="shared" si="10"/>
        <v>0</v>
      </c>
      <c r="R48" s="281"/>
      <c r="S48" s="281"/>
      <c r="T48" s="281"/>
      <c r="U48" s="281"/>
    </row>
    <row r="49" spans="1:21" ht="15.75" x14ac:dyDescent="0.25">
      <c r="A49" s="775"/>
      <c r="B49" s="778"/>
      <c r="C49" s="367"/>
      <c r="D49" s="482"/>
      <c r="E49" s="280"/>
      <c r="F49" s="280"/>
      <c r="G49" s="281"/>
      <c r="H49" s="281"/>
      <c r="I49" s="357"/>
      <c r="J49" s="281"/>
      <c r="K49" s="357"/>
      <c r="L49" s="359"/>
      <c r="M49" s="357"/>
      <c r="N49" s="281"/>
      <c r="O49" s="357"/>
      <c r="P49" s="398">
        <f t="shared" si="9"/>
        <v>0</v>
      </c>
      <c r="Q49" s="397">
        <f t="shared" si="10"/>
        <v>0</v>
      </c>
      <c r="R49" s="281"/>
      <c r="S49" s="281"/>
      <c r="T49" s="281"/>
      <c r="U49" s="281"/>
    </row>
    <row r="50" spans="1:21" ht="16.5" customHeight="1" x14ac:dyDescent="0.25">
      <c r="A50" s="775"/>
      <c r="B50" s="778"/>
      <c r="C50" s="367"/>
      <c r="D50" s="482"/>
      <c r="E50" s="280"/>
      <c r="F50" s="280"/>
      <c r="G50" s="281"/>
      <c r="H50" s="281"/>
      <c r="I50" s="357"/>
      <c r="J50" s="281"/>
      <c r="K50" s="357"/>
      <c r="L50" s="359"/>
      <c r="M50" s="357"/>
      <c r="N50" s="281"/>
      <c r="O50" s="357"/>
      <c r="P50" s="398">
        <f t="shared" si="9"/>
        <v>0</v>
      </c>
      <c r="Q50" s="397">
        <f t="shared" si="10"/>
        <v>0</v>
      </c>
      <c r="R50" s="281"/>
      <c r="S50" s="281"/>
      <c r="T50" s="281"/>
      <c r="U50" s="281"/>
    </row>
    <row r="51" spans="1:21" ht="15.75" x14ac:dyDescent="0.25">
      <c r="A51" s="775"/>
      <c r="B51" s="778" t="s">
        <v>1440</v>
      </c>
      <c r="C51" s="367"/>
      <c r="D51" s="482"/>
      <c r="E51" s="280"/>
      <c r="F51" s="280"/>
      <c r="G51" s="281"/>
      <c r="H51" s="281"/>
      <c r="I51" s="357"/>
      <c r="J51" s="281"/>
      <c r="K51" s="357"/>
      <c r="L51" s="359"/>
      <c r="M51" s="357"/>
      <c r="N51" s="281"/>
      <c r="O51" s="357"/>
      <c r="P51" s="398">
        <f t="shared" si="9"/>
        <v>0</v>
      </c>
      <c r="Q51" s="397">
        <f t="shared" si="10"/>
        <v>0</v>
      </c>
      <c r="R51" s="281"/>
      <c r="S51" s="281"/>
      <c r="T51" s="281"/>
      <c r="U51" s="281"/>
    </row>
    <row r="52" spans="1:21" ht="15.75" x14ac:dyDescent="0.25">
      <c r="A52" s="775"/>
      <c r="B52" s="778"/>
      <c r="C52" s="367"/>
      <c r="D52" s="482"/>
      <c r="E52" s="280"/>
      <c r="F52" s="280"/>
      <c r="G52" s="281"/>
      <c r="H52" s="281"/>
      <c r="I52" s="357"/>
      <c r="J52" s="281"/>
      <c r="K52" s="357"/>
      <c r="L52" s="359"/>
      <c r="M52" s="357"/>
      <c r="N52" s="281"/>
      <c r="O52" s="357"/>
      <c r="P52" s="398">
        <f t="shared" si="9"/>
        <v>0</v>
      </c>
      <c r="Q52" s="397">
        <f t="shared" si="10"/>
        <v>0</v>
      </c>
      <c r="R52" s="281"/>
      <c r="S52" s="281"/>
      <c r="T52" s="281"/>
      <c r="U52" s="281"/>
    </row>
    <row r="53" spans="1:21" ht="15.75" x14ac:dyDescent="0.25">
      <c r="A53" s="775"/>
      <c r="B53" s="778"/>
      <c r="C53" s="367"/>
      <c r="D53" s="482"/>
      <c r="E53" s="280"/>
      <c r="F53" s="280"/>
      <c r="G53" s="281"/>
      <c r="H53" s="281"/>
      <c r="I53" s="357"/>
      <c r="J53" s="281"/>
      <c r="K53" s="357"/>
      <c r="L53" s="359"/>
      <c r="M53" s="357"/>
      <c r="N53" s="281"/>
      <c r="O53" s="357"/>
      <c r="P53" s="398">
        <f t="shared" si="9"/>
        <v>0</v>
      </c>
      <c r="Q53" s="397">
        <f t="shared" si="10"/>
        <v>0</v>
      </c>
      <c r="R53" s="281"/>
      <c r="S53" s="281"/>
      <c r="T53" s="281"/>
      <c r="U53" s="281"/>
    </row>
    <row r="54" spans="1:21" ht="15.75" x14ac:dyDescent="0.25">
      <c r="A54" s="775"/>
      <c r="B54" s="778"/>
      <c r="C54" s="367"/>
      <c r="D54" s="482"/>
      <c r="E54" s="280"/>
      <c r="F54" s="280"/>
      <c r="G54" s="281"/>
      <c r="H54" s="281"/>
      <c r="I54" s="357"/>
      <c r="J54" s="281"/>
      <c r="K54" s="357"/>
      <c r="L54" s="359"/>
      <c r="M54" s="357"/>
      <c r="N54" s="281"/>
      <c r="O54" s="357"/>
      <c r="P54" s="398">
        <f t="shared" si="9"/>
        <v>0</v>
      </c>
      <c r="Q54" s="397">
        <f t="shared" si="10"/>
        <v>0</v>
      </c>
      <c r="R54" s="281"/>
      <c r="S54" s="281"/>
      <c r="T54" s="281"/>
      <c r="U54" s="281"/>
    </row>
    <row r="55" spans="1:21" ht="15.75" customHeight="1" x14ac:dyDescent="0.25">
      <c r="A55" s="775"/>
      <c r="B55" s="778"/>
      <c r="C55" s="367"/>
      <c r="D55" s="482"/>
      <c r="E55" s="280"/>
      <c r="F55" s="280"/>
      <c r="G55" s="281"/>
      <c r="H55" s="281"/>
      <c r="I55" s="357"/>
      <c r="J55" s="281"/>
      <c r="K55" s="357"/>
      <c r="L55" s="359"/>
      <c r="M55" s="357"/>
      <c r="N55" s="281"/>
      <c r="O55" s="357"/>
      <c r="P55" s="398">
        <f t="shared" si="9"/>
        <v>0</v>
      </c>
      <c r="Q55" s="397">
        <f t="shared" si="10"/>
        <v>0</v>
      </c>
      <c r="R55" s="281"/>
      <c r="S55" s="281"/>
      <c r="T55" s="281"/>
      <c r="U55" s="281"/>
    </row>
    <row r="56" spans="1:21" ht="15.75" x14ac:dyDescent="0.25">
      <c r="A56" s="292"/>
      <c r="B56" s="293"/>
      <c r="C56" s="292" t="s">
        <v>1444</v>
      </c>
      <c r="D56" s="293"/>
      <c r="E56" s="293"/>
      <c r="F56" s="293"/>
      <c r="G56" s="294"/>
      <c r="H56" s="282">
        <f t="shared" ref="H56:P56" si="11">SUM(H8:H55)</f>
        <v>5.25</v>
      </c>
      <c r="I56" s="283">
        <f t="shared" si="11"/>
        <v>647603</v>
      </c>
      <c r="J56" s="282">
        <f t="shared" si="11"/>
        <v>5.75</v>
      </c>
      <c r="K56" s="283">
        <f t="shared" si="11"/>
        <v>714803</v>
      </c>
      <c r="L56" s="282">
        <f t="shared" si="11"/>
        <v>5.75</v>
      </c>
      <c r="M56" s="283">
        <f t="shared" si="11"/>
        <v>596803</v>
      </c>
      <c r="N56" s="282">
        <f t="shared" si="11"/>
        <v>5.25</v>
      </c>
      <c r="O56" s="283">
        <f t="shared" si="11"/>
        <v>596803</v>
      </c>
      <c r="P56" s="283">
        <f t="shared" si="11"/>
        <v>22</v>
      </c>
      <c r="Q56" s="283">
        <f>SUM(Q8:Q55)</f>
        <v>2556012</v>
      </c>
      <c r="R56" s="263"/>
      <c r="S56" s="263"/>
      <c r="T56" s="263"/>
      <c r="U56" s="263"/>
    </row>
    <row r="62" spans="1:21" x14ac:dyDescent="0.25">
      <c r="I62" s="363"/>
      <c r="K62" s="363"/>
      <c r="M62" s="363"/>
      <c r="O62" s="363"/>
      <c r="Q62" s="363"/>
    </row>
    <row r="63" spans="1:21" x14ac:dyDescent="0.25">
      <c r="I63" s="363"/>
      <c r="K63" s="363"/>
      <c r="M63" s="363"/>
      <c r="O63" s="363"/>
      <c r="Q63" s="363"/>
    </row>
    <row r="64" spans="1:21" x14ac:dyDescent="0.25">
      <c r="C64" s="455"/>
      <c r="I64" s="363"/>
      <c r="K64" s="363"/>
      <c r="M64" s="363"/>
      <c r="O64" s="363"/>
      <c r="Q64" s="363"/>
    </row>
    <row r="65" spans="3:17" x14ac:dyDescent="0.25">
      <c r="C65" s="455"/>
      <c r="I65" s="363"/>
      <c r="K65" s="363"/>
      <c r="M65" s="363"/>
      <c r="O65" s="363"/>
      <c r="Q65" s="363"/>
    </row>
    <row r="66" spans="3:17" x14ac:dyDescent="0.25">
      <c r="C66" s="455"/>
      <c r="I66" s="363"/>
      <c r="K66" s="363"/>
      <c r="M66" s="363"/>
      <c r="O66" s="363"/>
      <c r="Q66" s="363"/>
    </row>
    <row r="67" spans="3:17" x14ac:dyDescent="0.25">
      <c r="C67" s="455"/>
      <c r="I67" s="363"/>
      <c r="K67" s="363"/>
      <c r="M67" s="363"/>
      <c r="O67" s="363"/>
      <c r="Q67" s="363"/>
    </row>
    <row r="68" spans="3:17" x14ac:dyDescent="0.25">
      <c r="C68" s="455"/>
      <c r="I68" s="363"/>
      <c r="K68" s="363"/>
      <c r="M68" s="363"/>
      <c r="O68" s="363"/>
      <c r="Q68" s="363"/>
    </row>
    <row r="69" spans="3:17" x14ac:dyDescent="0.25">
      <c r="C69" s="455"/>
      <c r="I69" s="363"/>
      <c r="K69" s="363"/>
      <c r="M69" s="363"/>
      <c r="O69" s="363"/>
      <c r="Q69" s="363"/>
    </row>
    <row r="70" spans="3:17" x14ac:dyDescent="0.25">
      <c r="C70" s="455"/>
      <c r="I70" s="363"/>
      <c r="K70" s="363"/>
      <c r="M70" s="363"/>
      <c r="O70" s="363"/>
      <c r="Q70" s="363"/>
    </row>
    <row r="71" spans="3:17" x14ac:dyDescent="0.25">
      <c r="C71" s="455"/>
      <c r="I71" s="363"/>
      <c r="K71" s="363"/>
      <c r="M71" s="363"/>
      <c r="O71" s="363"/>
      <c r="Q71" s="363"/>
    </row>
    <row r="72" spans="3:17" x14ac:dyDescent="0.25">
      <c r="C72" s="455"/>
      <c r="I72" s="363"/>
      <c r="K72" s="363"/>
      <c r="M72" s="363"/>
      <c r="O72" s="363"/>
      <c r="Q72" s="363"/>
    </row>
    <row r="73" spans="3:17" x14ac:dyDescent="0.25">
      <c r="C73" s="499"/>
      <c r="D73" s="499"/>
    </row>
    <row r="74" spans="3:17" x14ac:dyDescent="0.25">
      <c r="C74" s="455"/>
    </row>
    <row r="75" spans="3:17" x14ac:dyDescent="0.25">
      <c r="C75" s="455"/>
    </row>
    <row r="76" spans="3:17" x14ac:dyDescent="0.25">
      <c r="C76" s="455"/>
    </row>
    <row r="77" spans="3:17" x14ac:dyDescent="0.25">
      <c r="C77" s="455"/>
    </row>
    <row r="78" spans="3:17" x14ac:dyDescent="0.25">
      <c r="C78" s="455"/>
    </row>
    <row r="79" spans="3:17" x14ac:dyDescent="0.25">
      <c r="C79" s="455"/>
    </row>
    <row r="80" spans="3:17" x14ac:dyDescent="0.25">
      <c r="C80" s="455"/>
    </row>
    <row r="81" spans="3:3" x14ac:dyDescent="0.25">
      <c r="C81" s="455"/>
    </row>
    <row r="82" spans="3:3" x14ac:dyDescent="0.25">
      <c r="C82" s="455"/>
    </row>
    <row r="83" spans="3:3" x14ac:dyDescent="0.25">
      <c r="C83" s="455"/>
    </row>
  </sheetData>
  <mergeCells count="2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55"/>
    <mergeCell ref="B31:B35"/>
    <mergeCell ref="B36:B40"/>
    <mergeCell ref="B41:B45"/>
    <mergeCell ref="B46:B50"/>
    <mergeCell ref="B51:B55"/>
    <mergeCell ref="D4:D6"/>
    <mergeCell ref="B28:B30"/>
    <mergeCell ref="B8:B27"/>
  </mergeCells>
  <conditionalFormatting sqref="F20">
    <cfRule type="duplicateValues" dxfId="55" priority="275"/>
  </conditionalFormatting>
  <conditionalFormatting sqref="F8">
    <cfRule type="duplicateValues" dxfId="54" priority="274"/>
  </conditionalFormatting>
  <conditionalFormatting sqref="F9">
    <cfRule type="duplicateValues" dxfId="53" priority="263"/>
  </conditionalFormatting>
  <conditionalFormatting sqref="F10">
    <cfRule type="duplicateValues" dxfId="52" priority="252"/>
  </conditionalFormatting>
  <conditionalFormatting sqref="F11">
    <cfRule type="duplicateValues" dxfId="51" priority="241"/>
  </conditionalFormatting>
  <conditionalFormatting sqref="F12">
    <cfRule type="duplicateValues" dxfId="50" priority="230"/>
  </conditionalFormatting>
  <conditionalFormatting sqref="F13">
    <cfRule type="duplicateValues" dxfId="49" priority="208"/>
  </conditionalFormatting>
  <conditionalFormatting sqref="F14">
    <cfRule type="duplicateValues" dxfId="48" priority="197"/>
  </conditionalFormatting>
  <conditionalFormatting sqref="F15">
    <cfRule type="duplicateValues" dxfId="47" priority="186"/>
  </conditionalFormatting>
  <conditionalFormatting sqref="F16">
    <cfRule type="duplicateValues" dxfId="46" priority="175"/>
  </conditionalFormatting>
  <conditionalFormatting sqref="F17">
    <cfRule type="duplicateValues" dxfId="45" priority="164"/>
  </conditionalFormatting>
  <conditionalFormatting sqref="F18">
    <cfRule type="duplicateValues" dxfId="44" priority="153"/>
  </conditionalFormatting>
  <conditionalFormatting sqref="F19">
    <cfRule type="duplicateValues" dxfId="43" priority="142"/>
  </conditionalFormatting>
  <conditionalFormatting sqref="F21">
    <cfRule type="duplicateValues" dxfId="42" priority="120"/>
  </conditionalFormatting>
  <conditionalFormatting sqref="F22">
    <cfRule type="duplicateValues" dxfId="41" priority="108"/>
  </conditionalFormatting>
  <conditionalFormatting sqref="F23">
    <cfRule type="duplicateValues" dxfId="40" priority="96"/>
  </conditionalFormatting>
  <conditionalFormatting sqref="F24">
    <cfRule type="duplicateValues" dxfId="39" priority="84"/>
  </conditionalFormatting>
  <conditionalFormatting sqref="F25">
    <cfRule type="duplicateValues" dxfId="38" priority="72"/>
  </conditionalFormatting>
  <conditionalFormatting sqref="F26">
    <cfRule type="duplicateValues" dxfId="37" priority="60"/>
  </conditionalFormatting>
  <conditionalFormatting sqref="F27">
    <cfRule type="duplicateValues" dxfId="36" priority="36"/>
  </conditionalFormatting>
  <conditionalFormatting sqref="F27">
    <cfRule type="duplicateValues" dxfId="35" priority="35"/>
  </conditionalFormatting>
  <conditionalFormatting sqref="F27">
    <cfRule type="duplicateValues" dxfId="34" priority="34"/>
  </conditionalFormatting>
  <conditionalFormatting sqref="F27">
    <cfRule type="duplicateValues" dxfId="33" priority="33"/>
  </conditionalFormatting>
  <conditionalFormatting sqref="F27">
    <cfRule type="duplicateValues" dxfId="32" priority="32"/>
  </conditionalFormatting>
  <conditionalFormatting sqref="F27">
    <cfRule type="duplicateValues" dxfId="31" priority="31"/>
  </conditionalFormatting>
  <conditionalFormatting sqref="F27">
    <cfRule type="duplicateValues" dxfId="30" priority="30"/>
  </conditionalFormatting>
  <conditionalFormatting sqref="F27">
    <cfRule type="duplicateValues" dxfId="29" priority="29"/>
  </conditionalFormatting>
  <conditionalFormatting sqref="F27">
    <cfRule type="duplicateValues" dxfId="28" priority="28"/>
  </conditionalFormatting>
  <conditionalFormatting sqref="F27">
    <cfRule type="duplicateValues" dxfId="27" priority="27"/>
  </conditionalFormatting>
  <conditionalFormatting sqref="F27">
    <cfRule type="duplicateValues" dxfId="26" priority="26"/>
  </conditionalFormatting>
  <conditionalFormatting sqref="F27">
    <cfRule type="duplicateValues" dxfId="25" priority="25"/>
  </conditionalFormatting>
  <conditionalFormatting sqref="F28">
    <cfRule type="duplicateValues" dxfId="24" priority="24"/>
  </conditionalFormatting>
  <conditionalFormatting sqref="F28">
    <cfRule type="duplicateValues" dxfId="23" priority="23"/>
  </conditionalFormatting>
  <conditionalFormatting sqref="F28">
    <cfRule type="duplicateValues" dxfId="22" priority="22"/>
  </conditionalFormatting>
  <conditionalFormatting sqref="F28">
    <cfRule type="duplicateValues" dxfId="21" priority="21"/>
  </conditionalFormatting>
  <conditionalFormatting sqref="F28">
    <cfRule type="duplicateValues" dxfId="20" priority="20"/>
  </conditionalFormatting>
  <conditionalFormatting sqref="F28">
    <cfRule type="duplicateValues" dxfId="19" priority="19"/>
  </conditionalFormatting>
  <conditionalFormatting sqref="F28">
    <cfRule type="duplicateValues" dxfId="18" priority="18"/>
  </conditionalFormatting>
  <conditionalFormatting sqref="F28">
    <cfRule type="duplicateValues" dxfId="17" priority="17"/>
  </conditionalFormatting>
  <conditionalFormatting sqref="F28">
    <cfRule type="duplicateValues" dxfId="16" priority="16"/>
  </conditionalFormatting>
  <conditionalFormatting sqref="F28">
    <cfRule type="duplicateValues" dxfId="15" priority="15"/>
  </conditionalFormatting>
  <conditionalFormatting sqref="F28">
    <cfRule type="duplicateValues" dxfId="14" priority="14"/>
  </conditionalFormatting>
  <conditionalFormatting sqref="F28">
    <cfRule type="duplicateValues" dxfId="13" priority="13"/>
  </conditionalFormatting>
  <conditionalFormatting sqref="F29">
    <cfRule type="duplicateValues" dxfId="12" priority="12"/>
  </conditionalFormatting>
  <conditionalFormatting sqref="F29">
    <cfRule type="duplicateValues" dxfId="11" priority="11"/>
  </conditionalFormatting>
  <conditionalFormatting sqref="F29">
    <cfRule type="duplicateValues" dxfId="10" priority="10"/>
  </conditionalFormatting>
  <conditionalFormatting sqref="F29">
    <cfRule type="duplicateValues" dxfId="9" priority="9"/>
  </conditionalFormatting>
  <conditionalFormatting sqref="F29">
    <cfRule type="duplicateValues" dxfId="8" priority="8"/>
  </conditionalFormatting>
  <conditionalFormatting sqref="F29">
    <cfRule type="duplicateValues" dxfId="7" priority="7"/>
  </conditionalFormatting>
  <conditionalFormatting sqref="F29">
    <cfRule type="duplicateValues" dxfId="6" priority="6"/>
  </conditionalFormatting>
  <conditionalFormatting sqref="F29">
    <cfRule type="duplicateValues" dxfId="5" priority="5"/>
  </conditionalFormatting>
  <conditionalFormatting sqref="F29">
    <cfRule type="duplicateValues" dxfId="4" priority="4"/>
  </conditionalFormatting>
  <conditionalFormatting sqref="F29">
    <cfRule type="duplicateValues" dxfId="3" priority="3"/>
  </conditionalFormatting>
  <conditionalFormatting sqref="F29">
    <cfRule type="duplicateValues" dxfId="2" priority="2"/>
  </conditionalFormatting>
  <conditionalFormatting sqref="F29">
    <cfRule type="duplicateValues" dxfId="1" priority="1"/>
  </conditionalFormatting>
  <dataValidations count="15">
    <dataValidation type="list" allowBlank="1" showInputMessage="1" showErrorMessage="1" sqref="C51:C55">
      <formula1>$AE$1:$AF$1</formula1>
    </dataValidation>
    <dataValidation type="list" allowBlank="1" showInputMessage="1" showErrorMessage="1" sqref="C31:C35">
      <formula1>$O$1:$P$1</formula1>
    </dataValidation>
    <dataValidation type="list" allowBlank="1" showInputMessage="1" showErrorMessage="1" sqref="C36:C40">
      <formula1>$Q$1:$T$1</formula1>
    </dataValidation>
    <dataValidation type="list" allowBlank="1" showInputMessage="1" showErrorMessage="1" sqref="C41:C45">
      <formula1>$U$1:$Y$1</formula1>
    </dataValidation>
    <dataValidation type="list" allowBlank="1" showInputMessage="1" showErrorMessage="1" sqref="C46:C50">
      <formula1>$Z$1:$AD$1</formula1>
    </dataValidation>
    <dataValidation type="list" allowBlank="1" showInputMessage="1" showErrorMessage="1" sqref="C29:C30 C13:C20 C22">
      <formula1>$N$1</formula1>
    </dataValidation>
    <dataValidation type="list" allowBlank="1" showInputMessage="1" showErrorMessage="1" sqref="C21 C8:C12 C23:C28">
      <formula1>$M$1</formula1>
    </dataValidation>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D4 C4:C6"/>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s>
  <pageMargins left="0.7" right="0.7" top="0.75" bottom="0.75" header="0.3" footer="0.3"/>
  <pageSetup paperSize="9"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69"/>
  <sheetViews>
    <sheetView topLeftCell="E1" zoomScale="85" zoomScaleNormal="85" workbookViewId="0">
      <pane ySplit="7" topLeftCell="A21" activePane="bottomLeft" state="frozen"/>
      <selection activeCell="Q6" sqref="Q6"/>
      <selection pane="bottomLeft" activeCell="E22" sqref="E22"/>
    </sheetView>
  </sheetViews>
  <sheetFormatPr baseColWidth="10" defaultColWidth="12.5703125" defaultRowHeight="15" x14ac:dyDescent="0.25"/>
  <cols>
    <col min="1" max="1" width="24" customWidth="1"/>
    <col min="2" max="2" width="21.7109375" customWidth="1"/>
    <col min="3" max="3" width="27.42578125" customWidth="1"/>
    <col min="4" max="4" width="27.42578125" style="455" customWidth="1"/>
    <col min="5" max="5" width="34.42578125" customWidth="1"/>
    <col min="6"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18" width="22.85546875" customWidth="1"/>
    <col min="19" max="20" width="14.28515625" customWidth="1"/>
    <col min="21" max="21" width="17.28515625" customWidth="1"/>
    <col min="22" max="22" width="32.28515625" hidden="1" customWidth="1"/>
  </cols>
  <sheetData>
    <row r="1" spans="1:22" s="276" customFormat="1" ht="18.75" x14ac:dyDescent="0.3">
      <c r="H1" s="279" t="s">
        <v>1400</v>
      </c>
      <c r="M1" s="279"/>
      <c r="N1" s="279"/>
      <c r="O1" s="279"/>
      <c r="P1" s="500" t="s">
        <v>1563</v>
      </c>
      <c r="Q1" s="500" t="s">
        <v>1562</v>
      </c>
      <c r="R1" s="500" t="s">
        <v>1564</v>
      </c>
      <c r="S1" s="500" t="s">
        <v>1565</v>
      </c>
      <c r="T1" s="500" t="s">
        <v>1566</v>
      </c>
      <c r="U1" s="508"/>
      <c r="V1" s="508"/>
    </row>
    <row r="2" spans="1:22" s="276" customFormat="1" ht="18.75" x14ac:dyDescent="0.3">
      <c r="A2" s="320" t="s">
        <v>1350</v>
      </c>
      <c r="H2" s="279"/>
      <c r="M2" s="279"/>
      <c r="N2" s="279"/>
      <c r="O2" s="279"/>
      <c r="P2" s="279"/>
      <c r="Q2" s="279"/>
      <c r="R2" s="279"/>
      <c r="S2" s="279"/>
      <c r="T2" s="279"/>
      <c r="U2" s="279"/>
    </row>
    <row r="3" spans="1:22" s="276" customFormat="1" ht="27.75" customHeight="1" x14ac:dyDescent="0.2">
      <c r="A3" s="779" t="s">
        <v>1402</v>
      </c>
      <c r="B3" s="779"/>
      <c r="C3" s="779"/>
      <c r="D3" s="779"/>
      <c r="E3" s="779"/>
      <c r="F3" s="779"/>
      <c r="G3" s="779"/>
      <c r="H3" s="779"/>
      <c r="I3" s="779"/>
      <c r="J3" s="779"/>
      <c r="K3" s="779"/>
      <c r="L3" s="779"/>
      <c r="M3" s="779"/>
      <c r="N3" s="779"/>
      <c r="O3" s="779"/>
      <c r="P3" s="779"/>
      <c r="Q3" s="779"/>
      <c r="R3" s="779"/>
      <c r="S3" s="779"/>
      <c r="T3" s="779"/>
      <c r="U3" s="779"/>
    </row>
    <row r="4" spans="1:22" s="319" customFormat="1" x14ac:dyDescent="0.25">
      <c r="A4" s="780" t="s">
        <v>1408</v>
      </c>
      <c r="B4" s="780"/>
      <c r="C4" s="780"/>
      <c r="D4" s="780"/>
      <c r="E4" s="780"/>
      <c r="F4" s="780"/>
      <c r="G4" s="780"/>
      <c r="H4" s="780"/>
      <c r="I4" s="780"/>
      <c r="J4" s="780"/>
      <c r="K4" s="780"/>
      <c r="L4" s="780"/>
      <c r="M4" s="780"/>
      <c r="N4" s="780"/>
      <c r="O4" s="780"/>
      <c r="P4" s="780"/>
      <c r="Q4" s="780"/>
      <c r="R4" s="780"/>
      <c r="S4" s="780"/>
      <c r="T4" s="780"/>
      <c r="U4" s="780"/>
    </row>
    <row r="5" spans="1:22" s="66" customFormat="1" ht="23.25" customHeight="1" x14ac:dyDescent="0.25">
      <c r="A5" s="733" t="s">
        <v>96</v>
      </c>
      <c r="B5" s="735" t="s">
        <v>110</v>
      </c>
      <c r="C5" s="745" t="s">
        <v>1493</v>
      </c>
      <c r="D5" s="745" t="s">
        <v>1494</v>
      </c>
      <c r="E5" s="745" t="s">
        <v>86</v>
      </c>
      <c r="F5" s="745" t="s">
        <v>391</v>
      </c>
      <c r="G5" s="745" t="s">
        <v>87</v>
      </c>
      <c r="H5" s="748" t="s">
        <v>99</v>
      </c>
      <c r="I5" s="750"/>
      <c r="J5" s="750"/>
      <c r="K5" s="750"/>
      <c r="L5" s="750"/>
      <c r="M5" s="750"/>
      <c r="N5" s="750"/>
      <c r="O5" s="749"/>
      <c r="P5" s="754" t="s">
        <v>100</v>
      </c>
      <c r="Q5" s="755"/>
      <c r="R5" s="735" t="s">
        <v>102</v>
      </c>
      <c r="S5" s="735" t="s">
        <v>109</v>
      </c>
      <c r="T5" s="735" t="s">
        <v>108</v>
      </c>
      <c r="U5" s="751" t="s">
        <v>88</v>
      </c>
    </row>
    <row r="6" spans="1:22" s="66" customFormat="1" ht="15" customHeight="1" x14ac:dyDescent="0.25">
      <c r="A6" s="733"/>
      <c r="B6" s="733"/>
      <c r="C6" s="746"/>
      <c r="D6" s="746"/>
      <c r="E6" s="746"/>
      <c r="F6" s="746"/>
      <c r="G6" s="746"/>
      <c r="H6" s="748" t="s">
        <v>103</v>
      </c>
      <c r="I6" s="749"/>
      <c r="J6" s="748" t="s">
        <v>104</v>
      </c>
      <c r="K6" s="749"/>
      <c r="L6" s="748" t="s">
        <v>105</v>
      </c>
      <c r="M6" s="749"/>
      <c r="N6" s="748" t="s">
        <v>106</v>
      </c>
      <c r="O6" s="749"/>
      <c r="P6" s="756"/>
      <c r="Q6" s="757"/>
      <c r="R6" s="733"/>
      <c r="S6" s="733"/>
      <c r="T6" s="733"/>
      <c r="U6" s="752"/>
    </row>
    <row r="7" spans="1:22" s="67" customFormat="1" ht="24" customHeight="1" x14ac:dyDescent="0.25">
      <c r="A7" s="734"/>
      <c r="B7" s="734"/>
      <c r="C7" s="747"/>
      <c r="D7" s="747"/>
      <c r="E7" s="747"/>
      <c r="F7" s="747"/>
      <c r="G7" s="747"/>
      <c r="H7" s="431" t="s">
        <v>107</v>
      </c>
      <c r="I7" s="431" t="s">
        <v>12</v>
      </c>
      <c r="J7" s="431" t="s">
        <v>107</v>
      </c>
      <c r="K7" s="431" t="s">
        <v>12</v>
      </c>
      <c r="L7" s="431" t="s">
        <v>107</v>
      </c>
      <c r="M7" s="431" t="s">
        <v>12</v>
      </c>
      <c r="N7" s="431" t="s">
        <v>107</v>
      </c>
      <c r="O7" s="431" t="s">
        <v>12</v>
      </c>
      <c r="P7" s="431" t="s">
        <v>107</v>
      </c>
      <c r="Q7" s="431" t="s">
        <v>12</v>
      </c>
      <c r="R7" s="734"/>
      <c r="S7" s="734"/>
      <c r="T7" s="734"/>
      <c r="U7" s="753"/>
    </row>
    <row r="8" spans="1:22" s="260" customFormat="1" ht="15.75" x14ac:dyDescent="0.25">
      <c r="A8" s="432"/>
      <c r="B8" s="433"/>
      <c r="C8" s="434"/>
      <c r="D8" s="434"/>
      <c r="E8" s="434"/>
      <c r="F8" s="435"/>
      <c r="G8" s="434"/>
      <c r="H8" s="436"/>
      <c r="I8" s="436"/>
      <c r="J8" s="436"/>
      <c r="K8" s="436"/>
      <c r="L8" s="436"/>
      <c r="M8" s="436"/>
      <c r="N8" s="436"/>
      <c r="O8" s="436"/>
      <c r="P8" s="436"/>
      <c r="Q8" s="436"/>
      <c r="R8" s="437"/>
      <c r="S8" s="437"/>
      <c r="T8" s="437"/>
      <c r="U8" s="438"/>
    </row>
    <row r="9" spans="1:22" ht="160.5" customHeight="1" x14ac:dyDescent="0.25">
      <c r="A9" s="759" t="s">
        <v>1403</v>
      </c>
      <c r="B9" s="760" t="s">
        <v>1404</v>
      </c>
      <c r="C9" s="277" t="s">
        <v>1563</v>
      </c>
      <c r="D9" s="277" t="s">
        <v>1694</v>
      </c>
      <c r="E9" s="277" t="s">
        <v>1695</v>
      </c>
      <c r="F9" s="697" t="s">
        <v>2754</v>
      </c>
      <c r="G9" s="277" t="s">
        <v>1696</v>
      </c>
      <c r="H9" s="361">
        <v>0.25</v>
      </c>
      <c r="I9" s="362">
        <v>0</v>
      </c>
      <c r="J9" s="361">
        <v>0.25</v>
      </c>
      <c r="K9" s="362">
        <v>8000000</v>
      </c>
      <c r="L9" s="361">
        <v>0.25</v>
      </c>
      <c r="M9" s="362">
        <v>0</v>
      </c>
      <c r="N9" s="361">
        <v>0.25</v>
      </c>
      <c r="O9" s="362">
        <v>0</v>
      </c>
      <c r="P9" s="396">
        <f t="shared" ref="P9" si="0">H9+J9+L9+N9</f>
        <v>1</v>
      </c>
      <c r="Q9" s="397">
        <f>I9+K9+M9+O9</f>
        <v>8000000</v>
      </c>
      <c r="R9" s="277" t="s">
        <v>1697</v>
      </c>
      <c r="S9" s="637" t="s">
        <v>1767</v>
      </c>
      <c r="T9" s="360" t="s">
        <v>1768</v>
      </c>
      <c r="U9" s="277"/>
    </row>
    <row r="10" spans="1:22" ht="94.5" x14ac:dyDescent="0.25">
      <c r="A10" s="759"/>
      <c r="B10" s="758"/>
      <c r="C10" s="277" t="s">
        <v>1563</v>
      </c>
      <c r="D10" s="277" t="s">
        <v>1910</v>
      </c>
      <c r="E10" s="821" t="s">
        <v>1911</v>
      </c>
      <c r="F10" s="654" t="s">
        <v>2755</v>
      </c>
      <c r="G10" s="637" t="s">
        <v>2533</v>
      </c>
      <c r="H10" s="825">
        <v>0.25</v>
      </c>
      <c r="I10" s="362"/>
      <c r="J10" s="825">
        <v>0.25</v>
      </c>
      <c r="K10" s="362"/>
      <c r="L10" s="825">
        <v>0.25</v>
      </c>
      <c r="M10" s="362"/>
      <c r="N10" s="825">
        <v>0.25</v>
      </c>
      <c r="O10" s="362"/>
      <c r="P10" s="396">
        <f t="shared" ref="P10:Q33" si="1">H10+J10+L10+N10</f>
        <v>1</v>
      </c>
      <c r="Q10" s="397">
        <f t="shared" ref="Q10:Q33" si="2">I10+K10+M10+O10</f>
        <v>0</v>
      </c>
      <c r="R10" s="637" t="s">
        <v>1766</v>
      </c>
      <c r="S10" s="637" t="s">
        <v>1767</v>
      </c>
      <c r="T10" s="637" t="s">
        <v>1768</v>
      </c>
      <c r="U10" s="277" t="s">
        <v>1912</v>
      </c>
    </row>
    <row r="11" spans="1:22" s="363" customFormat="1" ht="126" x14ac:dyDescent="0.25">
      <c r="A11" s="759"/>
      <c r="B11" s="758"/>
      <c r="C11" s="277" t="s">
        <v>1563</v>
      </c>
      <c r="D11" s="476" t="s">
        <v>1762</v>
      </c>
      <c r="E11" s="822" t="s">
        <v>1764</v>
      </c>
      <c r="F11" s="697" t="s">
        <v>2756</v>
      </c>
      <c r="G11" s="360" t="s">
        <v>1765</v>
      </c>
      <c r="H11" s="824">
        <v>0.25</v>
      </c>
      <c r="I11" s="478"/>
      <c r="J11" s="824">
        <v>0.25</v>
      </c>
      <c r="K11" s="478">
        <v>65000</v>
      </c>
      <c r="L11" s="824">
        <v>0.25</v>
      </c>
      <c r="M11" s="478"/>
      <c r="N11" s="824">
        <v>0.25</v>
      </c>
      <c r="O11" s="478"/>
      <c r="P11" s="399">
        <f t="shared" si="1"/>
        <v>1</v>
      </c>
      <c r="Q11" s="397">
        <f t="shared" si="1"/>
        <v>65000</v>
      </c>
      <c r="R11" s="360" t="s">
        <v>1766</v>
      </c>
      <c r="S11" s="360" t="s">
        <v>1767</v>
      </c>
      <c r="T11" s="637" t="s">
        <v>1768</v>
      </c>
      <c r="U11" s="360" t="s">
        <v>1754</v>
      </c>
      <c r="V11" s="476" t="s">
        <v>1763</v>
      </c>
    </row>
    <row r="12" spans="1:22" ht="126" x14ac:dyDescent="0.25">
      <c r="A12" s="759"/>
      <c r="B12" s="760" t="s">
        <v>1405</v>
      </c>
      <c r="C12" s="277" t="s">
        <v>1562</v>
      </c>
      <c r="D12" s="277" t="s">
        <v>1828</v>
      </c>
      <c r="E12" s="277" t="s">
        <v>2532</v>
      </c>
      <c r="F12" s="654" t="s">
        <v>2757</v>
      </c>
      <c r="G12" s="277" t="s">
        <v>2534</v>
      </c>
      <c r="H12" s="646">
        <v>0.25</v>
      </c>
      <c r="I12" s="647"/>
      <c r="J12" s="646">
        <v>0.25</v>
      </c>
      <c r="K12" s="647"/>
      <c r="L12" s="646">
        <v>0.25</v>
      </c>
      <c r="M12" s="647"/>
      <c r="N12" s="646">
        <v>0.25</v>
      </c>
      <c r="O12" s="362"/>
      <c r="P12" s="396">
        <f t="shared" si="1"/>
        <v>1</v>
      </c>
      <c r="Q12" s="397">
        <f t="shared" si="2"/>
        <v>0</v>
      </c>
      <c r="R12" s="637" t="s">
        <v>1766</v>
      </c>
      <c r="S12" s="637" t="s">
        <v>2535</v>
      </c>
      <c r="T12" s="637" t="s">
        <v>1768</v>
      </c>
      <c r="U12" s="277" t="s">
        <v>1855</v>
      </c>
    </row>
    <row r="13" spans="1:22" s="363" customFormat="1" ht="126" x14ac:dyDescent="0.25">
      <c r="A13" s="759"/>
      <c r="B13" s="758"/>
      <c r="C13" s="277" t="s">
        <v>1562</v>
      </c>
      <c r="D13" s="277" t="s">
        <v>1904</v>
      </c>
      <c r="E13" s="821" t="s">
        <v>1906</v>
      </c>
      <c r="F13" s="697" t="s">
        <v>2758</v>
      </c>
      <c r="G13" s="637" t="s">
        <v>2533</v>
      </c>
      <c r="H13" s="825">
        <v>0.25</v>
      </c>
      <c r="I13" s="362">
        <v>30000</v>
      </c>
      <c r="J13" s="825">
        <v>0.25</v>
      </c>
      <c r="K13" s="362"/>
      <c r="L13" s="825">
        <v>0.25</v>
      </c>
      <c r="M13" s="362"/>
      <c r="N13" s="825">
        <v>0.25</v>
      </c>
      <c r="O13" s="362"/>
      <c r="P13" s="396">
        <f t="shared" si="1"/>
        <v>1</v>
      </c>
      <c r="Q13" s="397">
        <f t="shared" si="2"/>
        <v>30000</v>
      </c>
      <c r="R13" s="637" t="s">
        <v>1766</v>
      </c>
      <c r="S13" s="637" t="s">
        <v>1767</v>
      </c>
      <c r="T13" s="637" t="s">
        <v>1768</v>
      </c>
      <c r="U13" s="277" t="s">
        <v>2274</v>
      </c>
      <c r="V13" s="540" t="s">
        <v>1905</v>
      </c>
    </row>
    <row r="14" spans="1:22" s="363" customFormat="1" ht="84.75" customHeight="1" x14ac:dyDescent="0.25">
      <c r="A14" s="759"/>
      <c r="B14" s="758"/>
      <c r="C14" s="277" t="s">
        <v>1562</v>
      </c>
      <c r="D14" s="277" t="s">
        <v>1907</v>
      </c>
      <c r="E14" s="821" t="s">
        <v>1908</v>
      </c>
      <c r="F14" s="697" t="s">
        <v>2759</v>
      </c>
      <c r="G14" s="637" t="s">
        <v>2533</v>
      </c>
      <c r="H14" s="825">
        <v>0.25</v>
      </c>
      <c r="I14" s="362">
        <v>405000</v>
      </c>
      <c r="J14" s="825">
        <v>0.25</v>
      </c>
      <c r="K14" s="362"/>
      <c r="L14" s="825">
        <v>0.25</v>
      </c>
      <c r="M14" s="362"/>
      <c r="N14" s="825">
        <v>0.25</v>
      </c>
      <c r="O14" s="362"/>
      <c r="P14" s="396">
        <f t="shared" si="1"/>
        <v>1</v>
      </c>
      <c r="Q14" s="397">
        <f t="shared" si="2"/>
        <v>405000</v>
      </c>
      <c r="R14" s="637" t="s">
        <v>1766</v>
      </c>
      <c r="S14" s="637" t="s">
        <v>1767</v>
      </c>
      <c r="T14" s="637" t="s">
        <v>1768</v>
      </c>
      <c r="U14" s="277" t="s">
        <v>2274</v>
      </c>
      <c r="V14" s="540" t="s">
        <v>1909</v>
      </c>
    </row>
    <row r="15" spans="1:22" s="363" customFormat="1" ht="90" customHeight="1" x14ac:dyDescent="0.25">
      <c r="A15" s="759"/>
      <c r="B15" s="758"/>
      <c r="C15" s="277" t="s">
        <v>1562</v>
      </c>
      <c r="D15" s="277" t="s">
        <v>1915</v>
      </c>
      <c r="E15" s="821" t="s">
        <v>1917</v>
      </c>
      <c r="F15" s="697" t="s">
        <v>2760</v>
      </c>
      <c r="G15" s="637" t="s">
        <v>2533</v>
      </c>
      <c r="H15" s="825">
        <v>0.25</v>
      </c>
      <c r="I15" s="362">
        <v>61600</v>
      </c>
      <c r="J15" s="825">
        <v>0.25</v>
      </c>
      <c r="K15" s="362"/>
      <c r="L15" s="825">
        <v>0.25</v>
      </c>
      <c r="M15" s="362"/>
      <c r="N15" s="825">
        <v>0.25</v>
      </c>
      <c r="O15" s="362"/>
      <c r="P15" s="396">
        <f t="shared" si="1"/>
        <v>1</v>
      </c>
      <c r="Q15" s="397">
        <f t="shared" si="2"/>
        <v>61600</v>
      </c>
      <c r="R15" s="637" t="s">
        <v>1766</v>
      </c>
      <c r="S15" s="637" t="s">
        <v>1767</v>
      </c>
      <c r="T15" s="637" t="s">
        <v>1768</v>
      </c>
      <c r="U15" s="277" t="s">
        <v>1916</v>
      </c>
      <c r="V15" s="539" t="s">
        <v>1918</v>
      </c>
    </row>
    <row r="16" spans="1:22" ht="140.25" customHeight="1" x14ac:dyDescent="0.25">
      <c r="A16" s="759"/>
      <c r="B16" s="758"/>
      <c r="C16" s="277" t="s">
        <v>1562</v>
      </c>
      <c r="D16" s="277" t="s">
        <v>1962</v>
      </c>
      <c r="E16" s="821" t="s">
        <v>1964</v>
      </c>
      <c r="F16" s="697" t="s">
        <v>2761</v>
      </c>
      <c r="G16" s="637" t="s">
        <v>2533</v>
      </c>
      <c r="H16" s="825">
        <v>0.25</v>
      </c>
      <c r="I16" s="362">
        <v>197000</v>
      </c>
      <c r="J16" s="825">
        <v>0.25</v>
      </c>
      <c r="K16" s="362"/>
      <c r="L16" s="825">
        <v>0.25</v>
      </c>
      <c r="M16" s="362"/>
      <c r="N16" s="825">
        <v>0.25</v>
      </c>
      <c r="O16" s="362"/>
      <c r="P16" s="396">
        <f t="shared" si="1"/>
        <v>1</v>
      </c>
      <c r="Q16" s="397">
        <f t="shared" si="2"/>
        <v>197000</v>
      </c>
      <c r="R16" s="637" t="s">
        <v>1766</v>
      </c>
      <c r="S16" s="637" t="s">
        <v>1767</v>
      </c>
      <c r="T16" s="637" t="s">
        <v>1768</v>
      </c>
      <c r="U16" s="277" t="s">
        <v>2133</v>
      </c>
      <c r="V16" s="548" t="s">
        <v>2857</v>
      </c>
    </row>
    <row r="17" spans="1:23" ht="81.75" customHeight="1" x14ac:dyDescent="0.25">
      <c r="A17" s="759"/>
      <c r="B17" s="761"/>
      <c r="C17" s="277" t="s">
        <v>1562</v>
      </c>
      <c r="D17" s="277" t="s">
        <v>1963</v>
      </c>
      <c r="E17" s="821" t="s">
        <v>2529</v>
      </c>
      <c r="F17" s="697" t="s">
        <v>2762</v>
      </c>
      <c r="G17" s="637" t="s">
        <v>2533</v>
      </c>
      <c r="H17" s="825">
        <v>0.25</v>
      </c>
      <c r="I17" s="362"/>
      <c r="J17" s="825">
        <v>0.25</v>
      </c>
      <c r="K17" s="362"/>
      <c r="L17" s="825">
        <v>0.25</v>
      </c>
      <c r="M17" s="362"/>
      <c r="N17" s="825">
        <v>0.25</v>
      </c>
      <c r="O17" s="362"/>
      <c r="P17" s="396">
        <f t="shared" si="1"/>
        <v>1</v>
      </c>
      <c r="Q17" s="397">
        <f t="shared" si="2"/>
        <v>0</v>
      </c>
      <c r="R17" s="637" t="s">
        <v>1766</v>
      </c>
      <c r="S17" s="637" t="s">
        <v>1767</v>
      </c>
      <c r="T17" s="637" t="s">
        <v>1768</v>
      </c>
      <c r="U17" s="277" t="s">
        <v>2133</v>
      </c>
      <c r="V17" s="548" t="s">
        <v>1965</v>
      </c>
    </row>
    <row r="18" spans="1:23" s="363" customFormat="1" ht="71.25" customHeight="1" x14ac:dyDescent="0.25">
      <c r="A18" s="759"/>
      <c r="B18" s="760" t="s">
        <v>1406</v>
      </c>
      <c r="C18" s="277" t="s">
        <v>1564</v>
      </c>
      <c r="D18" s="277" t="s">
        <v>2019</v>
      </c>
      <c r="E18" s="821" t="s">
        <v>2530</v>
      </c>
      <c r="F18" s="697" t="s">
        <v>2763</v>
      </c>
      <c r="G18" s="637" t="s">
        <v>2533</v>
      </c>
      <c r="H18" s="825">
        <v>0.25</v>
      </c>
      <c r="I18" s="362"/>
      <c r="J18" s="825">
        <v>0.25</v>
      </c>
      <c r="K18" s="362"/>
      <c r="L18" s="825">
        <v>0.25</v>
      </c>
      <c r="M18" s="362"/>
      <c r="N18" s="825">
        <v>0.25</v>
      </c>
      <c r="O18" s="362"/>
      <c r="P18" s="396">
        <f t="shared" si="1"/>
        <v>1</v>
      </c>
      <c r="Q18" s="397">
        <f t="shared" si="2"/>
        <v>0</v>
      </c>
      <c r="R18" s="637" t="s">
        <v>1766</v>
      </c>
      <c r="S18" s="637" t="s">
        <v>1767</v>
      </c>
      <c r="T18" s="637" t="s">
        <v>1768</v>
      </c>
      <c r="U18" s="277" t="s">
        <v>2536</v>
      </c>
      <c r="V18" s="540" t="s">
        <v>2858</v>
      </c>
      <c r="W18" s="698"/>
    </row>
    <row r="19" spans="1:23" s="363" customFormat="1" ht="116.25" customHeight="1" x14ac:dyDescent="0.25">
      <c r="A19" s="759"/>
      <c r="B19" s="758"/>
      <c r="C19" s="277" t="s">
        <v>1564</v>
      </c>
      <c r="D19" s="277" t="s">
        <v>2020</v>
      </c>
      <c r="E19" s="821" t="s">
        <v>2531</v>
      </c>
      <c r="F19" s="697" t="s">
        <v>2764</v>
      </c>
      <c r="G19" s="637" t="s">
        <v>2533</v>
      </c>
      <c r="H19" s="825">
        <v>0.25</v>
      </c>
      <c r="I19" s="362">
        <v>53000</v>
      </c>
      <c r="J19" s="825">
        <v>0.25</v>
      </c>
      <c r="K19" s="362"/>
      <c r="L19" s="825">
        <v>0.25</v>
      </c>
      <c r="M19" s="362"/>
      <c r="N19" s="825">
        <v>0.25</v>
      </c>
      <c r="O19" s="362"/>
      <c r="P19" s="396">
        <f t="shared" si="1"/>
        <v>1</v>
      </c>
      <c r="Q19" s="397">
        <f t="shared" si="2"/>
        <v>53000</v>
      </c>
      <c r="R19" s="637" t="s">
        <v>1766</v>
      </c>
      <c r="S19" s="637" t="s">
        <v>1767</v>
      </c>
      <c r="T19" s="637" t="s">
        <v>1768</v>
      </c>
      <c r="U19" s="277" t="s">
        <v>2536</v>
      </c>
      <c r="V19" s="548" t="s">
        <v>2023</v>
      </c>
    </row>
    <row r="20" spans="1:23" s="363" customFormat="1" ht="67.5" customHeight="1" x14ac:dyDescent="0.25">
      <c r="A20" s="759"/>
      <c r="B20" s="758"/>
      <c r="C20" s="277" t="s">
        <v>1564</v>
      </c>
      <c r="D20" s="277" t="s">
        <v>2766</v>
      </c>
      <c r="E20" s="821" t="s">
        <v>2028</v>
      </c>
      <c r="F20" s="654" t="s">
        <v>2765</v>
      </c>
      <c r="G20" s="637" t="s">
        <v>2533</v>
      </c>
      <c r="H20" s="825">
        <v>0.25</v>
      </c>
      <c r="I20" s="362"/>
      <c r="J20" s="825">
        <v>0.25</v>
      </c>
      <c r="K20" s="362"/>
      <c r="L20" s="825">
        <v>0.25</v>
      </c>
      <c r="M20" s="362"/>
      <c r="N20" s="825">
        <v>0.25</v>
      </c>
      <c r="O20" s="362"/>
      <c r="P20" s="396">
        <f t="shared" si="1"/>
        <v>1</v>
      </c>
      <c r="Q20" s="397">
        <f t="shared" si="2"/>
        <v>0</v>
      </c>
      <c r="R20" s="637" t="s">
        <v>1766</v>
      </c>
      <c r="S20" s="637" t="s">
        <v>1767</v>
      </c>
      <c r="T20" s="637" t="s">
        <v>1768</v>
      </c>
      <c r="U20" s="277" t="s">
        <v>2027</v>
      </c>
    </row>
    <row r="21" spans="1:23" s="363" customFormat="1" ht="157.5" customHeight="1" x14ac:dyDescent="0.25">
      <c r="A21" s="759"/>
      <c r="B21" s="758"/>
      <c r="C21" s="277" t="s">
        <v>1564</v>
      </c>
      <c r="D21" s="277" t="s">
        <v>2088</v>
      </c>
      <c r="E21" s="821" t="s">
        <v>2087</v>
      </c>
      <c r="F21" s="697" t="s">
        <v>2767</v>
      </c>
      <c r="G21" s="637" t="s">
        <v>2533</v>
      </c>
      <c r="H21" s="825">
        <v>0.25</v>
      </c>
      <c r="I21" s="362"/>
      <c r="J21" s="825">
        <v>0.25</v>
      </c>
      <c r="K21" s="362">
        <v>150000</v>
      </c>
      <c r="L21" s="825">
        <v>0.25</v>
      </c>
      <c r="M21" s="362"/>
      <c r="N21" s="825">
        <v>0.25</v>
      </c>
      <c r="O21" s="828"/>
      <c r="P21" s="396">
        <f t="shared" si="1"/>
        <v>1</v>
      </c>
      <c r="Q21" s="397">
        <f t="shared" si="2"/>
        <v>150000</v>
      </c>
      <c r="R21" s="637" t="s">
        <v>1766</v>
      </c>
      <c r="S21" s="637" t="s">
        <v>1767</v>
      </c>
      <c r="T21" s="637" t="s">
        <v>1768</v>
      </c>
      <c r="U21" s="277" t="s">
        <v>2064</v>
      </c>
      <c r="V21" s="548" t="s">
        <v>2092</v>
      </c>
    </row>
    <row r="22" spans="1:23" ht="141.75" x14ac:dyDescent="0.25">
      <c r="A22" s="760" t="s">
        <v>1407</v>
      </c>
      <c r="B22" s="760" t="s">
        <v>1409</v>
      </c>
      <c r="C22" s="277" t="s">
        <v>1565</v>
      </c>
      <c r="D22" s="622" t="s">
        <v>2460</v>
      </c>
      <c r="E22" s="277" t="s">
        <v>2461</v>
      </c>
      <c r="F22" s="697" t="s">
        <v>2768</v>
      </c>
      <c r="G22" s="622" t="s">
        <v>2462</v>
      </c>
      <c r="H22" s="361">
        <v>0.25</v>
      </c>
      <c r="I22" s="362">
        <v>419191</v>
      </c>
      <c r="J22" s="361">
        <v>0.25</v>
      </c>
      <c r="K22" s="362">
        <v>65506.82</v>
      </c>
      <c r="L22" s="361">
        <v>0.25</v>
      </c>
      <c r="M22" s="353">
        <v>169886.09</v>
      </c>
      <c r="N22" s="361">
        <v>0.25</v>
      </c>
      <c r="O22" s="353">
        <v>169886.09</v>
      </c>
      <c r="P22" s="513">
        <f>H22+J22+L22+N22</f>
        <v>1</v>
      </c>
      <c r="Q22" s="643">
        <f>I22+K22+M22+O22</f>
        <v>824470</v>
      </c>
      <c r="R22" s="622" t="s">
        <v>2463</v>
      </c>
      <c r="S22" s="622" t="s">
        <v>2464</v>
      </c>
      <c r="T22" s="622" t="s">
        <v>2465</v>
      </c>
      <c r="U22" s="622" t="s">
        <v>2466</v>
      </c>
    </row>
    <row r="23" spans="1:23" s="363" customFormat="1" ht="15.75" x14ac:dyDescent="0.25">
      <c r="A23" s="758"/>
      <c r="B23" s="758"/>
      <c r="C23" s="277"/>
      <c r="D23" s="277"/>
      <c r="E23" s="277"/>
      <c r="F23" s="277"/>
      <c r="G23" s="277"/>
      <c r="H23" s="361"/>
      <c r="I23" s="362"/>
      <c r="J23" s="277"/>
      <c r="K23" s="362"/>
      <c r="L23" s="277"/>
      <c r="M23" s="362"/>
      <c r="N23" s="277"/>
      <c r="O23" s="362"/>
      <c r="P23" s="396">
        <f t="shared" si="1"/>
        <v>0</v>
      </c>
      <c r="Q23" s="397">
        <f t="shared" si="2"/>
        <v>0</v>
      </c>
      <c r="R23" s="277"/>
      <c r="S23" s="277"/>
      <c r="T23" s="277"/>
      <c r="U23" s="277"/>
    </row>
    <row r="24" spans="1:23" s="363" customFormat="1" ht="15.75" x14ac:dyDescent="0.25">
      <c r="A24" s="758"/>
      <c r="B24" s="758"/>
      <c r="C24" s="277"/>
      <c r="D24" s="277"/>
      <c r="E24" s="277"/>
      <c r="F24" s="277"/>
      <c r="G24" s="277"/>
      <c r="H24" s="361"/>
      <c r="I24" s="362"/>
      <c r="J24" s="277"/>
      <c r="K24" s="362"/>
      <c r="L24" s="277"/>
      <c r="M24" s="362"/>
      <c r="N24" s="277"/>
      <c r="O24" s="362"/>
      <c r="P24" s="396">
        <f t="shared" si="1"/>
        <v>0</v>
      </c>
      <c r="Q24" s="397">
        <f t="shared" si="2"/>
        <v>0</v>
      </c>
      <c r="R24" s="277"/>
      <c r="S24" s="277"/>
      <c r="T24" s="277"/>
      <c r="U24" s="277"/>
    </row>
    <row r="25" spans="1:23" s="363" customFormat="1" ht="15.75" x14ac:dyDescent="0.25">
      <c r="A25" s="758"/>
      <c r="B25" s="758"/>
      <c r="C25" s="277"/>
      <c r="D25" s="277"/>
      <c r="E25" s="277"/>
      <c r="F25" s="277"/>
      <c r="G25" s="277"/>
      <c r="H25" s="361"/>
      <c r="I25" s="362"/>
      <c r="J25" s="277"/>
      <c r="K25" s="362"/>
      <c r="L25" s="277"/>
      <c r="M25" s="362"/>
      <c r="N25" s="277"/>
      <c r="O25" s="362"/>
      <c r="P25" s="396">
        <f t="shared" si="1"/>
        <v>0</v>
      </c>
      <c r="Q25" s="397">
        <f t="shared" si="2"/>
        <v>0</v>
      </c>
      <c r="R25" s="277"/>
      <c r="S25" s="277"/>
      <c r="T25" s="277"/>
      <c r="U25" s="277"/>
    </row>
    <row r="26" spans="1:23" s="363" customFormat="1" ht="15.75" x14ac:dyDescent="0.25">
      <c r="A26" s="758"/>
      <c r="B26" s="758"/>
      <c r="C26" s="277"/>
      <c r="D26" s="277"/>
      <c r="E26" s="277"/>
      <c r="F26" s="277"/>
      <c r="G26" s="277"/>
      <c r="H26" s="361"/>
      <c r="I26" s="362"/>
      <c r="J26" s="277"/>
      <c r="K26" s="362"/>
      <c r="L26" s="277"/>
      <c r="M26" s="362"/>
      <c r="N26" s="277"/>
      <c r="O26" s="362"/>
      <c r="P26" s="396">
        <f t="shared" si="1"/>
        <v>0</v>
      </c>
      <c r="Q26" s="397">
        <f t="shared" si="2"/>
        <v>0</v>
      </c>
      <c r="R26" s="277"/>
      <c r="S26" s="277"/>
      <c r="T26" s="277"/>
      <c r="U26" s="277"/>
    </row>
    <row r="27" spans="1:23" s="363" customFormat="1" ht="15.75" x14ac:dyDescent="0.25">
      <c r="A27" s="758"/>
      <c r="B27" s="761"/>
      <c r="C27" s="277"/>
      <c r="D27" s="277"/>
      <c r="E27" s="277"/>
      <c r="F27" s="277"/>
      <c r="G27" s="277"/>
      <c r="H27" s="361"/>
      <c r="I27" s="362"/>
      <c r="J27" s="277"/>
      <c r="K27" s="362"/>
      <c r="L27" s="277"/>
      <c r="M27" s="362"/>
      <c r="N27" s="277"/>
      <c r="O27" s="362"/>
      <c r="P27" s="396">
        <f t="shared" si="1"/>
        <v>0</v>
      </c>
      <c r="Q27" s="397">
        <f t="shared" si="2"/>
        <v>0</v>
      </c>
      <c r="R27" s="277"/>
      <c r="S27" s="277"/>
      <c r="T27" s="277"/>
      <c r="U27" s="277"/>
    </row>
    <row r="28" spans="1:23" ht="15.75" x14ac:dyDescent="0.25">
      <c r="A28" s="758"/>
      <c r="B28" s="760" t="s">
        <v>1410</v>
      </c>
      <c r="C28" s="277"/>
      <c r="D28" s="277"/>
      <c r="E28" s="277"/>
      <c r="F28" s="277"/>
      <c r="G28" s="277"/>
      <c r="H28" s="277"/>
      <c r="I28" s="362"/>
      <c r="J28" s="277"/>
      <c r="K28" s="362"/>
      <c r="L28" s="277"/>
      <c r="M28" s="362"/>
      <c r="N28" s="277"/>
      <c r="O28" s="362"/>
      <c r="P28" s="396">
        <f t="shared" si="1"/>
        <v>0</v>
      </c>
      <c r="Q28" s="397">
        <f t="shared" si="2"/>
        <v>0</v>
      </c>
      <c r="R28" s="277"/>
      <c r="S28" s="277"/>
      <c r="T28" s="277"/>
      <c r="U28" s="277"/>
    </row>
    <row r="29" spans="1:23" s="363" customFormat="1" ht="15.75" x14ac:dyDescent="0.25">
      <c r="A29" s="758"/>
      <c r="B29" s="758"/>
      <c r="C29" s="277"/>
      <c r="D29" s="277"/>
      <c r="E29" s="277"/>
      <c r="F29" s="277"/>
      <c r="G29" s="277"/>
      <c r="H29" s="277"/>
      <c r="I29" s="362"/>
      <c r="J29" s="277"/>
      <c r="K29" s="362"/>
      <c r="L29" s="277"/>
      <c r="M29" s="362"/>
      <c r="N29" s="277"/>
      <c r="O29" s="362"/>
      <c r="P29" s="396">
        <f t="shared" si="1"/>
        <v>0</v>
      </c>
      <c r="Q29" s="397">
        <f t="shared" si="2"/>
        <v>0</v>
      </c>
      <c r="R29" s="277"/>
      <c r="S29" s="277"/>
      <c r="T29" s="277"/>
      <c r="U29" s="277"/>
    </row>
    <row r="30" spans="1:23" s="363" customFormat="1" ht="15.75" x14ac:dyDescent="0.25">
      <c r="A30" s="758"/>
      <c r="B30" s="758"/>
      <c r="C30" s="277"/>
      <c r="D30" s="277"/>
      <c r="E30" s="277"/>
      <c r="F30" s="277"/>
      <c r="G30" s="277"/>
      <c r="H30" s="277"/>
      <c r="I30" s="362"/>
      <c r="J30" s="277"/>
      <c r="K30" s="362"/>
      <c r="L30" s="277"/>
      <c r="M30" s="362"/>
      <c r="N30" s="277"/>
      <c r="O30" s="362"/>
      <c r="P30" s="396">
        <f t="shared" si="1"/>
        <v>0</v>
      </c>
      <c r="Q30" s="397">
        <f t="shared" si="2"/>
        <v>0</v>
      </c>
      <c r="R30" s="277"/>
      <c r="S30" s="277"/>
      <c r="T30" s="277"/>
      <c r="U30" s="277"/>
    </row>
    <row r="31" spans="1:23" s="363" customFormat="1" ht="15.75" x14ac:dyDescent="0.25">
      <c r="A31" s="758"/>
      <c r="B31" s="758"/>
      <c r="C31" s="277"/>
      <c r="D31" s="277"/>
      <c r="E31" s="277"/>
      <c r="F31" s="277"/>
      <c r="G31" s="277"/>
      <c r="H31" s="277"/>
      <c r="I31" s="362"/>
      <c r="J31" s="277"/>
      <c r="K31" s="362"/>
      <c r="L31" s="277"/>
      <c r="M31" s="362"/>
      <c r="N31" s="277"/>
      <c r="O31" s="362"/>
      <c r="P31" s="396">
        <f t="shared" si="1"/>
        <v>0</v>
      </c>
      <c r="Q31" s="397">
        <f t="shared" si="2"/>
        <v>0</v>
      </c>
      <c r="R31" s="277"/>
      <c r="S31" s="277"/>
      <c r="T31" s="277"/>
      <c r="U31" s="277"/>
    </row>
    <row r="32" spans="1:23" ht="15.75" x14ac:dyDescent="0.25">
      <c r="A32" s="758"/>
      <c r="B32" s="758"/>
      <c r="C32" s="277"/>
      <c r="D32" s="277"/>
      <c r="E32" s="277"/>
      <c r="F32" s="277"/>
      <c r="G32" s="277"/>
      <c r="H32" s="277"/>
      <c r="I32" s="362"/>
      <c r="J32" s="277"/>
      <c r="K32" s="362"/>
      <c r="L32" s="277"/>
      <c r="M32" s="362"/>
      <c r="N32" s="277"/>
      <c r="O32" s="362"/>
      <c r="P32" s="396">
        <f t="shared" si="1"/>
        <v>0</v>
      </c>
      <c r="Q32" s="397">
        <f t="shared" si="2"/>
        <v>0</v>
      </c>
      <c r="R32" s="277"/>
      <c r="S32" s="277"/>
      <c r="T32" s="277"/>
      <c r="U32" s="277"/>
    </row>
    <row r="33" spans="1:21" ht="15.75" x14ac:dyDescent="0.25">
      <c r="A33" s="761"/>
      <c r="B33" s="761"/>
      <c r="C33" s="277"/>
      <c r="D33" s="277"/>
      <c r="E33" s="277"/>
      <c r="F33" s="277"/>
      <c r="G33" s="277"/>
      <c r="H33" s="277"/>
      <c r="I33" s="362"/>
      <c r="J33" s="277"/>
      <c r="K33" s="362"/>
      <c r="L33" s="277"/>
      <c r="M33" s="362"/>
      <c r="N33" s="277"/>
      <c r="O33" s="362"/>
      <c r="P33" s="396">
        <f t="shared" si="1"/>
        <v>0</v>
      </c>
      <c r="Q33" s="397">
        <f t="shared" si="2"/>
        <v>0</v>
      </c>
      <c r="R33" s="277"/>
      <c r="S33" s="277"/>
      <c r="T33" s="277"/>
      <c r="U33" s="358"/>
    </row>
    <row r="34" spans="1:21" ht="15.75" x14ac:dyDescent="0.25">
      <c r="A34" s="298"/>
      <c r="B34" s="299"/>
      <c r="C34" s="298" t="s">
        <v>1401</v>
      </c>
      <c r="D34" s="299"/>
      <c r="E34" s="299"/>
      <c r="F34" s="299"/>
      <c r="G34" s="300"/>
      <c r="H34" s="264">
        <f t="shared" ref="H34:P34" si="3">SUM(H9:H33)</f>
        <v>3.5</v>
      </c>
      <c r="I34" s="232">
        <f t="shared" si="3"/>
        <v>1165791</v>
      </c>
      <c r="J34" s="264">
        <f t="shared" si="3"/>
        <v>3.5</v>
      </c>
      <c r="K34" s="232">
        <f t="shared" si="3"/>
        <v>8280506.8200000003</v>
      </c>
      <c r="L34" s="264">
        <f t="shared" si="3"/>
        <v>3.5</v>
      </c>
      <c r="M34" s="232">
        <f t="shared" si="3"/>
        <v>169886.09</v>
      </c>
      <c r="N34" s="264">
        <f t="shared" si="3"/>
        <v>3.5</v>
      </c>
      <c r="O34" s="232">
        <f t="shared" si="3"/>
        <v>169886.09</v>
      </c>
      <c r="P34" s="232">
        <f t="shared" si="3"/>
        <v>14</v>
      </c>
      <c r="Q34" s="232">
        <f>SUM(Q9:Q33)</f>
        <v>9786070</v>
      </c>
      <c r="R34" s="264"/>
      <c r="S34" s="264"/>
      <c r="T34" s="264"/>
      <c r="U34" s="278"/>
    </row>
    <row r="39" spans="1:21" x14ac:dyDescent="0.25">
      <c r="C39" s="455"/>
    </row>
    <row r="40" spans="1:21" x14ac:dyDescent="0.25">
      <c r="C40" s="455"/>
    </row>
    <row r="41" spans="1:21" x14ac:dyDescent="0.25">
      <c r="C41" s="455"/>
    </row>
    <row r="42" spans="1:21" x14ac:dyDescent="0.25">
      <c r="C42" s="455"/>
    </row>
    <row r="43" spans="1:21" x14ac:dyDescent="0.25">
      <c r="C43" s="455"/>
    </row>
    <row r="44" spans="1:21" x14ac:dyDescent="0.25">
      <c r="C44" s="455"/>
    </row>
    <row r="54" s="260" customFormat="1" ht="12" x14ac:dyDescent="0.25"/>
    <row r="55" s="260" customFormat="1" ht="12" x14ac:dyDescent="0.25"/>
    <row r="68" s="260" customFormat="1" ht="12" x14ac:dyDescent="0.25"/>
    <row r="69" s="260" customFormat="1" ht="12" x14ac:dyDescent="0.25"/>
  </sheetData>
  <mergeCells count="26">
    <mergeCell ref="D5:D7"/>
    <mergeCell ref="T5:T7"/>
    <mergeCell ref="U5:U7"/>
    <mergeCell ref="P5:Q6"/>
    <mergeCell ref="R5:R7"/>
    <mergeCell ref="N6:O6"/>
    <mergeCell ref="G5:G7"/>
    <mergeCell ref="H5:O5"/>
    <mergeCell ref="H6:I6"/>
    <mergeCell ref="S5:S7"/>
    <mergeCell ref="A3:U3"/>
    <mergeCell ref="B9:B11"/>
    <mergeCell ref="B12:B17"/>
    <mergeCell ref="B18:B21"/>
    <mergeCell ref="B28:B33"/>
    <mergeCell ref="B22:B27"/>
    <mergeCell ref="A5:A7"/>
    <mergeCell ref="B5:B7"/>
    <mergeCell ref="C5:C7"/>
    <mergeCell ref="E5:E7"/>
    <mergeCell ref="A9:A21"/>
    <mergeCell ref="A22:A33"/>
    <mergeCell ref="A4:U4"/>
    <mergeCell ref="F5:F7"/>
    <mergeCell ref="J6:K6"/>
    <mergeCell ref="L6:M6"/>
  </mergeCells>
  <dataValidations count="13">
    <dataValidation type="list" allowBlank="1" showInputMessage="1" showErrorMessage="1" sqref="C28:C33">
      <formula1>$T$1</formula1>
    </dataValidation>
    <dataValidation type="list" allowBlank="1" showInputMessage="1" showErrorMessage="1" sqref="C22:C27">
      <formula1>$S$1</formula1>
    </dataValidation>
    <dataValidation type="list" allowBlank="1" showInputMessage="1" showErrorMessage="1" sqref="C12:C17">
      <formula1>$Q$1</formula1>
    </dataValidation>
    <dataValidation type="list" allowBlank="1" showInputMessage="1" showErrorMessage="1" sqref="C18:C21">
      <formula1>$R$1</formula1>
    </dataValidation>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D5 C5:C7"/>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11">
      <formula1>$P$1</formula1>
    </dataValidation>
  </dataValidations>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2"/>
  <sheetViews>
    <sheetView zoomScale="70" zoomScaleNormal="70" workbookViewId="0">
      <pane ySplit="6" topLeftCell="A16" activePane="bottomLeft" state="frozen"/>
      <selection activeCell="R5" sqref="R5"/>
      <selection pane="bottomLeft" activeCell="G12" sqref="G12"/>
    </sheetView>
  </sheetViews>
  <sheetFormatPr baseColWidth="10" defaultColWidth="11.42578125" defaultRowHeight="15" x14ac:dyDescent="0.25"/>
  <cols>
    <col min="1" max="2" width="21.7109375" customWidth="1"/>
    <col min="3" max="3" width="27.42578125" customWidth="1"/>
    <col min="4" max="4" width="27.42578125" style="455" customWidth="1"/>
    <col min="5" max="7" width="27.42578125" customWidth="1"/>
    <col min="8" max="8" width="15.28515625" customWidth="1"/>
    <col min="9" max="9" width="15.42578125" style="233" customWidth="1"/>
    <col min="10" max="10" width="15.28515625" customWidth="1"/>
    <col min="11" max="11" width="18.85546875" style="233" customWidth="1"/>
    <col min="13" max="13" width="15.7109375" style="233" customWidth="1"/>
    <col min="15" max="15" width="15.42578125" style="233" customWidth="1"/>
    <col min="16" max="16" width="15.28515625" customWidth="1"/>
    <col min="17" max="17" width="21.42578125" style="233" customWidth="1"/>
    <col min="18" max="18" width="14.140625" hidden="1" customWidth="1"/>
    <col min="19" max="19" width="18.140625" customWidth="1"/>
    <col min="20" max="21" width="14.140625" customWidth="1"/>
    <col min="22" max="22" width="17" customWidth="1"/>
    <col min="23" max="23" width="0" hidden="1" customWidth="1"/>
  </cols>
  <sheetData>
    <row r="1" spans="1:23" ht="18.75" x14ac:dyDescent="0.25">
      <c r="B1" s="284"/>
      <c r="C1" s="497" t="s">
        <v>1567</v>
      </c>
      <c r="D1" s="284"/>
      <c r="E1" s="284"/>
      <c r="F1" s="284"/>
      <c r="H1" s="284" t="s">
        <v>1411</v>
      </c>
      <c r="J1" s="284"/>
      <c r="K1" s="284"/>
      <c r="L1" s="284"/>
      <c r="M1" s="284"/>
      <c r="N1" s="284"/>
      <c r="O1" s="284"/>
      <c r="P1" s="284"/>
      <c r="Q1" s="284"/>
      <c r="R1" s="284"/>
      <c r="S1" s="284"/>
      <c r="T1" s="284"/>
      <c r="U1" s="284"/>
      <c r="V1" s="284"/>
    </row>
    <row r="2" spans="1:23" s="363" customFormat="1" ht="18.75" x14ac:dyDescent="0.25">
      <c r="A2" s="363" t="s">
        <v>1346</v>
      </c>
      <c r="B2" s="284"/>
      <c r="C2" s="284"/>
      <c r="D2" s="284"/>
      <c r="E2" s="284"/>
      <c r="F2" s="284"/>
      <c r="H2" s="284"/>
      <c r="I2" s="233"/>
      <c r="J2" s="284"/>
      <c r="K2" s="284"/>
      <c r="L2" s="284"/>
      <c r="M2" s="284"/>
      <c r="N2" s="284"/>
      <c r="O2" s="284"/>
      <c r="P2" s="284"/>
      <c r="Q2" s="284"/>
      <c r="R2" s="284"/>
      <c r="S2" s="284"/>
      <c r="T2" s="284"/>
      <c r="U2" s="284"/>
      <c r="V2" s="284"/>
    </row>
    <row r="3" spans="1:23" x14ac:dyDescent="0.25">
      <c r="A3" s="269" t="s">
        <v>1414</v>
      </c>
      <c r="B3" s="269"/>
      <c r="C3" s="269"/>
      <c r="D3" s="269"/>
      <c r="E3" s="269"/>
      <c r="F3" s="269"/>
      <c r="G3" s="269"/>
      <c r="H3" s="269"/>
      <c r="I3" s="269"/>
      <c r="J3" s="269"/>
      <c r="K3" s="269"/>
      <c r="L3" s="269"/>
      <c r="M3" s="269"/>
      <c r="N3" s="269"/>
      <c r="O3" s="269"/>
      <c r="P3" s="269"/>
      <c r="Q3" s="269"/>
      <c r="R3" s="269"/>
      <c r="S3" s="269"/>
      <c r="T3" s="269"/>
      <c r="U3" s="269"/>
      <c r="V3" s="269"/>
    </row>
    <row r="4" spans="1:23" ht="15" customHeight="1" x14ac:dyDescent="0.25">
      <c r="A4" s="733" t="s">
        <v>96</v>
      </c>
      <c r="B4" s="735" t="s">
        <v>110</v>
      </c>
      <c r="C4" s="745" t="s">
        <v>1493</v>
      </c>
      <c r="D4" s="745" t="s">
        <v>1494</v>
      </c>
      <c r="E4" s="745" t="s">
        <v>86</v>
      </c>
      <c r="F4" s="745" t="s">
        <v>391</v>
      </c>
      <c r="G4" s="745" t="s">
        <v>87</v>
      </c>
      <c r="H4" s="748" t="s">
        <v>99</v>
      </c>
      <c r="I4" s="750"/>
      <c r="J4" s="750"/>
      <c r="K4" s="750"/>
      <c r="L4" s="750"/>
      <c r="M4" s="750"/>
      <c r="N4" s="750"/>
      <c r="O4" s="749"/>
      <c r="P4" s="754" t="s">
        <v>100</v>
      </c>
      <c r="Q4" s="755"/>
      <c r="R4" s="735" t="s">
        <v>101</v>
      </c>
      <c r="S4" s="735" t="s">
        <v>102</v>
      </c>
      <c r="T4" s="735" t="s">
        <v>109</v>
      </c>
      <c r="U4" s="735" t="s">
        <v>108</v>
      </c>
      <c r="V4" s="751" t="s">
        <v>88</v>
      </c>
    </row>
    <row r="5" spans="1:23" ht="15" customHeight="1" x14ac:dyDescent="0.25">
      <c r="A5" s="733"/>
      <c r="B5" s="733"/>
      <c r="C5" s="746"/>
      <c r="D5" s="746"/>
      <c r="E5" s="746"/>
      <c r="F5" s="746"/>
      <c r="G5" s="746"/>
      <c r="H5" s="748" t="s">
        <v>103</v>
      </c>
      <c r="I5" s="749"/>
      <c r="J5" s="748" t="s">
        <v>104</v>
      </c>
      <c r="K5" s="749"/>
      <c r="L5" s="748" t="s">
        <v>105</v>
      </c>
      <c r="M5" s="749"/>
      <c r="N5" s="748" t="s">
        <v>106</v>
      </c>
      <c r="O5" s="749"/>
      <c r="P5" s="756"/>
      <c r="Q5" s="757"/>
      <c r="R5" s="733"/>
      <c r="S5" s="733"/>
      <c r="T5" s="733"/>
      <c r="U5" s="733"/>
      <c r="V5" s="752"/>
    </row>
    <row r="6" spans="1:23" ht="25.5" x14ac:dyDescent="0.25">
      <c r="A6" s="734"/>
      <c r="B6" s="734"/>
      <c r="C6" s="747"/>
      <c r="D6" s="747"/>
      <c r="E6" s="747"/>
      <c r="F6" s="747"/>
      <c r="G6" s="747"/>
      <c r="H6" s="431" t="s">
        <v>107</v>
      </c>
      <c r="I6" s="431" t="s">
        <v>12</v>
      </c>
      <c r="J6" s="431" t="s">
        <v>107</v>
      </c>
      <c r="K6" s="431" t="s">
        <v>12</v>
      </c>
      <c r="L6" s="431" t="s">
        <v>107</v>
      </c>
      <c r="M6" s="431" t="s">
        <v>12</v>
      </c>
      <c r="N6" s="431" t="s">
        <v>107</v>
      </c>
      <c r="O6" s="431" t="s">
        <v>12</v>
      </c>
      <c r="P6" s="431" t="s">
        <v>107</v>
      </c>
      <c r="Q6" s="431" t="s">
        <v>12</v>
      </c>
      <c r="R6" s="734"/>
      <c r="S6" s="734"/>
      <c r="T6" s="734"/>
      <c r="U6" s="734"/>
      <c r="V6" s="753"/>
    </row>
    <row r="7" spans="1:23" s="363" customFormat="1" ht="15.75" x14ac:dyDescent="0.25">
      <c r="A7" s="432"/>
      <c r="B7" s="433"/>
      <c r="C7" s="434"/>
      <c r="D7" s="434"/>
      <c r="E7" s="434"/>
      <c r="F7" s="435"/>
      <c r="G7" s="434"/>
      <c r="H7" s="436"/>
      <c r="I7" s="436"/>
      <c r="J7" s="436"/>
      <c r="K7" s="436"/>
      <c r="L7" s="436"/>
      <c r="M7" s="436"/>
      <c r="N7" s="436"/>
      <c r="O7" s="436"/>
      <c r="P7" s="436"/>
      <c r="Q7" s="436"/>
      <c r="R7" s="437"/>
      <c r="S7" s="437"/>
      <c r="T7" s="437"/>
      <c r="U7" s="437"/>
      <c r="V7" s="438"/>
    </row>
    <row r="8" spans="1:23" ht="93" customHeight="1" x14ac:dyDescent="0.25">
      <c r="A8" s="759" t="s">
        <v>1412</v>
      </c>
      <c r="B8" s="760" t="s">
        <v>1413</v>
      </c>
      <c r="C8" s="325" t="s">
        <v>1567</v>
      </c>
      <c r="D8" s="325" t="s">
        <v>1995</v>
      </c>
      <c r="E8" s="325" t="s">
        <v>1996</v>
      </c>
      <c r="F8" s="686" t="s">
        <v>2859</v>
      </c>
      <c r="G8" s="325" t="s">
        <v>1997</v>
      </c>
      <c r="H8" s="354">
        <v>1</v>
      </c>
      <c r="I8" s="355">
        <v>202500</v>
      </c>
      <c r="J8" s="354">
        <v>0</v>
      </c>
      <c r="K8" s="624">
        <v>202500</v>
      </c>
      <c r="L8" s="354">
        <v>0</v>
      </c>
      <c r="M8" s="624">
        <v>202500</v>
      </c>
      <c r="N8" s="354">
        <v>0</v>
      </c>
      <c r="O8" s="624">
        <v>202500</v>
      </c>
      <c r="P8" s="396">
        <f>H8+J8+L8+N8</f>
        <v>1</v>
      </c>
      <c r="Q8" s="397">
        <f>I8+K8+M8+O8</f>
        <v>810000</v>
      </c>
      <c r="R8" s="325"/>
      <c r="S8" s="325" t="s">
        <v>1998</v>
      </c>
      <c r="T8" s="325" t="s">
        <v>1999</v>
      </c>
      <c r="U8" s="325" t="s">
        <v>2000</v>
      </c>
      <c r="V8" s="622" t="s">
        <v>2221</v>
      </c>
    </row>
    <row r="9" spans="1:23" ht="110.25" x14ac:dyDescent="0.25">
      <c r="A9" s="759"/>
      <c r="B9" s="758"/>
      <c r="C9" s="325" t="s">
        <v>1567</v>
      </c>
      <c r="D9" s="325" t="s">
        <v>2001</v>
      </c>
      <c r="E9" s="325" t="s">
        <v>1996</v>
      </c>
      <c r="F9" s="697" t="s">
        <v>2860</v>
      </c>
      <c r="G9" s="325" t="s">
        <v>2002</v>
      </c>
      <c r="H9" s="354">
        <v>1</v>
      </c>
      <c r="I9" s="624">
        <v>202500</v>
      </c>
      <c r="J9" s="354">
        <v>0</v>
      </c>
      <c r="K9" s="624">
        <v>202500</v>
      </c>
      <c r="L9" s="354">
        <v>0</v>
      </c>
      <c r="M9" s="624">
        <v>202500</v>
      </c>
      <c r="N9" s="354">
        <v>0</v>
      </c>
      <c r="O9" s="624">
        <v>202500</v>
      </c>
      <c r="P9" s="396">
        <f t="shared" ref="P9" si="0">H9+J9+L9+N9</f>
        <v>1</v>
      </c>
      <c r="Q9" s="643">
        <f t="shared" ref="Q9:Q10" si="1">I9+K9+M9+O9</f>
        <v>810000</v>
      </c>
      <c r="R9" s="325"/>
      <c r="S9" s="325" t="s">
        <v>2003</v>
      </c>
      <c r="T9" s="325" t="s">
        <v>2004</v>
      </c>
      <c r="U9" s="325" t="s">
        <v>2005</v>
      </c>
      <c r="V9" s="622" t="s">
        <v>2221</v>
      </c>
    </row>
    <row r="10" spans="1:23" s="363" customFormat="1" ht="157.5" x14ac:dyDescent="0.25">
      <c r="A10" s="759"/>
      <c r="B10" s="758"/>
      <c r="C10" s="325" t="s">
        <v>1567</v>
      </c>
      <c r="D10" s="622" t="s">
        <v>2256</v>
      </c>
      <c r="E10" s="821" t="s">
        <v>2257</v>
      </c>
      <c r="F10" s="697" t="s">
        <v>2731</v>
      </c>
      <c r="G10" s="622" t="s">
        <v>2258</v>
      </c>
      <c r="H10" s="825">
        <v>1</v>
      </c>
      <c r="I10" s="624">
        <v>214401.05</v>
      </c>
      <c r="J10" s="623">
        <v>0</v>
      </c>
      <c r="K10" s="624">
        <v>214401.05</v>
      </c>
      <c r="L10" s="623">
        <v>0</v>
      </c>
      <c r="M10" s="624">
        <v>214401.05</v>
      </c>
      <c r="N10" s="623">
        <v>0</v>
      </c>
      <c r="O10" s="624">
        <v>214401.05</v>
      </c>
      <c r="P10" s="625">
        <v>1</v>
      </c>
      <c r="Q10" s="643">
        <f t="shared" si="1"/>
        <v>857604.2</v>
      </c>
      <c r="R10" s="622"/>
      <c r="S10" s="622" t="s">
        <v>2003</v>
      </c>
      <c r="T10" s="622" t="s">
        <v>2004</v>
      </c>
      <c r="U10" s="622" t="s">
        <v>2005</v>
      </c>
      <c r="V10" s="622" t="s">
        <v>2221</v>
      </c>
    </row>
    <row r="11" spans="1:23" s="363" customFormat="1" ht="110.25" x14ac:dyDescent="0.25">
      <c r="A11" s="759"/>
      <c r="B11" s="758"/>
      <c r="C11" s="622" t="s">
        <v>2420</v>
      </c>
      <c r="D11" s="622" t="s">
        <v>2425</v>
      </c>
      <c r="E11" s="622" t="s">
        <v>2429</v>
      </c>
      <c r="F11" s="697" t="s">
        <v>2732</v>
      </c>
      <c r="G11" s="622" t="s">
        <v>2426</v>
      </c>
      <c r="H11" s="623">
        <v>0.5</v>
      </c>
      <c r="I11" s="624">
        <v>97500</v>
      </c>
      <c r="J11" s="623">
        <v>0.5</v>
      </c>
      <c r="K11" s="624">
        <v>97500</v>
      </c>
      <c r="L11" s="623">
        <v>0</v>
      </c>
      <c r="M11" s="624">
        <v>97500</v>
      </c>
      <c r="N11" s="623">
        <v>0</v>
      </c>
      <c r="O11" s="624">
        <v>97500</v>
      </c>
      <c r="P11" s="644">
        <f t="shared" ref="P11:P12" si="2">H11+J11+L11+N11</f>
        <v>1</v>
      </c>
      <c r="Q11" s="643">
        <v>351000</v>
      </c>
      <c r="R11" s="622"/>
      <c r="S11" s="622" t="s">
        <v>2421</v>
      </c>
      <c r="T11" s="622" t="s">
        <v>2422</v>
      </c>
      <c r="U11" s="622" t="s">
        <v>2423</v>
      </c>
      <c r="V11" s="622" t="s">
        <v>2424</v>
      </c>
      <c r="W11" s="277" t="s">
        <v>2427</v>
      </c>
    </row>
    <row r="12" spans="1:23" s="363" customFormat="1" ht="110.25" x14ac:dyDescent="0.25">
      <c r="A12" s="759"/>
      <c r="B12" s="758"/>
      <c r="C12" s="325" t="s">
        <v>1567</v>
      </c>
      <c r="D12" s="622" t="s">
        <v>2430</v>
      </c>
      <c r="E12" s="821" t="s">
        <v>2428</v>
      </c>
      <c r="F12" s="697" t="s">
        <v>2733</v>
      </c>
      <c r="G12" s="622" t="s">
        <v>2437</v>
      </c>
      <c r="H12" s="825">
        <v>1</v>
      </c>
      <c r="I12" s="624">
        <v>483431.43</v>
      </c>
      <c r="J12" s="623">
        <v>0</v>
      </c>
      <c r="K12" s="624">
        <v>483431.43</v>
      </c>
      <c r="L12" s="623">
        <v>0</v>
      </c>
      <c r="M12" s="624"/>
      <c r="N12" s="623">
        <v>0</v>
      </c>
      <c r="O12" s="624"/>
      <c r="P12" s="644">
        <f t="shared" si="2"/>
        <v>1</v>
      </c>
      <c r="Q12" s="643">
        <f t="shared" ref="Q12:Q19" si="3">I12+K12+M12+O12</f>
        <v>966862.86</v>
      </c>
      <c r="R12" s="622"/>
      <c r="S12" s="622" t="s">
        <v>2431</v>
      </c>
      <c r="T12" s="622" t="s">
        <v>2432</v>
      </c>
      <c r="U12" s="622" t="s">
        <v>2433</v>
      </c>
      <c r="V12" s="622" t="s">
        <v>2434</v>
      </c>
    </row>
    <row r="13" spans="1:23" s="363" customFormat="1" ht="94.5" x14ac:dyDescent="0.25">
      <c r="A13" s="759"/>
      <c r="B13" s="758"/>
      <c r="C13" s="325" t="s">
        <v>1567</v>
      </c>
      <c r="D13" s="622" t="s">
        <v>2435</v>
      </c>
      <c r="E13" s="821" t="s">
        <v>2436</v>
      </c>
      <c r="F13" s="697" t="s">
        <v>2734</v>
      </c>
      <c r="G13" s="622" t="s">
        <v>2437</v>
      </c>
      <c r="H13" s="825">
        <v>1</v>
      </c>
      <c r="I13" s="624">
        <v>1762286.31</v>
      </c>
      <c r="J13" s="623">
        <v>0</v>
      </c>
      <c r="K13" s="624">
        <v>1762286.31</v>
      </c>
      <c r="L13" s="623">
        <v>0</v>
      </c>
      <c r="M13" s="624"/>
      <c r="N13" s="623">
        <v>0</v>
      </c>
      <c r="O13" s="624"/>
      <c r="P13" s="644">
        <f t="shared" ref="P13" si="4">H13+J13+L13+N13</f>
        <v>1</v>
      </c>
      <c r="Q13" s="643">
        <f t="shared" si="3"/>
        <v>3524572.62</v>
      </c>
      <c r="R13" s="622"/>
      <c r="S13" s="622" t="s">
        <v>2438</v>
      </c>
      <c r="T13" s="622" t="s">
        <v>2432</v>
      </c>
      <c r="U13" s="622" t="s">
        <v>2433</v>
      </c>
      <c r="V13" s="622" t="s">
        <v>2273</v>
      </c>
    </row>
    <row r="14" spans="1:23" ht="110.25" x14ac:dyDescent="0.25">
      <c r="A14" s="759"/>
      <c r="B14" s="758"/>
      <c r="C14" s="325" t="s">
        <v>1567</v>
      </c>
      <c r="D14" s="622" t="s">
        <v>2439</v>
      </c>
      <c r="E14" s="821" t="s">
        <v>2440</v>
      </c>
      <c r="F14" s="697" t="s">
        <v>2735</v>
      </c>
      <c r="G14" s="622" t="s">
        <v>2437</v>
      </c>
      <c r="H14" s="825">
        <v>1</v>
      </c>
      <c r="I14" s="624">
        <v>3351790.44</v>
      </c>
      <c r="J14" s="623">
        <v>0</v>
      </c>
      <c r="K14" s="624">
        <v>3351790.44</v>
      </c>
      <c r="L14" s="623">
        <v>0</v>
      </c>
      <c r="M14" s="624"/>
      <c r="N14" s="623">
        <v>0</v>
      </c>
      <c r="O14" s="624"/>
      <c r="P14" s="644">
        <f t="shared" ref="P14" si="5">H14+J14+L14+N14</f>
        <v>1</v>
      </c>
      <c r="Q14" s="643">
        <f t="shared" si="3"/>
        <v>6703580.8799999999</v>
      </c>
      <c r="R14" s="622"/>
      <c r="S14" s="622" t="s">
        <v>2441</v>
      </c>
      <c r="T14" s="622" t="s">
        <v>2432</v>
      </c>
      <c r="U14" s="622" t="s">
        <v>2433</v>
      </c>
      <c r="V14" s="622" t="s">
        <v>2160</v>
      </c>
    </row>
    <row r="15" spans="1:23" ht="94.5" x14ac:dyDescent="0.25">
      <c r="A15" s="759"/>
      <c r="B15" s="758"/>
      <c r="C15" s="325" t="s">
        <v>1567</v>
      </c>
      <c r="D15" s="622" t="s">
        <v>2442</v>
      </c>
      <c r="E15" s="821" t="s">
        <v>2443</v>
      </c>
      <c r="F15" s="697" t="s">
        <v>2736</v>
      </c>
      <c r="G15" s="622" t="s">
        <v>2437</v>
      </c>
      <c r="H15" s="825">
        <v>1</v>
      </c>
      <c r="I15" s="624">
        <v>773489.97</v>
      </c>
      <c r="J15" s="623">
        <v>0</v>
      </c>
      <c r="K15" s="624">
        <v>773489.97</v>
      </c>
      <c r="L15" s="623">
        <v>0</v>
      </c>
      <c r="M15" s="624"/>
      <c r="N15" s="623">
        <v>0</v>
      </c>
      <c r="O15" s="624"/>
      <c r="P15" s="644">
        <f t="shared" ref="P15" si="6">H15+J15+L15+N15</f>
        <v>1</v>
      </c>
      <c r="Q15" s="643">
        <f t="shared" si="3"/>
        <v>1546979.94</v>
      </c>
      <c r="R15" s="622"/>
      <c r="S15" s="622" t="s">
        <v>2445</v>
      </c>
      <c r="T15" s="622" t="s">
        <v>2432</v>
      </c>
      <c r="U15" s="622" t="s">
        <v>2433</v>
      </c>
      <c r="V15" s="622" t="s">
        <v>2444</v>
      </c>
    </row>
    <row r="16" spans="1:23" ht="144" customHeight="1" x14ac:dyDescent="0.25">
      <c r="A16" s="759"/>
      <c r="B16" s="758"/>
      <c r="C16" s="325" t="s">
        <v>1567</v>
      </c>
      <c r="D16" s="622" t="s">
        <v>2446</v>
      </c>
      <c r="E16" s="821" t="s">
        <v>2447</v>
      </c>
      <c r="F16" s="697" t="s">
        <v>2737</v>
      </c>
      <c r="G16" s="622" t="s">
        <v>2437</v>
      </c>
      <c r="H16" s="825">
        <v>1</v>
      </c>
      <c r="I16" s="624">
        <v>3033787.7</v>
      </c>
      <c r="J16" s="623">
        <v>0</v>
      </c>
      <c r="K16" s="624">
        <v>3033787.7</v>
      </c>
      <c r="L16" s="623">
        <v>0</v>
      </c>
      <c r="M16" s="624"/>
      <c r="N16" s="623">
        <v>0</v>
      </c>
      <c r="O16" s="624"/>
      <c r="P16" s="644">
        <f t="shared" ref="P16:P17" si="7">H16+J16+L16+N16</f>
        <v>1</v>
      </c>
      <c r="Q16" s="643">
        <f t="shared" si="3"/>
        <v>6067575.4000000004</v>
      </c>
      <c r="R16" s="622"/>
      <c r="S16" s="622" t="s">
        <v>2449</v>
      </c>
      <c r="T16" s="622" t="s">
        <v>2432</v>
      </c>
      <c r="U16" s="622" t="s">
        <v>2433</v>
      </c>
      <c r="V16" s="622" t="s">
        <v>2448</v>
      </c>
    </row>
    <row r="17" spans="1:22" ht="110.25" x14ac:dyDescent="0.25">
      <c r="A17" s="759"/>
      <c r="B17" s="758"/>
      <c r="C17" s="622" t="s">
        <v>1567</v>
      </c>
      <c r="D17" s="622" t="s">
        <v>2450</v>
      </c>
      <c r="E17" s="821" t="s">
        <v>2871</v>
      </c>
      <c r="F17" s="697" t="s">
        <v>2738</v>
      </c>
      <c r="G17" s="622" t="s">
        <v>2437</v>
      </c>
      <c r="H17" s="825">
        <v>1</v>
      </c>
      <c r="I17" s="624">
        <v>2997274</v>
      </c>
      <c r="J17" s="623">
        <v>0</v>
      </c>
      <c r="K17" s="624">
        <v>2997274</v>
      </c>
      <c r="L17" s="623">
        <v>0</v>
      </c>
      <c r="M17" s="624"/>
      <c r="N17" s="623">
        <v>0</v>
      </c>
      <c r="O17" s="624"/>
      <c r="P17" s="644">
        <f t="shared" si="7"/>
        <v>1</v>
      </c>
      <c r="Q17" s="643">
        <f t="shared" si="3"/>
        <v>5994548</v>
      </c>
      <c r="R17" s="622"/>
      <c r="S17" s="622" t="s">
        <v>2451</v>
      </c>
      <c r="T17" s="622" t="s">
        <v>2432</v>
      </c>
      <c r="U17" s="622" t="s">
        <v>2433</v>
      </c>
      <c r="V17" s="622" t="s">
        <v>2133</v>
      </c>
    </row>
    <row r="18" spans="1:22" ht="94.5" x14ac:dyDescent="0.25">
      <c r="A18" s="759"/>
      <c r="B18" s="758"/>
      <c r="C18" s="622" t="s">
        <v>1567</v>
      </c>
      <c r="D18" s="622" t="s">
        <v>2453</v>
      </c>
      <c r="E18" s="821" t="s">
        <v>2452</v>
      </c>
      <c r="F18" s="697" t="s">
        <v>2739</v>
      </c>
      <c r="G18" s="622" t="s">
        <v>2437</v>
      </c>
      <c r="H18" s="825">
        <v>1</v>
      </c>
      <c r="I18" s="624">
        <v>2974981.65</v>
      </c>
      <c r="J18" s="623">
        <v>0</v>
      </c>
      <c r="K18" s="624">
        <v>2974981.65</v>
      </c>
      <c r="L18" s="623">
        <v>0</v>
      </c>
      <c r="M18" s="624"/>
      <c r="N18" s="623">
        <v>0</v>
      </c>
      <c r="O18" s="624"/>
      <c r="P18" s="644">
        <f t="shared" ref="P18" si="8">H18+J18+L18+N18</f>
        <v>1</v>
      </c>
      <c r="Q18" s="643">
        <f t="shared" si="3"/>
        <v>5949963.2999999998</v>
      </c>
      <c r="R18" s="622"/>
      <c r="S18" s="622" t="s">
        <v>2455</v>
      </c>
      <c r="T18" s="622" t="s">
        <v>2432</v>
      </c>
      <c r="U18" s="622" t="s">
        <v>2433</v>
      </c>
      <c r="V18" s="622" t="s">
        <v>2454</v>
      </c>
    </row>
    <row r="19" spans="1:22" s="592" customFormat="1" ht="103.5" customHeight="1" x14ac:dyDescent="0.25">
      <c r="A19" s="759"/>
      <c r="B19" s="758"/>
      <c r="C19" s="622" t="s">
        <v>1567</v>
      </c>
      <c r="D19" s="622" t="s">
        <v>2456</v>
      </c>
      <c r="E19" s="821" t="s">
        <v>2457</v>
      </c>
      <c r="F19" s="697" t="s">
        <v>2740</v>
      </c>
      <c r="G19" s="622" t="s">
        <v>2437</v>
      </c>
      <c r="H19" s="825">
        <v>1</v>
      </c>
      <c r="I19" s="624">
        <v>3746593.58</v>
      </c>
      <c r="J19" s="623">
        <v>0</v>
      </c>
      <c r="K19" s="624">
        <v>3746593.58</v>
      </c>
      <c r="L19" s="623">
        <v>0</v>
      </c>
      <c r="M19" s="624"/>
      <c r="N19" s="623">
        <v>0</v>
      </c>
      <c r="O19" s="624"/>
      <c r="P19" s="644">
        <f t="shared" ref="P19" si="9">H19+J19+L19+N19</f>
        <v>1</v>
      </c>
      <c r="Q19" s="643">
        <f t="shared" si="3"/>
        <v>7493187.1600000001</v>
      </c>
      <c r="R19" s="622"/>
      <c r="S19" s="622" t="s">
        <v>2459</v>
      </c>
      <c r="T19" s="622" t="s">
        <v>2432</v>
      </c>
      <c r="U19" s="622" t="s">
        <v>2433</v>
      </c>
      <c r="V19" s="622" t="s">
        <v>2458</v>
      </c>
    </row>
    <row r="20" spans="1:22" s="592" customFormat="1" ht="103.5" customHeight="1" x14ac:dyDescent="0.25">
      <c r="A20" s="759"/>
      <c r="B20" s="758"/>
      <c r="C20" s="622" t="s">
        <v>1567</v>
      </c>
      <c r="D20" s="622" t="s">
        <v>2861</v>
      </c>
      <c r="E20" s="622" t="s">
        <v>2862</v>
      </c>
      <c r="F20" s="697" t="s">
        <v>2863</v>
      </c>
      <c r="G20" s="622" t="s">
        <v>2864</v>
      </c>
      <c r="H20" s="623">
        <v>1</v>
      </c>
      <c r="I20" s="624">
        <v>115500</v>
      </c>
      <c r="J20" s="623">
        <v>0</v>
      </c>
      <c r="K20" s="624">
        <v>115500</v>
      </c>
      <c r="L20" s="623">
        <v>0</v>
      </c>
      <c r="M20" s="624">
        <v>115500</v>
      </c>
      <c r="N20" s="623">
        <v>0</v>
      </c>
      <c r="O20" s="624">
        <v>115500</v>
      </c>
      <c r="P20" s="644">
        <f t="shared" ref="P20" si="10">H20+J20+L20+N20</f>
        <v>1</v>
      </c>
      <c r="Q20" s="643">
        <f t="shared" ref="Q20" si="11">I20+K20+M20+O20</f>
        <v>462000</v>
      </c>
      <c r="R20" s="622"/>
      <c r="S20" s="622" t="s">
        <v>2865</v>
      </c>
      <c r="T20" s="622" t="s">
        <v>2432</v>
      </c>
      <c r="U20" s="622" t="s">
        <v>2433</v>
      </c>
      <c r="V20" s="622" t="s">
        <v>2866</v>
      </c>
    </row>
    <row r="21" spans="1:22" s="592" customFormat="1" ht="103.5" customHeight="1" x14ac:dyDescent="0.25">
      <c r="A21" s="759"/>
      <c r="B21" s="758"/>
      <c r="C21" s="622"/>
      <c r="D21" s="622" t="s">
        <v>2867</v>
      </c>
      <c r="E21" s="622" t="s">
        <v>2868</v>
      </c>
      <c r="F21" s="697" t="s">
        <v>2869</v>
      </c>
      <c r="G21" s="622" t="s">
        <v>2864</v>
      </c>
      <c r="H21" s="623">
        <v>1</v>
      </c>
      <c r="I21" s="624">
        <v>115500</v>
      </c>
      <c r="J21" s="623">
        <v>0</v>
      </c>
      <c r="K21" s="624">
        <v>115500</v>
      </c>
      <c r="L21" s="623">
        <v>0</v>
      </c>
      <c r="M21" s="624">
        <v>115500</v>
      </c>
      <c r="N21" s="623">
        <v>0</v>
      </c>
      <c r="O21" s="624">
        <v>115500</v>
      </c>
      <c r="P21" s="644">
        <f t="shared" ref="P21" si="12">H21+J21+L21+N21</f>
        <v>1</v>
      </c>
      <c r="Q21" s="643">
        <f t="shared" ref="Q21" si="13">I21+K21+M21+O21</f>
        <v>462000</v>
      </c>
      <c r="R21" s="622"/>
      <c r="S21" s="622" t="s">
        <v>2870</v>
      </c>
      <c r="T21" s="622" t="s">
        <v>2432</v>
      </c>
      <c r="U21" s="622" t="s">
        <v>2433</v>
      </c>
      <c r="V21" s="622" t="s">
        <v>2866</v>
      </c>
    </row>
    <row r="22" spans="1:22" ht="15.6" customHeight="1" x14ac:dyDescent="0.25">
      <c r="A22" s="292"/>
      <c r="B22" s="293"/>
      <c r="C22" s="292" t="s">
        <v>1476</v>
      </c>
      <c r="D22" s="293"/>
      <c r="E22" s="293"/>
      <c r="F22" s="293"/>
      <c r="G22" s="294"/>
      <c r="H22" s="287">
        <f t="shared" ref="H22:Q22" si="14">SUM(H8:H21)</f>
        <v>13.5</v>
      </c>
      <c r="I22" s="235">
        <f t="shared" si="14"/>
        <v>20071536.130000003</v>
      </c>
      <c r="J22" s="287">
        <f t="shared" si="14"/>
        <v>0.5</v>
      </c>
      <c r="K22" s="235">
        <f t="shared" si="14"/>
        <v>20071536.130000003</v>
      </c>
      <c r="L22" s="287">
        <f t="shared" si="14"/>
        <v>0</v>
      </c>
      <c r="M22" s="235">
        <f t="shared" si="14"/>
        <v>947901.05</v>
      </c>
      <c r="N22" s="287">
        <f t="shared" si="14"/>
        <v>0</v>
      </c>
      <c r="O22" s="235">
        <f t="shared" si="14"/>
        <v>947901.05</v>
      </c>
      <c r="P22" s="235">
        <f t="shared" si="14"/>
        <v>14</v>
      </c>
      <c r="Q22" s="235">
        <f t="shared" si="14"/>
        <v>41999874.359999999</v>
      </c>
      <c r="R22" s="264"/>
      <c r="S22" s="264"/>
      <c r="T22" s="264"/>
      <c r="U22" s="264"/>
      <c r="V22" s="264"/>
    </row>
  </sheetData>
  <mergeCells count="20">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21"/>
    <mergeCell ref="B8:B21"/>
    <mergeCell ref="A4:A6"/>
    <mergeCell ref="B4:B6"/>
    <mergeCell ref="C4:C6"/>
  </mergeCells>
  <conditionalFormatting sqref="F8">
    <cfRule type="duplicateValues" dxfId="0" priority="11"/>
  </conditionalFormatting>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1">
      <formula1>$C$1</formula1>
    </dataValidation>
  </dataValidations>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4"/>
  <sheetViews>
    <sheetView topLeftCell="D1" zoomScale="55" zoomScaleNormal="55" workbookViewId="0">
      <pane ySplit="7" topLeftCell="A8" activePane="bottomLeft" state="frozen"/>
      <selection activeCell="A7" sqref="A7"/>
      <selection pane="bottomLeft" activeCell="S11" sqref="S11"/>
    </sheetView>
  </sheetViews>
  <sheetFormatPr baseColWidth="10" defaultColWidth="11.42578125" defaultRowHeight="15" x14ac:dyDescent="0.25"/>
  <cols>
    <col min="1" max="1" width="21.7109375" customWidth="1"/>
    <col min="2" max="2" width="26.28515625" customWidth="1"/>
    <col min="3" max="3" width="36.85546875" customWidth="1"/>
    <col min="4" max="4" width="34.85546875" style="455"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19" width="25.42578125" customWidth="1"/>
    <col min="20" max="21" width="14.140625" customWidth="1"/>
    <col min="22" max="22" width="17" customWidth="1"/>
    <col min="23" max="23" width="14.42578125" hidden="1" customWidth="1"/>
  </cols>
  <sheetData>
    <row r="1" spans="1:23" ht="18" customHeight="1" x14ac:dyDescent="0.25">
      <c r="B1" s="241"/>
      <c r="C1" s="498" t="s">
        <v>1522</v>
      </c>
      <c r="D1" s="498" t="s">
        <v>1523</v>
      </c>
      <c r="E1" s="241"/>
      <c r="F1" s="243"/>
      <c r="G1" s="241"/>
      <c r="H1" s="291" t="s">
        <v>1352</v>
      </c>
      <c r="K1" s="241"/>
      <c r="L1" s="241"/>
      <c r="M1" s="241"/>
      <c r="N1" s="241"/>
      <c r="O1" s="241"/>
      <c r="P1" s="241"/>
      <c r="Q1" s="241"/>
      <c r="R1" s="241"/>
      <c r="S1" s="241"/>
      <c r="T1" s="241"/>
      <c r="U1" s="241"/>
      <c r="V1" s="241"/>
    </row>
    <row r="2" spans="1:23" ht="18" customHeight="1" x14ac:dyDescent="0.25">
      <c r="B2" s="243"/>
      <c r="C2" s="243"/>
      <c r="D2" s="243"/>
      <c r="E2" s="243"/>
      <c r="F2" s="243"/>
      <c r="G2" s="243"/>
      <c r="H2" s="291"/>
      <c r="K2" s="243"/>
      <c r="L2" s="243"/>
      <c r="M2" s="243"/>
      <c r="N2" s="243"/>
      <c r="O2" s="243"/>
      <c r="P2" s="243"/>
      <c r="Q2" s="243"/>
      <c r="R2" s="243"/>
      <c r="S2" s="243"/>
      <c r="T2" s="243"/>
      <c r="U2" s="243"/>
      <c r="V2" s="243"/>
    </row>
    <row r="3" spans="1:23" ht="18" customHeight="1" x14ac:dyDescent="0.25">
      <c r="A3" s="316" t="s">
        <v>1345</v>
      </c>
      <c r="B3" s="243"/>
      <c r="C3" s="243"/>
      <c r="D3" s="243"/>
      <c r="E3" s="243"/>
      <c r="F3" s="243"/>
      <c r="G3" s="243"/>
      <c r="H3" s="291"/>
      <c r="K3" s="243"/>
      <c r="L3" s="243"/>
      <c r="M3" s="243"/>
      <c r="N3" s="243"/>
      <c r="O3" s="243"/>
      <c r="P3" s="243"/>
      <c r="Q3" s="243"/>
      <c r="R3" s="243"/>
      <c r="S3" s="243"/>
      <c r="T3" s="243"/>
      <c r="U3" s="243"/>
      <c r="V3" s="243"/>
    </row>
    <row r="4" spans="1:23" ht="33" customHeight="1" x14ac:dyDescent="0.25">
      <c r="A4" s="781" t="s">
        <v>1351</v>
      </c>
      <c r="B4" s="781"/>
      <c r="C4" s="781"/>
      <c r="D4" s="781"/>
      <c r="E4" s="781"/>
      <c r="F4" s="781"/>
      <c r="G4" s="781"/>
      <c r="H4" s="781"/>
      <c r="I4" s="781"/>
      <c r="J4" s="781"/>
      <c r="K4" s="781"/>
      <c r="L4" s="781"/>
      <c r="M4" s="781"/>
      <c r="N4" s="781"/>
      <c r="O4" s="781"/>
      <c r="P4" s="781"/>
      <c r="Q4" s="781"/>
      <c r="R4" s="781"/>
      <c r="S4" s="781"/>
      <c r="T4" s="781"/>
      <c r="U4" s="781"/>
      <c r="V4" s="781"/>
    </row>
    <row r="5" spans="1:23" ht="14.45" customHeight="1" x14ac:dyDescent="0.25">
      <c r="A5" s="733" t="s">
        <v>96</v>
      </c>
      <c r="B5" s="735" t="s">
        <v>110</v>
      </c>
      <c r="C5" s="745" t="s">
        <v>1493</v>
      </c>
      <c r="D5" s="745" t="s">
        <v>1494</v>
      </c>
      <c r="E5" s="745" t="s">
        <v>86</v>
      </c>
      <c r="F5" s="745" t="s">
        <v>391</v>
      </c>
      <c r="G5" s="745" t="s">
        <v>87</v>
      </c>
      <c r="H5" s="748" t="s">
        <v>99</v>
      </c>
      <c r="I5" s="750"/>
      <c r="J5" s="750"/>
      <c r="K5" s="750"/>
      <c r="L5" s="750"/>
      <c r="M5" s="750"/>
      <c r="N5" s="750"/>
      <c r="O5" s="749"/>
      <c r="P5" s="754" t="s">
        <v>100</v>
      </c>
      <c r="Q5" s="755"/>
      <c r="R5" s="735" t="s">
        <v>101</v>
      </c>
      <c r="S5" s="735" t="s">
        <v>102</v>
      </c>
      <c r="T5" s="735" t="s">
        <v>109</v>
      </c>
      <c r="U5" s="735" t="s">
        <v>108</v>
      </c>
      <c r="V5" s="751" t="s">
        <v>88</v>
      </c>
    </row>
    <row r="6" spans="1:23" ht="14.45" customHeight="1" x14ac:dyDescent="0.25">
      <c r="A6" s="733"/>
      <c r="B6" s="733"/>
      <c r="C6" s="746"/>
      <c r="D6" s="746"/>
      <c r="E6" s="746"/>
      <c r="F6" s="746"/>
      <c r="G6" s="746"/>
      <c r="H6" s="748" t="s">
        <v>103</v>
      </c>
      <c r="I6" s="749"/>
      <c r="J6" s="748" t="s">
        <v>104</v>
      </c>
      <c r="K6" s="749"/>
      <c r="L6" s="748" t="s">
        <v>105</v>
      </c>
      <c r="M6" s="749"/>
      <c r="N6" s="748" t="s">
        <v>106</v>
      </c>
      <c r="O6" s="749"/>
      <c r="P6" s="756"/>
      <c r="Q6" s="757"/>
      <c r="R6" s="733"/>
      <c r="S6" s="733"/>
      <c r="T6" s="733"/>
      <c r="U6" s="733"/>
      <c r="V6" s="752"/>
    </row>
    <row r="7" spans="1:23" ht="51.75" customHeight="1" x14ac:dyDescent="0.25">
      <c r="A7" s="734"/>
      <c r="B7" s="734"/>
      <c r="C7" s="747"/>
      <c r="D7" s="747"/>
      <c r="E7" s="747"/>
      <c r="F7" s="747"/>
      <c r="G7" s="747"/>
      <c r="H7" s="431" t="s">
        <v>107</v>
      </c>
      <c r="I7" s="431" t="s">
        <v>12</v>
      </c>
      <c r="J7" s="431" t="s">
        <v>107</v>
      </c>
      <c r="K7" s="431" t="s">
        <v>12</v>
      </c>
      <c r="L7" s="431" t="s">
        <v>107</v>
      </c>
      <c r="M7" s="431" t="s">
        <v>12</v>
      </c>
      <c r="N7" s="431" t="s">
        <v>107</v>
      </c>
      <c r="O7" s="431" t="s">
        <v>12</v>
      </c>
      <c r="P7" s="431" t="s">
        <v>107</v>
      </c>
      <c r="Q7" s="431" t="s">
        <v>12</v>
      </c>
      <c r="R7" s="734"/>
      <c r="S7" s="734"/>
      <c r="T7" s="734"/>
      <c r="U7" s="734"/>
      <c r="V7" s="753"/>
    </row>
    <row r="8" spans="1:23" ht="15.6" customHeight="1" x14ac:dyDescent="0.25">
      <c r="A8" s="432"/>
      <c r="B8" s="433"/>
      <c r="C8" s="434"/>
      <c r="D8" s="434"/>
      <c r="E8" s="434"/>
      <c r="F8" s="435"/>
      <c r="G8" s="434"/>
      <c r="H8" s="436"/>
      <c r="I8" s="436"/>
      <c r="J8" s="436"/>
      <c r="K8" s="436"/>
      <c r="L8" s="436"/>
      <c r="M8" s="436"/>
      <c r="N8" s="436"/>
      <c r="O8" s="436"/>
      <c r="P8" s="436"/>
      <c r="Q8" s="436"/>
      <c r="R8" s="437"/>
      <c r="S8" s="437"/>
      <c r="T8" s="437"/>
      <c r="U8" s="437"/>
      <c r="V8" s="438"/>
    </row>
    <row r="9" spans="1:23" ht="138.75" customHeight="1" x14ac:dyDescent="0.25">
      <c r="A9" s="782" t="s">
        <v>1415</v>
      </c>
      <c r="B9" s="736" t="s">
        <v>1416</v>
      </c>
      <c r="C9" s="325" t="s">
        <v>1522</v>
      </c>
      <c r="D9" s="325" t="s">
        <v>1821</v>
      </c>
      <c r="E9" s="821" t="s">
        <v>1822</v>
      </c>
      <c r="F9" s="654" t="s">
        <v>2741</v>
      </c>
      <c r="G9" s="325" t="s">
        <v>1823</v>
      </c>
      <c r="H9" s="818">
        <v>0.25</v>
      </c>
      <c r="I9" s="353"/>
      <c r="J9" s="818">
        <v>0.25</v>
      </c>
      <c r="K9" s="353"/>
      <c r="L9" s="818">
        <v>0.25</v>
      </c>
      <c r="M9" s="353"/>
      <c r="N9" s="818">
        <v>0.25</v>
      </c>
      <c r="O9" s="353"/>
      <c r="P9" s="399">
        <f t="shared" ref="P9:Q20" si="0">H9+J9+L9+N9</f>
        <v>1</v>
      </c>
      <c r="Q9" s="397">
        <f t="shared" si="0"/>
        <v>0</v>
      </c>
      <c r="R9" s="325"/>
      <c r="S9" s="325" t="s">
        <v>1824</v>
      </c>
      <c r="T9" s="325" t="s">
        <v>1825</v>
      </c>
      <c r="U9" s="325" t="s">
        <v>1826</v>
      </c>
      <c r="V9" s="325" t="s">
        <v>1827</v>
      </c>
    </row>
    <row r="10" spans="1:23" ht="141.75" x14ac:dyDescent="0.25">
      <c r="A10" s="783"/>
      <c r="B10" s="737"/>
      <c r="C10" s="325" t="s">
        <v>1522</v>
      </c>
      <c r="D10" s="325" t="s">
        <v>1856</v>
      </c>
      <c r="E10" s="821" t="s">
        <v>1857</v>
      </c>
      <c r="F10" s="697" t="s">
        <v>2742</v>
      </c>
      <c r="G10" s="325" t="s">
        <v>1858</v>
      </c>
      <c r="H10" s="818">
        <v>0.25</v>
      </c>
      <c r="I10" s="353">
        <v>9750</v>
      </c>
      <c r="J10" s="818">
        <v>0.25</v>
      </c>
      <c r="K10" s="353">
        <v>9750</v>
      </c>
      <c r="L10" s="818">
        <v>0.25</v>
      </c>
      <c r="M10" s="353">
        <v>9750</v>
      </c>
      <c r="N10" s="818">
        <v>0.25</v>
      </c>
      <c r="O10" s="353">
        <v>9750</v>
      </c>
      <c r="P10" s="399">
        <f t="shared" si="0"/>
        <v>1</v>
      </c>
      <c r="Q10" s="397">
        <f>I10+K10+M10+O10</f>
        <v>39000</v>
      </c>
      <c r="R10" s="325"/>
      <c r="S10" s="325" t="s">
        <v>1859</v>
      </c>
      <c r="T10" s="325" t="s">
        <v>1860</v>
      </c>
      <c r="U10" s="325" t="s">
        <v>1861</v>
      </c>
      <c r="V10" s="325" t="s">
        <v>1862</v>
      </c>
      <c r="W10" s="277" t="s">
        <v>1863</v>
      </c>
    </row>
    <row r="11" spans="1:23" ht="141.75" x14ac:dyDescent="0.25">
      <c r="A11" s="783"/>
      <c r="B11" s="737"/>
      <c r="C11" s="325" t="s">
        <v>1522</v>
      </c>
      <c r="D11" s="325" t="s">
        <v>1922</v>
      </c>
      <c r="E11" s="821" t="s">
        <v>1927</v>
      </c>
      <c r="F11" s="697" t="s">
        <v>2743</v>
      </c>
      <c r="G11" s="622" t="s">
        <v>2537</v>
      </c>
      <c r="H11" s="818">
        <v>0.25</v>
      </c>
      <c r="I11" s="353">
        <v>15000</v>
      </c>
      <c r="J11" s="818">
        <v>0.25</v>
      </c>
      <c r="K11" s="353">
        <v>15000</v>
      </c>
      <c r="L11" s="818">
        <v>0.25</v>
      </c>
      <c r="M11" s="353">
        <v>15000</v>
      </c>
      <c r="N11" s="818">
        <v>0.25</v>
      </c>
      <c r="O11" s="353">
        <v>15000</v>
      </c>
      <c r="P11" s="399">
        <f t="shared" ref="P11:Q20" si="1">H11+J11+L11+N11</f>
        <v>1</v>
      </c>
      <c r="Q11" s="643">
        <f t="shared" si="1"/>
        <v>60000</v>
      </c>
      <c r="R11" s="325"/>
      <c r="S11" s="622" t="s">
        <v>1824</v>
      </c>
      <c r="T11" s="622" t="s">
        <v>2541</v>
      </c>
      <c r="U11" s="622" t="s">
        <v>2543</v>
      </c>
      <c r="V11" s="325" t="s">
        <v>1916</v>
      </c>
      <c r="W11" s="540" t="s">
        <v>1928</v>
      </c>
    </row>
    <row r="12" spans="1:23" ht="141.75" x14ac:dyDescent="0.25">
      <c r="A12" s="783"/>
      <c r="B12" s="737"/>
      <c r="C12" s="325" t="s">
        <v>1522</v>
      </c>
      <c r="D12" s="325" t="s">
        <v>1944</v>
      </c>
      <c r="E12" s="821" t="s">
        <v>1945</v>
      </c>
      <c r="F12" s="697" t="s">
        <v>2744</v>
      </c>
      <c r="G12" s="622" t="s">
        <v>2538</v>
      </c>
      <c r="H12" s="818">
        <v>0.25</v>
      </c>
      <c r="I12" s="353"/>
      <c r="J12" s="818">
        <v>0.25</v>
      </c>
      <c r="K12" s="353">
        <v>200000</v>
      </c>
      <c r="L12" s="818">
        <v>0.25</v>
      </c>
      <c r="M12" s="353"/>
      <c r="N12" s="818">
        <v>0.25</v>
      </c>
      <c r="O12" s="353"/>
      <c r="P12" s="399">
        <f t="shared" si="0"/>
        <v>1</v>
      </c>
      <c r="Q12" s="643">
        <f t="shared" si="1"/>
        <v>200000</v>
      </c>
      <c r="R12" s="325"/>
      <c r="S12" s="622" t="s">
        <v>2540</v>
      </c>
      <c r="T12" s="622" t="s">
        <v>2542</v>
      </c>
      <c r="U12" s="622" t="s">
        <v>2543</v>
      </c>
      <c r="V12" s="72" t="s">
        <v>2434</v>
      </c>
      <c r="W12" s="309" t="s">
        <v>1946</v>
      </c>
    </row>
    <row r="13" spans="1:23" ht="104.25" customHeight="1" x14ac:dyDescent="0.25">
      <c r="A13" s="783"/>
      <c r="B13" s="737"/>
      <c r="C13" s="325" t="s">
        <v>1523</v>
      </c>
      <c r="D13" s="325" t="s">
        <v>2059</v>
      </c>
      <c r="E13" s="821" t="s">
        <v>2057</v>
      </c>
      <c r="F13" s="697" t="s">
        <v>2745</v>
      </c>
      <c r="G13" s="622" t="s">
        <v>2537</v>
      </c>
      <c r="H13" s="818">
        <v>0.25</v>
      </c>
      <c r="I13" s="353">
        <v>95000</v>
      </c>
      <c r="J13" s="818">
        <v>0.25</v>
      </c>
      <c r="K13" s="666"/>
      <c r="L13" s="818">
        <v>0.25</v>
      </c>
      <c r="M13" s="353"/>
      <c r="N13" s="818">
        <v>0.25</v>
      </c>
      <c r="O13" s="353"/>
      <c r="P13" s="399">
        <f t="shared" si="0"/>
        <v>1</v>
      </c>
      <c r="Q13" s="643">
        <f t="shared" si="1"/>
        <v>95000</v>
      </c>
      <c r="R13" s="325"/>
      <c r="S13" s="622" t="s">
        <v>1824</v>
      </c>
      <c r="T13" s="622" t="s">
        <v>2541</v>
      </c>
      <c r="U13" s="622" t="s">
        <v>2543</v>
      </c>
      <c r="V13" s="325" t="s">
        <v>2056</v>
      </c>
      <c r="W13" s="558" t="s">
        <v>2058</v>
      </c>
    </row>
    <row r="14" spans="1:23" ht="70.5" customHeight="1" x14ac:dyDescent="0.25">
      <c r="A14" s="783"/>
      <c r="B14" s="737"/>
      <c r="C14" s="325" t="s">
        <v>1523</v>
      </c>
      <c r="D14" s="325" t="s">
        <v>2141</v>
      </c>
      <c r="E14" s="821" t="s">
        <v>2142</v>
      </c>
      <c r="F14" s="697" t="s">
        <v>2746</v>
      </c>
      <c r="G14" s="622" t="s">
        <v>2539</v>
      </c>
      <c r="H14" s="350"/>
      <c r="I14" s="353"/>
      <c r="J14" s="350"/>
      <c r="K14" s="353"/>
      <c r="L14" s="350"/>
      <c r="M14" s="353"/>
      <c r="N14" s="356">
        <v>1</v>
      </c>
      <c r="O14" s="353">
        <v>11696</v>
      </c>
      <c r="P14" s="399">
        <f t="shared" si="0"/>
        <v>1</v>
      </c>
      <c r="Q14" s="643">
        <f t="shared" si="1"/>
        <v>11696</v>
      </c>
      <c r="R14" s="325"/>
      <c r="S14" s="622" t="s">
        <v>1824</v>
      </c>
      <c r="T14" s="622" t="s">
        <v>2541</v>
      </c>
      <c r="U14" s="622" t="s">
        <v>2543</v>
      </c>
      <c r="V14" s="325" t="s">
        <v>2144</v>
      </c>
      <c r="W14" s="558" t="s">
        <v>2145</v>
      </c>
    </row>
    <row r="15" spans="1:23" ht="141.75" x14ac:dyDescent="0.25">
      <c r="A15" s="783"/>
      <c r="B15" s="737"/>
      <c r="C15" s="325" t="s">
        <v>1522</v>
      </c>
      <c r="D15" s="578" t="s">
        <v>2467</v>
      </c>
      <c r="E15" s="821" t="s">
        <v>2468</v>
      </c>
      <c r="F15" s="697" t="s">
        <v>2747</v>
      </c>
      <c r="G15" s="578" t="s">
        <v>2469</v>
      </c>
      <c r="H15" s="818">
        <v>0.25</v>
      </c>
      <c r="I15" s="666"/>
      <c r="J15" s="818">
        <v>0.25</v>
      </c>
      <c r="K15" s="666">
        <v>28885.18</v>
      </c>
      <c r="L15" s="818">
        <v>0.25</v>
      </c>
      <c r="M15" s="666">
        <v>397792.41</v>
      </c>
      <c r="N15" s="818">
        <v>0.25</v>
      </c>
      <c r="O15" s="666">
        <v>397792.41</v>
      </c>
      <c r="P15" s="517">
        <f>H15+J15+L15+N15</f>
        <v>1</v>
      </c>
      <c r="Q15" s="643">
        <f t="shared" si="1"/>
        <v>824470</v>
      </c>
      <c r="R15" s="578"/>
      <c r="S15" s="578" t="s">
        <v>2463</v>
      </c>
      <c r="T15" s="578" t="s">
        <v>2470</v>
      </c>
      <c r="U15" s="578" t="s">
        <v>2465</v>
      </c>
      <c r="V15" s="578" t="s">
        <v>2466</v>
      </c>
    </row>
    <row r="16" spans="1:23" ht="15.75" x14ac:dyDescent="0.25">
      <c r="A16" s="783"/>
      <c r="B16" s="737"/>
      <c r="C16" s="325"/>
      <c r="D16" s="325"/>
      <c r="E16" s="325"/>
      <c r="F16" s="325"/>
      <c r="G16" s="325"/>
      <c r="H16" s="350"/>
      <c r="I16" s="353"/>
      <c r="J16" s="350"/>
      <c r="K16" s="353"/>
      <c r="L16" s="350"/>
      <c r="M16" s="353"/>
      <c r="N16" s="350"/>
      <c r="O16" s="353"/>
      <c r="P16" s="399">
        <f t="shared" si="0"/>
        <v>0</v>
      </c>
      <c r="Q16" s="643">
        <f t="shared" si="1"/>
        <v>0</v>
      </c>
      <c r="R16" s="325"/>
      <c r="S16" s="325"/>
      <c r="T16" s="325"/>
      <c r="U16" s="325"/>
      <c r="V16" s="325"/>
    </row>
    <row r="17" spans="1:22" ht="15.75" x14ac:dyDescent="0.25">
      <c r="A17" s="783"/>
      <c r="B17" s="737"/>
      <c r="C17" s="325"/>
      <c r="D17" s="325"/>
      <c r="E17" s="325"/>
      <c r="F17" s="325"/>
      <c r="G17" s="325"/>
      <c r="H17" s="356"/>
      <c r="I17" s="353"/>
      <c r="J17" s="356"/>
      <c r="K17" s="353"/>
      <c r="L17" s="356"/>
      <c r="M17" s="353"/>
      <c r="N17" s="356"/>
      <c r="O17" s="353"/>
      <c r="P17" s="399">
        <f t="shared" si="0"/>
        <v>0</v>
      </c>
      <c r="Q17" s="643">
        <f t="shared" si="1"/>
        <v>0</v>
      </c>
      <c r="R17" s="350"/>
      <c r="S17" s="350"/>
      <c r="T17" s="350"/>
      <c r="U17" s="350"/>
      <c r="V17" s="325"/>
    </row>
    <row r="18" spans="1:22" ht="15.75" x14ac:dyDescent="0.25">
      <c r="A18" s="783"/>
      <c r="B18" s="737"/>
      <c r="C18" s="325"/>
      <c r="D18" s="325"/>
      <c r="E18" s="325"/>
      <c r="F18" s="325"/>
      <c r="G18" s="325"/>
      <c r="H18" s="350"/>
      <c r="I18" s="353"/>
      <c r="J18" s="350"/>
      <c r="K18" s="353"/>
      <c r="L18" s="350"/>
      <c r="M18" s="353"/>
      <c r="N18" s="350"/>
      <c r="O18" s="353"/>
      <c r="P18" s="400">
        <f t="shared" si="0"/>
        <v>0</v>
      </c>
      <c r="Q18" s="643">
        <f t="shared" si="1"/>
        <v>0</v>
      </c>
      <c r="R18" s="325"/>
      <c r="S18" s="325"/>
      <c r="T18" s="325"/>
      <c r="U18" s="325"/>
      <c r="V18" s="325"/>
    </row>
    <row r="19" spans="1:22" ht="15.75" x14ac:dyDescent="0.25">
      <c r="A19" s="783"/>
      <c r="B19" s="737"/>
      <c r="C19" s="325"/>
      <c r="D19" s="325"/>
      <c r="E19" s="325"/>
      <c r="F19" s="325"/>
      <c r="G19" s="325"/>
      <c r="H19" s="350"/>
      <c r="I19" s="353"/>
      <c r="J19" s="350"/>
      <c r="K19" s="353"/>
      <c r="L19" s="350"/>
      <c r="M19" s="353"/>
      <c r="N19" s="350"/>
      <c r="O19" s="353"/>
      <c r="P19" s="400">
        <f t="shared" si="0"/>
        <v>0</v>
      </c>
      <c r="Q19" s="643">
        <f t="shared" si="1"/>
        <v>0</v>
      </c>
      <c r="R19" s="325"/>
      <c r="S19" s="325"/>
      <c r="T19" s="325"/>
      <c r="U19" s="325"/>
      <c r="V19" s="364"/>
    </row>
    <row r="20" spans="1:22" ht="15.75" x14ac:dyDescent="0.25">
      <c r="A20" s="784"/>
      <c r="B20" s="738"/>
      <c r="C20" s="325"/>
      <c r="D20" s="325"/>
      <c r="E20" s="325"/>
      <c r="F20" s="325"/>
      <c r="G20" s="325"/>
      <c r="H20" s="350"/>
      <c r="I20" s="353"/>
      <c r="J20" s="350"/>
      <c r="K20" s="353"/>
      <c r="L20" s="350"/>
      <c r="M20" s="353"/>
      <c r="N20" s="350"/>
      <c r="O20" s="353"/>
      <c r="P20" s="399">
        <f t="shared" si="0"/>
        <v>0</v>
      </c>
      <c r="Q20" s="643">
        <f t="shared" si="1"/>
        <v>0</v>
      </c>
      <c r="R20" s="350"/>
      <c r="S20" s="350"/>
      <c r="T20" s="350"/>
      <c r="U20" s="350"/>
      <c r="V20" s="325"/>
    </row>
    <row r="21" spans="1:22" ht="15.6" customHeight="1" x14ac:dyDescent="0.25">
      <c r="A21" s="301"/>
      <c r="B21" s="242"/>
      <c r="C21" s="301" t="s">
        <v>115</v>
      </c>
      <c r="D21" s="301"/>
      <c r="E21" s="242"/>
      <c r="F21" s="242"/>
      <c r="G21" s="242"/>
      <c r="H21" s="80">
        <f t="shared" ref="H21:P21" si="2">SUM(H9:H20)</f>
        <v>1.5</v>
      </c>
      <c r="I21" s="234">
        <f t="shared" si="2"/>
        <v>119750</v>
      </c>
      <c r="J21" s="80">
        <f t="shared" si="2"/>
        <v>1.5</v>
      </c>
      <c r="K21" s="234">
        <f t="shared" si="2"/>
        <v>253635.18</v>
      </c>
      <c r="L21" s="80">
        <f t="shared" si="2"/>
        <v>1.5</v>
      </c>
      <c r="M21" s="234">
        <f t="shared" si="2"/>
        <v>422542.41</v>
      </c>
      <c r="N21" s="80">
        <f t="shared" si="2"/>
        <v>2.5</v>
      </c>
      <c r="O21" s="234">
        <f t="shared" si="2"/>
        <v>434238.41</v>
      </c>
      <c r="P21" s="234">
        <f t="shared" si="2"/>
        <v>7</v>
      </c>
      <c r="Q21" s="234">
        <f>SUM(Q9:Q20)</f>
        <v>1230166</v>
      </c>
      <c r="R21" s="68"/>
      <c r="S21" s="68"/>
      <c r="T21" s="68"/>
      <c r="U21" s="68"/>
      <c r="V21" s="68"/>
    </row>
    <row r="23" spans="1:22" x14ac:dyDescent="0.25">
      <c r="C23" s="455"/>
    </row>
    <row r="24" spans="1:22" x14ac:dyDescent="0.25">
      <c r="C24" s="455"/>
    </row>
  </sheetData>
  <mergeCells count="21">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20"/>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topLeftCell="D1" workbookViewId="0">
      <pane ySplit="6" topLeftCell="A7" activePane="bottomLeft" state="frozen"/>
      <selection activeCell="R7" sqref="R7"/>
      <selection pane="bottomLeft" activeCell="E8" sqref="E8"/>
    </sheetView>
  </sheetViews>
  <sheetFormatPr baseColWidth="10" defaultColWidth="11.42578125" defaultRowHeight="15" x14ac:dyDescent="0.25"/>
  <cols>
    <col min="1" max="1" width="34" customWidth="1"/>
    <col min="2" max="2" width="35.7109375" customWidth="1"/>
    <col min="3" max="3" width="27.42578125" customWidth="1"/>
    <col min="4" max="4" width="27.42578125" style="455" customWidth="1"/>
    <col min="5" max="5" width="27.42578125" customWidth="1"/>
    <col min="6" max="6" width="19"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790" t="s">
        <v>1343</v>
      </c>
      <c r="B1" s="790"/>
      <c r="C1" s="790"/>
      <c r="D1" s="790"/>
      <c r="E1" s="790"/>
      <c r="F1" s="790"/>
      <c r="G1" s="790"/>
      <c r="H1" s="790"/>
      <c r="I1" s="790"/>
      <c r="J1" s="790"/>
      <c r="K1" s="790"/>
      <c r="L1" s="790"/>
      <c r="M1" s="790"/>
      <c r="N1" s="790"/>
      <c r="O1" s="790"/>
      <c r="P1" s="790"/>
      <c r="Q1" s="790"/>
      <c r="R1" s="790"/>
      <c r="S1" s="790"/>
      <c r="T1" s="790"/>
      <c r="U1" s="790"/>
      <c r="V1" s="498" t="s">
        <v>1531</v>
      </c>
      <c r="W1" s="498" t="s">
        <v>1532</v>
      </c>
      <c r="X1" s="498" t="s">
        <v>1533</v>
      </c>
      <c r="Y1" s="498" t="s">
        <v>1534</v>
      </c>
      <c r="Z1" s="498" t="s">
        <v>1535</v>
      </c>
      <c r="AA1" s="498" t="s">
        <v>1536</v>
      </c>
      <c r="AB1" s="498" t="s">
        <v>1537</v>
      </c>
    </row>
    <row r="2" spans="1:28" x14ac:dyDescent="0.25">
      <c r="A2" s="791" t="s">
        <v>1417</v>
      </c>
      <c r="B2" s="791"/>
      <c r="C2" s="791"/>
      <c r="D2" s="791"/>
      <c r="E2" s="791"/>
      <c r="F2" s="791"/>
      <c r="G2" s="791"/>
      <c r="H2" s="791"/>
      <c r="I2" s="791"/>
      <c r="J2" s="791"/>
      <c r="K2" s="791"/>
      <c r="L2" s="791"/>
      <c r="M2" s="791"/>
      <c r="N2" s="791"/>
      <c r="O2" s="791"/>
      <c r="P2" s="791"/>
      <c r="Q2" s="791"/>
      <c r="R2" s="791"/>
      <c r="S2" s="791"/>
      <c r="T2" s="791"/>
      <c r="U2" s="791"/>
    </row>
    <row r="3" spans="1:28" ht="13.5" customHeight="1" x14ac:dyDescent="0.25">
      <c r="A3" s="313" t="s">
        <v>1418</v>
      </c>
      <c r="B3" s="314"/>
      <c r="C3" s="314"/>
      <c r="D3" s="314"/>
      <c r="E3" s="314"/>
      <c r="F3" s="314"/>
      <c r="G3" s="314"/>
      <c r="H3" s="314"/>
      <c r="I3" s="314"/>
      <c r="J3" s="314"/>
      <c r="K3" s="314"/>
      <c r="L3" s="314"/>
      <c r="M3" s="501" t="s">
        <v>1568</v>
      </c>
      <c r="N3" s="501" t="s">
        <v>1569</v>
      </c>
      <c r="O3" s="501" t="s">
        <v>1570</v>
      </c>
      <c r="P3" s="501" t="s">
        <v>1571</v>
      </c>
      <c r="Q3" s="314"/>
      <c r="R3" s="314"/>
      <c r="S3" s="314"/>
      <c r="T3" s="314"/>
      <c r="U3" s="314"/>
    </row>
    <row r="4" spans="1:28" ht="15" customHeight="1" x14ac:dyDescent="0.25">
      <c r="A4" s="733" t="s">
        <v>96</v>
      </c>
      <c r="B4" s="735" t="s">
        <v>110</v>
      </c>
      <c r="C4" s="745" t="s">
        <v>1493</v>
      </c>
      <c r="D4" s="745" t="s">
        <v>1494</v>
      </c>
      <c r="E4" s="745" t="s">
        <v>86</v>
      </c>
      <c r="F4" s="745" t="s">
        <v>391</v>
      </c>
      <c r="G4" s="745" t="s">
        <v>87</v>
      </c>
      <c r="H4" s="748" t="s">
        <v>99</v>
      </c>
      <c r="I4" s="750"/>
      <c r="J4" s="750"/>
      <c r="K4" s="750"/>
      <c r="L4" s="750"/>
      <c r="M4" s="750"/>
      <c r="N4" s="750"/>
      <c r="O4" s="749"/>
      <c r="P4" s="754" t="s">
        <v>100</v>
      </c>
      <c r="Q4" s="755"/>
      <c r="R4" s="735" t="s">
        <v>102</v>
      </c>
      <c r="S4" s="735" t="s">
        <v>109</v>
      </c>
      <c r="T4" s="735" t="s">
        <v>108</v>
      </c>
      <c r="U4" s="751" t="s">
        <v>88</v>
      </c>
    </row>
    <row r="5" spans="1:28" ht="15" customHeight="1" x14ac:dyDescent="0.25">
      <c r="A5" s="733"/>
      <c r="B5" s="733"/>
      <c r="C5" s="746"/>
      <c r="D5" s="746"/>
      <c r="E5" s="746"/>
      <c r="F5" s="746"/>
      <c r="G5" s="746"/>
      <c r="H5" s="748" t="s">
        <v>103</v>
      </c>
      <c r="I5" s="749"/>
      <c r="J5" s="748" t="s">
        <v>104</v>
      </c>
      <c r="K5" s="749"/>
      <c r="L5" s="748" t="s">
        <v>105</v>
      </c>
      <c r="M5" s="749"/>
      <c r="N5" s="748" t="s">
        <v>106</v>
      </c>
      <c r="O5" s="749"/>
      <c r="P5" s="756"/>
      <c r="Q5" s="757"/>
      <c r="R5" s="733"/>
      <c r="S5" s="733"/>
      <c r="T5" s="733"/>
      <c r="U5" s="752"/>
    </row>
    <row r="6" spans="1:28" ht="25.5" x14ac:dyDescent="0.25">
      <c r="A6" s="734"/>
      <c r="B6" s="734"/>
      <c r="C6" s="747"/>
      <c r="D6" s="747"/>
      <c r="E6" s="747"/>
      <c r="F6" s="747"/>
      <c r="G6" s="747"/>
      <c r="H6" s="431" t="s">
        <v>107</v>
      </c>
      <c r="I6" s="431" t="s">
        <v>12</v>
      </c>
      <c r="J6" s="431" t="s">
        <v>107</v>
      </c>
      <c r="K6" s="431" t="s">
        <v>12</v>
      </c>
      <c r="L6" s="431" t="s">
        <v>107</v>
      </c>
      <c r="M6" s="431" t="s">
        <v>12</v>
      </c>
      <c r="N6" s="431" t="s">
        <v>107</v>
      </c>
      <c r="O6" s="431" t="s">
        <v>12</v>
      </c>
      <c r="P6" s="431" t="s">
        <v>107</v>
      </c>
      <c r="Q6" s="431" t="s">
        <v>12</v>
      </c>
      <c r="R6" s="734"/>
      <c r="S6" s="734"/>
      <c r="T6" s="734"/>
      <c r="U6" s="753"/>
    </row>
    <row r="7" spans="1:28" ht="15.75" x14ac:dyDescent="0.25">
      <c r="A7" s="432"/>
      <c r="B7" s="433"/>
      <c r="C7" s="434"/>
      <c r="D7" s="434"/>
      <c r="E7" s="434"/>
      <c r="F7" s="435"/>
      <c r="G7" s="434"/>
      <c r="H7" s="436"/>
      <c r="I7" s="436"/>
      <c r="J7" s="436"/>
      <c r="K7" s="436"/>
      <c r="L7" s="436"/>
      <c r="M7" s="436"/>
      <c r="N7" s="436"/>
      <c r="O7" s="436"/>
      <c r="P7" s="436"/>
      <c r="Q7" s="436"/>
      <c r="R7" s="437"/>
      <c r="S7" s="437"/>
      <c r="T7" s="437"/>
      <c r="U7" s="438"/>
    </row>
    <row r="8" spans="1:28" ht="141.75" x14ac:dyDescent="0.25">
      <c r="A8" s="739" t="s">
        <v>1477</v>
      </c>
      <c r="B8" s="786" t="s">
        <v>1478</v>
      </c>
      <c r="C8" s="509" t="s">
        <v>1569</v>
      </c>
      <c r="D8" s="277" t="s">
        <v>2029</v>
      </c>
      <c r="E8" s="309" t="s">
        <v>1532</v>
      </c>
      <c r="F8" s="654" t="s">
        <v>2748</v>
      </c>
      <c r="G8" s="277" t="s">
        <v>2548</v>
      </c>
      <c r="H8" s="361">
        <v>0.25</v>
      </c>
      <c r="I8" s="362"/>
      <c r="J8" s="361">
        <v>0.25</v>
      </c>
      <c r="K8" s="362"/>
      <c r="L8" s="361">
        <v>0.25</v>
      </c>
      <c r="M8" s="362"/>
      <c r="N8" s="361">
        <v>0.25</v>
      </c>
      <c r="O8" s="362"/>
      <c r="P8" s="396">
        <f t="shared" ref="P8:Q8" si="0">H8+J8+L8+N8</f>
        <v>1</v>
      </c>
      <c r="Q8" s="397">
        <f t="shared" si="0"/>
        <v>0</v>
      </c>
      <c r="R8" s="277" t="s">
        <v>2545</v>
      </c>
      <c r="S8" s="277" t="s">
        <v>2546</v>
      </c>
      <c r="T8" s="277" t="s">
        <v>2547</v>
      </c>
      <c r="U8" s="277" t="s">
        <v>2544</v>
      </c>
    </row>
    <row r="9" spans="1:28" s="363" customFormat="1" ht="15.75" x14ac:dyDescent="0.25">
      <c r="A9" s="740"/>
      <c r="B9" s="786"/>
      <c r="C9" s="509"/>
      <c r="D9" s="277"/>
      <c r="E9" s="309"/>
      <c r="F9" s="309"/>
      <c r="G9" s="277"/>
      <c r="H9" s="361"/>
      <c r="I9" s="362"/>
      <c r="J9" s="277"/>
      <c r="K9" s="362"/>
      <c r="L9" s="277"/>
      <c r="M9" s="362"/>
      <c r="N9" s="277"/>
      <c r="O9" s="362"/>
      <c r="P9" s="396">
        <f t="shared" ref="P9:P11" si="1">H9+J9+L9+N9</f>
        <v>0</v>
      </c>
      <c r="Q9" s="397">
        <f t="shared" ref="Q9:Q11" si="2">I9+K9+M9+O9</f>
        <v>0</v>
      </c>
      <c r="R9" s="277"/>
      <c r="S9" s="277"/>
      <c r="T9" s="277"/>
      <c r="U9" s="277"/>
    </row>
    <row r="10" spans="1:28" s="363" customFormat="1" ht="15.75" x14ac:dyDescent="0.25">
      <c r="A10" s="740"/>
      <c r="B10" s="786"/>
      <c r="C10" s="509"/>
      <c r="D10" s="277"/>
      <c r="E10" s="309"/>
      <c r="F10" s="309"/>
      <c r="G10" s="277"/>
      <c r="H10" s="361"/>
      <c r="I10" s="362"/>
      <c r="J10" s="277"/>
      <c r="K10" s="362"/>
      <c r="L10" s="277"/>
      <c r="M10" s="362"/>
      <c r="N10" s="277"/>
      <c r="O10" s="362"/>
      <c r="P10" s="396">
        <f t="shared" si="1"/>
        <v>0</v>
      </c>
      <c r="Q10" s="397">
        <f t="shared" si="2"/>
        <v>0</v>
      </c>
      <c r="R10" s="277"/>
      <c r="S10" s="277"/>
      <c r="T10" s="277"/>
      <c r="U10" s="277"/>
    </row>
    <row r="11" spans="1:28" s="455" customFormat="1" ht="15.75" x14ac:dyDescent="0.25">
      <c r="A11" s="740"/>
      <c r="B11" s="786"/>
      <c r="C11" s="509"/>
      <c r="D11" s="277"/>
      <c r="E11" s="309"/>
      <c r="F11" s="309"/>
      <c r="G11" s="277"/>
      <c r="H11" s="361"/>
      <c r="I11" s="362"/>
      <c r="J11" s="277"/>
      <c r="K11" s="362"/>
      <c r="L11" s="277"/>
      <c r="M11" s="362"/>
      <c r="N11" s="277"/>
      <c r="O11" s="362"/>
      <c r="P11" s="396">
        <f t="shared" si="1"/>
        <v>0</v>
      </c>
      <c r="Q11" s="397">
        <f t="shared" si="2"/>
        <v>0</v>
      </c>
      <c r="R11" s="277"/>
      <c r="S11" s="277"/>
      <c r="T11" s="277"/>
      <c r="U11" s="277"/>
    </row>
    <row r="12" spans="1:28" s="363" customFormat="1" ht="15.75" x14ac:dyDescent="0.25">
      <c r="A12" s="740"/>
      <c r="B12" s="786"/>
      <c r="C12" s="509"/>
      <c r="D12" s="277"/>
      <c r="E12" s="309"/>
      <c r="F12" s="309"/>
      <c r="G12" s="277"/>
      <c r="H12" s="361"/>
      <c r="I12" s="362"/>
      <c r="J12" s="277"/>
      <c r="K12" s="362"/>
      <c r="L12" s="277"/>
      <c r="M12" s="362"/>
      <c r="N12" s="277"/>
      <c r="O12" s="362"/>
      <c r="P12" s="396">
        <f t="shared" ref="P12:P32" si="3">H12+J12+L12+N12</f>
        <v>0</v>
      </c>
      <c r="Q12" s="397">
        <f t="shared" ref="Q12:Q32" si="4">I12+K12+M12+O12</f>
        <v>0</v>
      </c>
      <c r="R12" s="277"/>
      <c r="S12" s="277"/>
      <c r="T12" s="277"/>
      <c r="U12" s="277"/>
    </row>
    <row r="13" spans="1:28" s="455" customFormat="1" ht="15.75" x14ac:dyDescent="0.25">
      <c r="A13" s="740"/>
      <c r="B13" s="786"/>
      <c r="C13" s="509"/>
      <c r="D13" s="277"/>
      <c r="E13" s="309"/>
      <c r="F13" s="309"/>
      <c r="G13" s="277"/>
      <c r="H13" s="361"/>
      <c r="I13" s="362"/>
      <c r="J13" s="277"/>
      <c r="K13" s="362"/>
      <c r="L13" s="277"/>
      <c r="M13" s="362"/>
      <c r="N13" s="277"/>
      <c r="O13" s="362"/>
      <c r="P13" s="396">
        <f t="shared" si="3"/>
        <v>0</v>
      </c>
      <c r="Q13" s="397">
        <f t="shared" si="4"/>
        <v>0</v>
      </c>
      <c r="R13" s="277"/>
      <c r="S13" s="277"/>
      <c r="T13" s="277"/>
      <c r="U13" s="277"/>
    </row>
    <row r="14" spans="1:28" s="455" customFormat="1" ht="15.75" x14ac:dyDescent="0.25">
      <c r="A14" s="740"/>
      <c r="B14" s="786"/>
      <c r="C14" s="509"/>
      <c r="D14" s="277"/>
      <c r="E14" s="309"/>
      <c r="F14" s="309"/>
      <c r="G14" s="277"/>
      <c r="H14" s="361"/>
      <c r="I14" s="362"/>
      <c r="J14" s="277"/>
      <c r="K14" s="362"/>
      <c r="L14" s="277"/>
      <c r="M14" s="362"/>
      <c r="N14" s="277"/>
      <c r="O14" s="362"/>
      <c r="P14" s="396">
        <f t="shared" si="3"/>
        <v>0</v>
      </c>
      <c r="Q14" s="397">
        <f t="shared" si="4"/>
        <v>0</v>
      </c>
      <c r="R14" s="277"/>
      <c r="S14" s="277"/>
      <c r="T14" s="277"/>
      <c r="U14" s="277"/>
    </row>
    <row r="15" spans="1:28" s="363" customFormat="1" ht="15.75" x14ac:dyDescent="0.25">
      <c r="A15" s="740"/>
      <c r="B15" s="786"/>
      <c r="C15" s="509"/>
      <c r="D15" s="277"/>
      <c r="E15" s="309"/>
      <c r="F15" s="309"/>
      <c r="G15" s="277"/>
      <c r="H15" s="361"/>
      <c r="I15" s="362"/>
      <c r="J15" s="277"/>
      <c r="K15" s="362"/>
      <c r="L15" s="277"/>
      <c r="M15" s="362"/>
      <c r="N15" s="277"/>
      <c r="O15" s="362"/>
      <c r="P15" s="396">
        <f t="shared" si="3"/>
        <v>0</v>
      </c>
      <c r="Q15" s="397">
        <f t="shared" si="4"/>
        <v>0</v>
      </c>
      <c r="R15" s="277"/>
      <c r="S15" s="277"/>
      <c r="T15" s="277"/>
      <c r="U15" s="277"/>
    </row>
    <row r="16" spans="1:28" s="455" customFormat="1" ht="15.75" x14ac:dyDescent="0.25">
      <c r="A16" s="740"/>
      <c r="B16" s="786"/>
      <c r="C16" s="509"/>
      <c r="D16" s="277"/>
      <c r="E16" s="309"/>
      <c r="F16" s="309"/>
      <c r="G16" s="277"/>
      <c r="H16" s="361"/>
      <c r="I16" s="362"/>
      <c r="J16" s="277"/>
      <c r="K16" s="362"/>
      <c r="L16" s="277"/>
      <c r="M16" s="362"/>
      <c r="N16" s="277"/>
      <c r="O16" s="362"/>
      <c r="P16" s="396">
        <f t="shared" si="3"/>
        <v>0</v>
      </c>
      <c r="Q16" s="397">
        <f t="shared" si="4"/>
        <v>0</v>
      </c>
      <c r="R16" s="277"/>
      <c r="S16" s="277"/>
      <c r="T16" s="277"/>
      <c r="U16" s="277"/>
    </row>
    <row r="17" spans="1:21" s="363" customFormat="1" ht="15.75" x14ac:dyDescent="0.25">
      <c r="A17" s="740"/>
      <c r="B17" s="786"/>
      <c r="C17" s="509"/>
      <c r="D17" s="277"/>
      <c r="E17" s="309"/>
      <c r="F17" s="309"/>
      <c r="G17" s="277"/>
      <c r="H17" s="361"/>
      <c r="I17" s="362"/>
      <c r="J17" s="277"/>
      <c r="K17" s="362"/>
      <c r="L17" s="277"/>
      <c r="M17" s="362"/>
      <c r="N17" s="277"/>
      <c r="O17" s="362"/>
      <c r="P17" s="396">
        <f t="shared" si="3"/>
        <v>0</v>
      </c>
      <c r="Q17" s="397">
        <f t="shared" si="4"/>
        <v>0</v>
      </c>
      <c r="R17" s="277"/>
      <c r="S17" s="277"/>
      <c r="T17" s="277"/>
      <c r="U17" s="277"/>
    </row>
    <row r="18" spans="1:21" ht="15.75" x14ac:dyDescent="0.25">
      <c r="A18" s="740"/>
      <c r="B18" s="786"/>
      <c r="C18" s="509"/>
      <c r="D18" s="277"/>
      <c r="E18" s="309"/>
      <c r="F18" s="309"/>
      <c r="G18" s="277"/>
      <c r="H18" s="361"/>
      <c r="I18" s="362"/>
      <c r="J18" s="277"/>
      <c r="K18" s="362"/>
      <c r="L18" s="277"/>
      <c r="M18" s="362"/>
      <c r="N18" s="277"/>
      <c r="O18" s="362"/>
      <c r="P18" s="396">
        <f t="shared" si="3"/>
        <v>0</v>
      </c>
      <c r="Q18" s="397">
        <f t="shared" si="4"/>
        <v>0</v>
      </c>
      <c r="R18" s="277"/>
      <c r="S18" s="277"/>
      <c r="T18" s="277"/>
      <c r="U18" s="277"/>
    </row>
    <row r="19" spans="1:21" ht="15.75" x14ac:dyDescent="0.25">
      <c r="A19" s="740"/>
      <c r="B19" s="785" t="s">
        <v>1479</v>
      </c>
      <c r="C19" s="509"/>
      <c r="D19" s="277"/>
      <c r="E19" s="309"/>
      <c r="F19" s="277"/>
      <c r="G19" s="277"/>
      <c r="H19" s="277"/>
      <c r="I19" s="362"/>
      <c r="J19" s="277"/>
      <c r="K19" s="362"/>
      <c r="L19" s="277"/>
      <c r="M19" s="362"/>
      <c r="N19" s="277"/>
      <c r="O19" s="362"/>
      <c r="P19" s="396">
        <f t="shared" si="3"/>
        <v>0</v>
      </c>
      <c r="Q19" s="397">
        <f t="shared" si="4"/>
        <v>0</v>
      </c>
      <c r="R19" s="277"/>
      <c r="S19" s="277"/>
      <c r="T19" s="277"/>
      <c r="U19" s="277"/>
    </row>
    <row r="20" spans="1:21" ht="15.75" x14ac:dyDescent="0.25">
      <c r="A20" s="740"/>
      <c r="B20" s="785"/>
      <c r="C20" s="509"/>
      <c r="D20" s="277"/>
      <c r="E20" s="309"/>
      <c r="F20" s="277"/>
      <c r="G20" s="277"/>
      <c r="H20" s="361"/>
      <c r="I20" s="362"/>
      <c r="J20" s="277"/>
      <c r="K20" s="362"/>
      <c r="L20" s="277"/>
      <c r="M20" s="362"/>
      <c r="N20" s="277"/>
      <c r="O20" s="362"/>
      <c r="P20" s="396">
        <f t="shared" si="3"/>
        <v>0</v>
      </c>
      <c r="Q20" s="397">
        <f t="shared" si="4"/>
        <v>0</v>
      </c>
      <c r="R20" s="277"/>
      <c r="S20" s="277"/>
      <c r="T20" s="277"/>
      <c r="U20" s="277"/>
    </row>
    <row r="21" spans="1:21" s="363" customFormat="1" ht="15.75" x14ac:dyDescent="0.25">
      <c r="A21" s="740"/>
      <c r="B21" s="785"/>
      <c r="C21" s="509"/>
      <c r="D21" s="277"/>
      <c r="E21" s="309"/>
      <c r="F21" s="277"/>
      <c r="G21" s="277"/>
      <c r="H21" s="361"/>
      <c r="I21" s="362"/>
      <c r="J21" s="277"/>
      <c r="K21" s="362"/>
      <c r="L21" s="277"/>
      <c r="M21" s="362"/>
      <c r="N21" s="277"/>
      <c r="O21" s="362"/>
      <c r="P21" s="396">
        <f t="shared" si="3"/>
        <v>0</v>
      </c>
      <c r="Q21" s="397">
        <f t="shared" si="4"/>
        <v>0</v>
      </c>
      <c r="R21" s="277"/>
      <c r="S21" s="277"/>
      <c r="T21" s="277"/>
      <c r="U21" s="277"/>
    </row>
    <row r="22" spans="1:21" s="363" customFormat="1" ht="15.75" x14ac:dyDescent="0.25">
      <c r="A22" s="740"/>
      <c r="B22" s="785"/>
      <c r="C22" s="509"/>
      <c r="D22" s="277"/>
      <c r="E22" s="309"/>
      <c r="F22" s="277"/>
      <c r="G22" s="277"/>
      <c r="H22" s="361"/>
      <c r="I22" s="362"/>
      <c r="J22" s="277"/>
      <c r="K22" s="362"/>
      <c r="L22" s="277"/>
      <c r="M22" s="362"/>
      <c r="N22" s="277"/>
      <c r="O22" s="362"/>
      <c r="P22" s="396">
        <f t="shared" si="3"/>
        <v>0</v>
      </c>
      <c r="Q22" s="397">
        <f t="shared" si="4"/>
        <v>0</v>
      </c>
      <c r="R22" s="277"/>
      <c r="S22" s="277"/>
      <c r="T22" s="277"/>
      <c r="U22" s="277"/>
    </row>
    <row r="23" spans="1:21" s="363" customFormat="1" ht="15.75" x14ac:dyDescent="0.25">
      <c r="A23" s="740"/>
      <c r="B23" s="785"/>
      <c r="C23" s="509"/>
      <c r="D23" s="277"/>
      <c r="E23" s="309"/>
      <c r="F23" s="277"/>
      <c r="G23" s="277"/>
      <c r="H23" s="361"/>
      <c r="I23" s="362"/>
      <c r="J23" s="277"/>
      <c r="K23" s="362"/>
      <c r="L23" s="277"/>
      <c r="M23" s="362"/>
      <c r="N23" s="277"/>
      <c r="O23" s="362"/>
      <c r="P23" s="396">
        <f t="shared" si="3"/>
        <v>0</v>
      </c>
      <c r="Q23" s="397">
        <f t="shared" si="4"/>
        <v>0</v>
      </c>
      <c r="R23" s="277"/>
      <c r="S23" s="277"/>
      <c r="T23" s="277"/>
      <c r="U23" s="277"/>
    </row>
    <row r="24" spans="1:21" s="363" customFormat="1" ht="15.75" x14ac:dyDescent="0.25">
      <c r="A24" s="740"/>
      <c r="B24" s="785"/>
      <c r="C24" s="509"/>
      <c r="D24" s="277"/>
      <c r="E24" s="309"/>
      <c r="F24" s="277"/>
      <c r="G24" s="277"/>
      <c r="H24" s="361"/>
      <c r="I24" s="362"/>
      <c r="J24" s="277"/>
      <c r="K24" s="362"/>
      <c r="L24" s="277"/>
      <c r="M24" s="362"/>
      <c r="N24" s="277"/>
      <c r="O24" s="362"/>
      <c r="P24" s="396">
        <f t="shared" si="3"/>
        <v>0</v>
      </c>
      <c r="Q24" s="397">
        <f t="shared" si="4"/>
        <v>0</v>
      </c>
      <c r="R24" s="277"/>
      <c r="S24" s="277"/>
      <c r="T24" s="277"/>
      <c r="U24" s="277"/>
    </row>
    <row r="25" spans="1:21" s="363" customFormat="1" ht="15.75" x14ac:dyDescent="0.25">
      <c r="A25" s="740"/>
      <c r="B25" s="785"/>
      <c r="C25" s="509"/>
      <c r="D25" s="277"/>
      <c r="E25" s="309"/>
      <c r="F25" s="277"/>
      <c r="G25" s="277"/>
      <c r="H25" s="361"/>
      <c r="I25" s="362"/>
      <c r="J25" s="277"/>
      <c r="K25" s="362"/>
      <c r="L25" s="277"/>
      <c r="M25" s="362"/>
      <c r="N25" s="277"/>
      <c r="O25" s="362"/>
      <c r="P25" s="396">
        <f t="shared" si="3"/>
        <v>0</v>
      </c>
      <c r="Q25" s="397">
        <f t="shared" si="4"/>
        <v>0</v>
      </c>
      <c r="R25" s="277"/>
      <c r="S25" s="277"/>
      <c r="T25" s="277"/>
      <c r="U25" s="277"/>
    </row>
    <row r="26" spans="1:21" ht="15.75" x14ac:dyDescent="0.25">
      <c r="A26" s="740"/>
      <c r="B26" s="785"/>
      <c r="C26" s="509"/>
      <c r="D26" s="277"/>
      <c r="E26" s="309"/>
      <c r="F26" s="277"/>
      <c r="G26" s="277"/>
      <c r="H26" s="277"/>
      <c r="I26" s="362"/>
      <c r="J26" s="277"/>
      <c r="K26" s="362"/>
      <c r="L26" s="277"/>
      <c r="M26" s="362"/>
      <c r="N26" s="277"/>
      <c r="O26" s="362"/>
      <c r="P26" s="396">
        <f t="shared" si="3"/>
        <v>0</v>
      </c>
      <c r="Q26" s="397">
        <f t="shared" si="4"/>
        <v>0</v>
      </c>
      <c r="R26" s="277"/>
      <c r="S26" s="277"/>
      <c r="T26" s="277"/>
      <c r="U26" s="358"/>
    </row>
    <row r="27" spans="1:21" ht="15.75" x14ac:dyDescent="0.25">
      <c r="A27" s="740"/>
      <c r="B27" s="785"/>
      <c r="C27" s="509"/>
      <c r="D27" s="277"/>
      <c r="E27" s="309"/>
      <c r="F27" s="277"/>
      <c r="G27" s="277"/>
      <c r="H27" s="277"/>
      <c r="I27" s="362"/>
      <c r="J27" s="277"/>
      <c r="K27" s="362"/>
      <c r="L27" s="277"/>
      <c r="M27" s="362"/>
      <c r="N27" s="277"/>
      <c r="O27" s="362"/>
      <c r="P27" s="396">
        <f t="shared" si="3"/>
        <v>0</v>
      </c>
      <c r="Q27" s="397">
        <f t="shared" si="4"/>
        <v>0</v>
      </c>
      <c r="R27" s="277"/>
      <c r="S27" s="277"/>
      <c r="T27" s="277"/>
      <c r="U27" s="358"/>
    </row>
    <row r="28" spans="1:21" ht="15.75" x14ac:dyDescent="0.25">
      <c r="A28" s="740"/>
      <c r="B28" s="785"/>
      <c r="C28" s="509"/>
      <c r="D28" s="277"/>
      <c r="E28" s="309"/>
      <c r="F28" s="277"/>
      <c r="G28" s="277"/>
      <c r="H28" s="277"/>
      <c r="I28" s="362"/>
      <c r="J28" s="277"/>
      <c r="K28" s="362"/>
      <c r="L28" s="277"/>
      <c r="M28" s="362"/>
      <c r="N28" s="277"/>
      <c r="O28" s="362"/>
      <c r="P28" s="396">
        <f t="shared" si="3"/>
        <v>0</v>
      </c>
      <c r="Q28" s="397">
        <f t="shared" si="4"/>
        <v>0</v>
      </c>
      <c r="R28" s="277"/>
      <c r="S28" s="277"/>
      <c r="T28" s="277"/>
      <c r="U28" s="358"/>
    </row>
    <row r="29" spans="1:21" ht="15.75" x14ac:dyDescent="0.25">
      <c r="A29" s="740"/>
      <c r="B29" s="785"/>
      <c r="C29" s="509"/>
      <c r="D29" s="277"/>
      <c r="E29" s="309"/>
      <c r="F29" s="277"/>
      <c r="G29" s="277"/>
      <c r="H29" s="277"/>
      <c r="I29" s="362"/>
      <c r="J29" s="277"/>
      <c r="K29" s="362"/>
      <c r="L29" s="277"/>
      <c r="M29" s="362"/>
      <c r="N29" s="277"/>
      <c r="O29" s="362"/>
      <c r="P29" s="396">
        <f t="shared" si="3"/>
        <v>0</v>
      </c>
      <c r="Q29" s="397">
        <f t="shared" si="4"/>
        <v>0</v>
      </c>
      <c r="R29" s="277"/>
      <c r="S29" s="277"/>
      <c r="T29" s="277"/>
      <c r="U29" s="358"/>
    </row>
    <row r="30" spans="1:21" ht="15.75" x14ac:dyDescent="0.25">
      <c r="A30" s="740"/>
      <c r="B30" s="785" t="s">
        <v>1480</v>
      </c>
      <c r="C30" s="509"/>
      <c r="D30" s="277"/>
      <c r="E30" s="309"/>
      <c r="F30" s="277"/>
      <c r="G30" s="277"/>
      <c r="H30" s="277"/>
      <c r="I30" s="362"/>
      <c r="J30" s="277"/>
      <c r="K30" s="362"/>
      <c r="L30" s="277"/>
      <c r="M30" s="362"/>
      <c r="N30" s="277"/>
      <c r="O30" s="362"/>
      <c r="P30" s="396">
        <f t="shared" si="3"/>
        <v>0</v>
      </c>
      <c r="Q30" s="397">
        <f t="shared" si="4"/>
        <v>0</v>
      </c>
      <c r="R30" s="277"/>
      <c r="S30" s="277"/>
      <c r="T30" s="277"/>
      <c r="U30" s="358"/>
    </row>
    <row r="31" spans="1:21" ht="15.75" x14ac:dyDescent="0.25">
      <c r="A31" s="740"/>
      <c r="B31" s="785"/>
      <c r="C31" s="510"/>
      <c r="D31" s="365"/>
      <c r="E31" s="309"/>
      <c r="F31" s="312"/>
      <c r="G31" s="312"/>
      <c r="H31" s="277"/>
      <c r="I31" s="362"/>
      <c r="J31" s="277"/>
      <c r="K31" s="362"/>
      <c r="L31" s="277"/>
      <c r="M31" s="362"/>
      <c r="N31" s="277"/>
      <c r="O31" s="362"/>
      <c r="P31" s="396">
        <f t="shared" si="3"/>
        <v>0</v>
      </c>
      <c r="Q31" s="397">
        <f t="shared" si="4"/>
        <v>0</v>
      </c>
      <c r="R31" s="277"/>
      <c r="S31" s="277"/>
      <c r="T31" s="277"/>
      <c r="U31" s="358"/>
    </row>
    <row r="32" spans="1:21" s="363" customFormat="1" ht="15.75" x14ac:dyDescent="0.25">
      <c r="A32" s="740"/>
      <c r="B32" s="785"/>
      <c r="C32" s="510"/>
      <c r="D32" s="365"/>
      <c r="E32" s="309"/>
      <c r="F32" s="312"/>
      <c r="G32" s="312"/>
      <c r="H32" s="277"/>
      <c r="I32" s="362"/>
      <c r="J32" s="277"/>
      <c r="K32" s="362"/>
      <c r="L32" s="277"/>
      <c r="M32" s="362"/>
      <c r="N32" s="277"/>
      <c r="O32" s="362"/>
      <c r="P32" s="396">
        <f t="shared" si="3"/>
        <v>0</v>
      </c>
      <c r="Q32" s="397">
        <f t="shared" si="4"/>
        <v>0</v>
      </c>
      <c r="R32" s="277"/>
      <c r="S32" s="277"/>
      <c r="T32" s="277"/>
      <c r="U32" s="358"/>
    </row>
    <row r="33" spans="1:21" s="363" customFormat="1" ht="15.75" x14ac:dyDescent="0.25">
      <c r="A33" s="740"/>
      <c r="B33" s="785"/>
      <c r="C33" s="510"/>
      <c r="D33" s="365"/>
      <c r="E33" s="309"/>
      <c r="F33" s="312"/>
      <c r="G33" s="312"/>
      <c r="H33" s="277"/>
      <c r="I33" s="362"/>
      <c r="J33" s="277"/>
      <c r="K33" s="362"/>
      <c r="L33" s="277"/>
      <c r="M33" s="362"/>
      <c r="N33" s="277"/>
      <c r="O33" s="362"/>
      <c r="P33" s="396">
        <f t="shared" ref="P33:P35" si="5">H33+J33+L33+N33</f>
        <v>0</v>
      </c>
      <c r="Q33" s="397">
        <f t="shared" ref="Q33:Q35" si="6">I33+K33+M33+O33</f>
        <v>0</v>
      </c>
      <c r="R33" s="277"/>
      <c r="S33" s="277"/>
      <c r="T33" s="277"/>
      <c r="U33" s="358"/>
    </row>
    <row r="34" spans="1:21" ht="15.75" x14ac:dyDescent="0.25">
      <c r="A34" s="740"/>
      <c r="B34" s="785"/>
      <c r="C34" s="510"/>
      <c r="D34" s="365"/>
      <c r="E34" s="309"/>
      <c r="F34" s="308"/>
      <c r="G34" s="312"/>
      <c r="H34" s="277"/>
      <c r="I34" s="362"/>
      <c r="J34" s="277"/>
      <c r="K34" s="362"/>
      <c r="L34" s="277"/>
      <c r="M34" s="362"/>
      <c r="N34" s="277"/>
      <c r="O34" s="362"/>
      <c r="P34" s="396">
        <f t="shared" si="5"/>
        <v>0</v>
      </c>
      <c r="Q34" s="397">
        <f t="shared" si="6"/>
        <v>0</v>
      </c>
      <c r="R34" s="277"/>
      <c r="S34" s="277"/>
      <c r="T34" s="277"/>
      <c r="U34" s="358"/>
    </row>
    <row r="35" spans="1:21" s="363" customFormat="1" ht="15.75" x14ac:dyDescent="0.25">
      <c r="A35" s="740"/>
      <c r="B35" s="785"/>
      <c r="C35" s="510"/>
      <c r="D35" s="365"/>
      <c r="E35" s="309"/>
      <c r="F35" s="308"/>
      <c r="G35" s="312"/>
      <c r="H35" s="277"/>
      <c r="I35" s="362"/>
      <c r="J35" s="277"/>
      <c r="K35" s="362"/>
      <c r="L35" s="277"/>
      <c r="M35" s="362"/>
      <c r="N35" s="277"/>
      <c r="O35" s="362"/>
      <c r="P35" s="396">
        <f t="shared" si="5"/>
        <v>0</v>
      </c>
      <c r="Q35" s="397">
        <f t="shared" si="6"/>
        <v>0</v>
      </c>
      <c r="R35" s="277"/>
      <c r="S35" s="277"/>
      <c r="T35" s="277"/>
      <c r="U35" s="358"/>
    </row>
    <row r="36" spans="1:21" ht="15.75" x14ac:dyDescent="0.25">
      <c r="A36" s="787" t="s">
        <v>1344</v>
      </c>
      <c r="B36" s="788"/>
      <c r="C36" s="788"/>
      <c r="D36" s="788"/>
      <c r="E36" s="788"/>
      <c r="F36" s="788"/>
      <c r="G36" s="789"/>
      <c r="H36" s="232">
        <f t="shared" ref="H36:Q36" si="7">SUM(H8:H35)</f>
        <v>0.25</v>
      </c>
      <c r="I36" s="232">
        <f t="shared" si="7"/>
        <v>0</v>
      </c>
      <c r="J36" s="232">
        <f t="shared" si="7"/>
        <v>0.25</v>
      </c>
      <c r="K36" s="232">
        <f t="shared" si="7"/>
        <v>0</v>
      </c>
      <c r="L36" s="232">
        <f t="shared" si="7"/>
        <v>0.25</v>
      </c>
      <c r="M36" s="232">
        <f t="shared" si="7"/>
        <v>0</v>
      </c>
      <c r="N36" s="232">
        <f t="shared" si="7"/>
        <v>0.25</v>
      </c>
      <c r="O36" s="232">
        <f t="shared" si="7"/>
        <v>0</v>
      </c>
      <c r="P36" s="232">
        <f t="shared" si="7"/>
        <v>1</v>
      </c>
      <c r="Q36" s="232">
        <f t="shared" si="7"/>
        <v>0</v>
      </c>
      <c r="R36" s="264"/>
      <c r="S36" s="264"/>
      <c r="T36" s="264"/>
      <c r="U36" s="278"/>
    </row>
    <row r="39" spans="1:21" x14ac:dyDescent="0.25">
      <c r="B39" s="455"/>
    </row>
    <row r="40" spans="1:21" x14ac:dyDescent="0.25">
      <c r="B40" s="455"/>
    </row>
    <row r="41" spans="1:21" x14ac:dyDescent="0.25">
      <c r="B41" s="455"/>
    </row>
    <row r="42" spans="1:21" x14ac:dyDescent="0.25">
      <c r="B42" s="455"/>
    </row>
  </sheetData>
  <mergeCells count="24">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 ref="B19:B29"/>
    <mergeCell ref="B8:B18"/>
    <mergeCell ref="G4:G6"/>
    <mergeCell ref="B4:B6"/>
    <mergeCell ref="C4:C6"/>
    <mergeCell ref="E4:E6"/>
    <mergeCell ref="F4:F6"/>
    <mergeCell ref="D4:D6"/>
  </mergeCells>
  <dataValidations count="12">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30:C35">
      <formula1>$P$3</formula1>
    </dataValidation>
    <dataValidation type="list" allowBlank="1" showInputMessage="1" showErrorMessage="1" sqref="E8:E35">
      <formula1>$V$1:$AA$1</formula1>
    </dataValidation>
    <dataValidation type="list" allowBlank="1" showInputMessage="1" showErrorMessage="1" sqref="C8:C18">
      <formula1>$M$3:$N$3</formula1>
    </dataValidation>
    <dataValidation type="list" allowBlank="1" showInputMessage="1" showErrorMessage="1" sqref="C19:C29">
      <formula1>$O$3</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topLeftCell="F1" workbookViewId="0">
      <pane ySplit="8" topLeftCell="A9" activePane="bottomLeft" state="frozen"/>
      <selection activeCell="K7" sqref="K7"/>
      <selection pane="bottomLeft" activeCell="C10" sqref="C10"/>
    </sheetView>
  </sheetViews>
  <sheetFormatPr baseColWidth="10" defaultColWidth="11.42578125" defaultRowHeight="15" x14ac:dyDescent="0.25"/>
  <cols>
    <col min="1" max="1" width="35.7109375" customWidth="1"/>
    <col min="2" max="2" width="35.85546875" customWidth="1"/>
    <col min="3" max="3" width="27.42578125" customWidth="1"/>
    <col min="4" max="4" width="27.42578125" style="45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498" t="s">
        <v>1524</v>
      </c>
      <c r="C1" s="498" t="s">
        <v>1525</v>
      </c>
      <c r="D1" s="498" t="s">
        <v>1526</v>
      </c>
      <c r="E1" s="498" t="s">
        <v>1527</v>
      </c>
      <c r="F1" s="793" t="s">
        <v>1354</v>
      </c>
      <c r="G1" s="793"/>
      <c r="H1" s="793"/>
      <c r="I1" s="793"/>
      <c r="J1" s="793"/>
      <c r="K1" s="793"/>
      <c r="L1" s="793"/>
      <c r="M1" s="793"/>
      <c r="N1" s="290"/>
      <c r="O1" s="290"/>
      <c r="P1" s="290"/>
      <c r="Q1" s="290"/>
      <c r="R1" s="290"/>
      <c r="S1" s="290"/>
      <c r="T1" s="290"/>
      <c r="U1" s="290"/>
      <c r="V1" s="290"/>
      <c r="W1" s="290"/>
      <c r="X1" s="290"/>
      <c r="Y1" s="290"/>
      <c r="Z1" s="290"/>
      <c r="AA1" s="290"/>
      <c r="AB1" s="290"/>
    </row>
    <row r="2" spans="1:28" ht="18.75" x14ac:dyDescent="0.25">
      <c r="A2" s="317" t="s">
        <v>1353</v>
      </c>
      <c r="H2" s="290"/>
      <c r="J2" s="290"/>
      <c r="K2" s="290"/>
      <c r="L2" s="290"/>
      <c r="M2" s="290"/>
      <c r="N2" s="290"/>
      <c r="O2" s="290"/>
      <c r="P2" s="290"/>
      <c r="Q2" s="290"/>
      <c r="R2" s="290"/>
      <c r="S2" s="290"/>
      <c r="T2" s="290"/>
      <c r="U2" s="290"/>
      <c r="V2" s="290"/>
      <c r="W2" s="290"/>
      <c r="X2" s="290"/>
      <c r="Y2" s="290"/>
      <c r="Z2" s="290"/>
      <c r="AA2" s="290"/>
      <c r="AB2" s="290"/>
    </row>
    <row r="3" spans="1:28" s="363" customFormat="1" ht="18.75" x14ac:dyDescent="0.25">
      <c r="A3" s="317" t="s">
        <v>1419</v>
      </c>
      <c r="D3" s="455"/>
      <c r="H3" s="290"/>
      <c r="I3" s="233"/>
      <c r="J3" s="290"/>
      <c r="K3" s="290"/>
      <c r="L3" s="290"/>
      <c r="M3" s="290"/>
      <c r="N3" s="290"/>
      <c r="O3" s="290"/>
      <c r="P3" s="290"/>
      <c r="Q3" s="290"/>
      <c r="R3" s="290"/>
      <c r="S3" s="290"/>
      <c r="T3" s="290"/>
      <c r="U3" s="290"/>
      <c r="V3" s="290"/>
      <c r="W3" s="290"/>
      <c r="X3" s="290"/>
      <c r="Y3" s="290"/>
      <c r="Z3" s="290"/>
      <c r="AA3" s="290"/>
      <c r="AB3" s="290"/>
    </row>
    <row r="4" spans="1:28" s="363" customFormat="1" ht="18.75" x14ac:dyDescent="0.25">
      <c r="A4" s="317" t="s">
        <v>1420</v>
      </c>
      <c r="D4" s="455"/>
      <c r="H4" s="290"/>
      <c r="I4" s="233"/>
      <c r="J4" s="290"/>
      <c r="K4" s="290"/>
      <c r="L4" s="290"/>
      <c r="M4" s="290"/>
      <c r="N4" s="290"/>
      <c r="O4" s="290"/>
      <c r="P4" s="290"/>
      <c r="Q4" s="290"/>
      <c r="R4" s="290"/>
      <c r="S4" s="290"/>
      <c r="T4" s="290"/>
      <c r="U4" s="290"/>
      <c r="V4" s="290"/>
      <c r="W4" s="290"/>
      <c r="X4" s="290"/>
      <c r="Y4" s="290"/>
      <c r="Z4" s="290"/>
      <c r="AA4" s="290"/>
      <c r="AB4" s="290"/>
    </row>
    <row r="5" spans="1:28" ht="18.75" customHeight="1" x14ac:dyDescent="0.25">
      <c r="A5" s="781" t="s">
        <v>1421</v>
      </c>
      <c r="B5" s="794"/>
      <c r="C5" s="794"/>
      <c r="D5" s="794"/>
      <c r="E5" s="794"/>
      <c r="F5" s="794"/>
      <c r="G5" s="794"/>
      <c r="H5" s="794"/>
      <c r="I5" s="794"/>
      <c r="J5" s="794"/>
      <c r="K5" s="794"/>
      <c r="L5" s="794"/>
      <c r="M5" s="794"/>
      <c r="N5" s="794"/>
      <c r="O5" s="794"/>
      <c r="P5" s="794"/>
      <c r="Q5" s="794"/>
      <c r="R5" s="794"/>
      <c r="S5" s="794"/>
      <c r="T5" s="794"/>
      <c r="U5" s="794"/>
      <c r="V5" s="794"/>
    </row>
    <row r="6" spans="1:28" ht="15" customHeight="1" x14ac:dyDescent="0.25">
      <c r="A6" s="733" t="s">
        <v>96</v>
      </c>
      <c r="B6" s="735" t="s">
        <v>110</v>
      </c>
      <c r="C6" s="745" t="s">
        <v>1493</v>
      </c>
      <c r="D6" s="745" t="s">
        <v>1494</v>
      </c>
      <c r="E6" s="745" t="s">
        <v>86</v>
      </c>
      <c r="F6" s="745" t="s">
        <v>391</v>
      </c>
      <c r="G6" s="745" t="s">
        <v>87</v>
      </c>
      <c r="H6" s="748" t="s">
        <v>99</v>
      </c>
      <c r="I6" s="750"/>
      <c r="J6" s="750"/>
      <c r="K6" s="750"/>
      <c r="L6" s="750"/>
      <c r="M6" s="750"/>
      <c r="N6" s="750"/>
      <c r="O6" s="749"/>
      <c r="P6" s="754" t="s">
        <v>100</v>
      </c>
      <c r="Q6" s="755"/>
      <c r="R6" s="735" t="s">
        <v>101</v>
      </c>
      <c r="S6" s="735" t="s">
        <v>102</v>
      </c>
      <c r="T6" s="735" t="s">
        <v>109</v>
      </c>
      <c r="U6" s="735" t="s">
        <v>108</v>
      </c>
      <c r="V6" s="751" t="s">
        <v>88</v>
      </c>
    </row>
    <row r="7" spans="1:28" ht="15" customHeight="1" x14ac:dyDescent="0.25">
      <c r="A7" s="733"/>
      <c r="B7" s="733"/>
      <c r="C7" s="746"/>
      <c r="D7" s="746"/>
      <c r="E7" s="746"/>
      <c r="F7" s="746"/>
      <c r="G7" s="746"/>
      <c r="H7" s="748" t="s">
        <v>103</v>
      </c>
      <c r="I7" s="749"/>
      <c r="J7" s="748" t="s">
        <v>104</v>
      </c>
      <c r="K7" s="749"/>
      <c r="L7" s="748" t="s">
        <v>105</v>
      </c>
      <c r="M7" s="749"/>
      <c r="N7" s="748" t="s">
        <v>106</v>
      </c>
      <c r="O7" s="749"/>
      <c r="P7" s="756"/>
      <c r="Q7" s="757"/>
      <c r="R7" s="733"/>
      <c r="S7" s="733"/>
      <c r="T7" s="733"/>
      <c r="U7" s="733"/>
      <c r="V7" s="752"/>
    </row>
    <row r="8" spans="1:28" ht="25.5" x14ac:dyDescent="0.25">
      <c r="A8" s="734"/>
      <c r="B8" s="734"/>
      <c r="C8" s="747"/>
      <c r="D8" s="747"/>
      <c r="E8" s="747"/>
      <c r="F8" s="747"/>
      <c r="G8" s="747"/>
      <c r="H8" s="431" t="s">
        <v>107</v>
      </c>
      <c r="I8" s="431" t="s">
        <v>12</v>
      </c>
      <c r="J8" s="431" t="s">
        <v>107</v>
      </c>
      <c r="K8" s="431" t="s">
        <v>12</v>
      </c>
      <c r="L8" s="431" t="s">
        <v>107</v>
      </c>
      <c r="M8" s="431" t="s">
        <v>12</v>
      </c>
      <c r="N8" s="431" t="s">
        <v>107</v>
      </c>
      <c r="O8" s="431" t="s">
        <v>12</v>
      </c>
      <c r="P8" s="431" t="s">
        <v>107</v>
      </c>
      <c r="Q8" s="431" t="s">
        <v>12</v>
      </c>
      <c r="R8" s="734"/>
      <c r="S8" s="734"/>
      <c r="T8" s="734"/>
      <c r="U8" s="734"/>
      <c r="V8" s="753"/>
    </row>
    <row r="9" spans="1:28" s="363" customFormat="1" ht="15.75" x14ac:dyDescent="0.25">
      <c r="A9" s="432"/>
      <c r="B9" s="433"/>
      <c r="C9" s="434"/>
      <c r="D9" s="434"/>
      <c r="E9" s="434"/>
      <c r="F9" s="435"/>
      <c r="G9" s="434"/>
      <c r="H9" s="436"/>
      <c r="I9" s="436"/>
      <c r="J9" s="436"/>
      <c r="K9" s="436"/>
      <c r="L9" s="436"/>
      <c r="M9" s="436"/>
      <c r="N9" s="436"/>
      <c r="O9" s="436"/>
      <c r="P9" s="436"/>
      <c r="Q9" s="436"/>
      <c r="R9" s="437"/>
      <c r="S9" s="437"/>
      <c r="T9" s="437"/>
      <c r="U9" s="437"/>
      <c r="V9" s="438"/>
    </row>
    <row r="10" spans="1:28" ht="15.75" x14ac:dyDescent="0.25">
      <c r="A10" s="792" t="s">
        <v>1423</v>
      </c>
      <c r="B10" s="792" t="s">
        <v>1422</v>
      </c>
      <c r="C10" s="325"/>
      <c r="D10" s="325"/>
      <c r="E10" s="325"/>
      <c r="F10" s="325"/>
      <c r="G10" s="325"/>
      <c r="H10" s="354"/>
      <c r="I10" s="355"/>
      <c r="J10" s="354"/>
      <c r="K10" s="355"/>
      <c r="L10" s="354"/>
      <c r="M10" s="355"/>
      <c r="N10" s="354"/>
      <c r="O10" s="355"/>
      <c r="P10" s="399">
        <f t="shared" ref="P10:Q10" si="0">H10+J10+L10+N10</f>
        <v>0</v>
      </c>
      <c r="Q10" s="397">
        <f t="shared" si="0"/>
        <v>0</v>
      </c>
      <c r="R10" s="325"/>
      <c r="S10" s="325"/>
      <c r="T10" s="325"/>
      <c r="U10" s="325"/>
      <c r="V10" s="325"/>
    </row>
    <row r="11" spans="1:28" s="363" customFormat="1" ht="15.75" x14ac:dyDescent="0.25">
      <c r="A11" s="792"/>
      <c r="B11" s="792"/>
      <c r="C11" s="325"/>
      <c r="D11" s="325"/>
      <c r="E11" s="325"/>
      <c r="F11" s="325"/>
      <c r="G11" s="325"/>
      <c r="H11" s="354"/>
      <c r="I11" s="355"/>
      <c r="J11" s="354"/>
      <c r="K11" s="355"/>
      <c r="L11" s="354"/>
      <c r="M11" s="355"/>
      <c r="N11" s="354"/>
      <c r="O11" s="355"/>
      <c r="P11" s="399">
        <f t="shared" ref="P11:P28" si="1">H11+J11+L11+N11</f>
        <v>0</v>
      </c>
      <c r="Q11" s="397">
        <f t="shared" ref="Q11:Q28" si="2">I11+K11+M11+O11</f>
        <v>0</v>
      </c>
      <c r="R11" s="325"/>
      <c r="S11" s="325"/>
      <c r="T11" s="325"/>
      <c r="U11" s="325"/>
      <c r="V11" s="325"/>
    </row>
    <row r="12" spans="1:28" s="363" customFormat="1" ht="15.75" x14ac:dyDescent="0.25">
      <c r="A12" s="792"/>
      <c r="B12" s="792"/>
      <c r="C12" s="325"/>
      <c r="D12" s="325"/>
      <c r="E12" s="325"/>
      <c r="F12" s="325"/>
      <c r="G12" s="325"/>
      <c r="H12" s="354"/>
      <c r="I12" s="355"/>
      <c r="J12" s="354"/>
      <c r="K12" s="355"/>
      <c r="L12" s="354"/>
      <c r="M12" s="355"/>
      <c r="N12" s="354"/>
      <c r="O12" s="355"/>
      <c r="P12" s="399">
        <f t="shared" si="1"/>
        <v>0</v>
      </c>
      <c r="Q12" s="397">
        <f t="shared" si="2"/>
        <v>0</v>
      </c>
      <c r="R12" s="325"/>
      <c r="S12" s="325"/>
      <c r="T12" s="325"/>
      <c r="U12" s="325"/>
      <c r="V12" s="325"/>
    </row>
    <row r="13" spans="1:28" s="363" customFormat="1" ht="15.75" x14ac:dyDescent="0.25">
      <c r="A13" s="792"/>
      <c r="B13" s="792"/>
      <c r="C13" s="325"/>
      <c r="D13" s="325"/>
      <c r="E13" s="325"/>
      <c r="F13" s="325"/>
      <c r="G13" s="325"/>
      <c r="H13" s="354"/>
      <c r="I13" s="355"/>
      <c r="J13" s="354"/>
      <c r="K13" s="355"/>
      <c r="L13" s="354"/>
      <c r="M13" s="355"/>
      <c r="N13" s="354"/>
      <c r="O13" s="355"/>
      <c r="P13" s="399">
        <f t="shared" si="1"/>
        <v>0</v>
      </c>
      <c r="Q13" s="397">
        <f t="shared" si="2"/>
        <v>0</v>
      </c>
      <c r="R13" s="325"/>
      <c r="S13" s="325"/>
      <c r="T13" s="325"/>
      <c r="U13" s="325"/>
      <c r="V13" s="325"/>
    </row>
    <row r="14" spans="1:28" s="363" customFormat="1" ht="15.75" x14ac:dyDescent="0.25">
      <c r="A14" s="792"/>
      <c r="B14" s="792"/>
      <c r="C14" s="325"/>
      <c r="D14" s="325"/>
      <c r="E14" s="325"/>
      <c r="F14" s="325"/>
      <c r="G14" s="325"/>
      <c r="H14" s="354"/>
      <c r="I14" s="355"/>
      <c r="J14" s="354"/>
      <c r="K14" s="355"/>
      <c r="L14" s="354"/>
      <c r="M14" s="355"/>
      <c r="N14" s="354"/>
      <c r="O14" s="355"/>
      <c r="P14" s="399">
        <f t="shared" si="1"/>
        <v>0</v>
      </c>
      <c r="Q14" s="397">
        <f t="shared" si="2"/>
        <v>0</v>
      </c>
      <c r="R14" s="325"/>
      <c r="S14" s="325"/>
      <c r="T14" s="325"/>
      <c r="U14" s="325"/>
      <c r="V14" s="325"/>
    </row>
    <row r="15" spans="1:28" s="363" customFormat="1" ht="15.75" x14ac:dyDescent="0.25">
      <c r="A15" s="792"/>
      <c r="B15" s="792"/>
      <c r="C15" s="325"/>
      <c r="D15" s="325"/>
      <c r="E15" s="325"/>
      <c r="F15" s="325"/>
      <c r="G15" s="325"/>
      <c r="H15" s="354"/>
      <c r="I15" s="355"/>
      <c r="J15" s="354"/>
      <c r="K15" s="355"/>
      <c r="L15" s="354"/>
      <c r="M15" s="355"/>
      <c r="N15" s="354"/>
      <c r="O15" s="355"/>
      <c r="P15" s="399">
        <f t="shared" si="1"/>
        <v>0</v>
      </c>
      <c r="Q15" s="397">
        <f t="shared" si="2"/>
        <v>0</v>
      </c>
      <c r="R15" s="325"/>
      <c r="S15" s="325"/>
      <c r="T15" s="325"/>
      <c r="U15" s="325"/>
      <c r="V15" s="325"/>
    </row>
    <row r="16" spans="1:28" ht="15.75" x14ac:dyDescent="0.25">
      <c r="A16" s="792"/>
      <c r="B16" s="792"/>
      <c r="C16" s="325"/>
      <c r="D16" s="325"/>
      <c r="E16" s="325"/>
      <c r="F16" s="325"/>
      <c r="G16" s="325"/>
      <c r="H16" s="354"/>
      <c r="I16" s="355"/>
      <c r="J16" s="354"/>
      <c r="K16" s="355"/>
      <c r="L16" s="354"/>
      <c r="M16" s="355"/>
      <c r="N16" s="354"/>
      <c r="O16" s="355"/>
      <c r="P16" s="399">
        <f t="shared" si="1"/>
        <v>0</v>
      </c>
      <c r="Q16" s="397">
        <f t="shared" si="2"/>
        <v>0</v>
      </c>
      <c r="R16" s="325"/>
      <c r="S16" s="325"/>
      <c r="T16" s="325"/>
      <c r="U16" s="325"/>
      <c r="V16" s="325"/>
    </row>
    <row r="17" spans="1:22" s="363" customFormat="1" ht="15.75" x14ac:dyDescent="0.25">
      <c r="A17" s="736" t="s">
        <v>1425</v>
      </c>
      <c r="B17" s="736" t="s">
        <v>116</v>
      </c>
      <c r="C17" s="325"/>
      <c r="D17" s="325"/>
      <c r="E17" s="325"/>
      <c r="F17" s="325"/>
      <c r="G17" s="325"/>
      <c r="H17" s="354"/>
      <c r="I17" s="355"/>
      <c r="J17" s="354"/>
      <c r="K17" s="355"/>
      <c r="L17" s="354"/>
      <c r="M17" s="355"/>
      <c r="N17" s="354"/>
      <c r="O17" s="355"/>
      <c r="P17" s="399">
        <f t="shared" si="1"/>
        <v>0</v>
      </c>
      <c r="Q17" s="397">
        <f t="shared" si="2"/>
        <v>0</v>
      </c>
      <c r="R17" s="325"/>
      <c r="S17" s="325"/>
      <c r="T17" s="325"/>
      <c r="U17" s="325"/>
      <c r="V17" s="325"/>
    </row>
    <row r="18" spans="1:22" s="363" customFormat="1" ht="15.75" x14ac:dyDescent="0.25">
      <c r="A18" s="737"/>
      <c r="B18" s="737"/>
      <c r="C18" s="325"/>
      <c r="D18" s="325"/>
      <c r="E18" s="325"/>
      <c r="F18" s="325"/>
      <c r="G18" s="325"/>
      <c r="H18" s="354"/>
      <c r="I18" s="355"/>
      <c r="J18" s="354"/>
      <c r="K18" s="355"/>
      <c r="L18" s="354"/>
      <c r="M18" s="355"/>
      <c r="N18" s="354"/>
      <c r="O18" s="355"/>
      <c r="P18" s="399">
        <f t="shared" si="1"/>
        <v>0</v>
      </c>
      <c r="Q18" s="397">
        <f t="shared" si="2"/>
        <v>0</v>
      </c>
      <c r="R18" s="325"/>
      <c r="S18" s="325"/>
      <c r="T18" s="325"/>
      <c r="U18" s="325"/>
      <c r="V18" s="325"/>
    </row>
    <row r="19" spans="1:22" s="363" customFormat="1" ht="15.75" x14ac:dyDescent="0.25">
      <c r="A19" s="737"/>
      <c r="B19" s="737"/>
      <c r="C19" s="325"/>
      <c r="D19" s="325"/>
      <c r="E19" s="325"/>
      <c r="F19" s="325"/>
      <c r="G19" s="325"/>
      <c r="H19" s="354"/>
      <c r="I19" s="355"/>
      <c r="J19" s="354"/>
      <c r="K19" s="355"/>
      <c r="L19" s="354"/>
      <c r="M19" s="355"/>
      <c r="N19" s="354"/>
      <c r="O19" s="355"/>
      <c r="P19" s="399">
        <f t="shared" si="1"/>
        <v>0</v>
      </c>
      <c r="Q19" s="397">
        <f t="shared" si="2"/>
        <v>0</v>
      </c>
      <c r="R19" s="325"/>
      <c r="S19" s="325"/>
      <c r="T19" s="325"/>
      <c r="U19" s="325"/>
      <c r="V19" s="325"/>
    </row>
    <row r="20" spans="1:22" s="363" customFormat="1" ht="15.75" x14ac:dyDescent="0.25">
      <c r="A20" s="737"/>
      <c r="B20" s="737"/>
      <c r="C20" s="325"/>
      <c r="D20" s="325"/>
      <c r="E20" s="325"/>
      <c r="F20" s="325"/>
      <c r="G20" s="325"/>
      <c r="H20" s="354"/>
      <c r="I20" s="355"/>
      <c r="J20" s="354"/>
      <c r="K20" s="355"/>
      <c r="L20" s="354"/>
      <c r="M20" s="355"/>
      <c r="N20" s="354"/>
      <c r="O20" s="355"/>
      <c r="P20" s="399">
        <f t="shared" si="1"/>
        <v>0</v>
      </c>
      <c r="Q20" s="397">
        <f t="shared" si="2"/>
        <v>0</v>
      </c>
      <c r="R20" s="325"/>
      <c r="S20" s="325"/>
      <c r="T20" s="325"/>
      <c r="U20" s="325"/>
      <c r="V20" s="325"/>
    </row>
    <row r="21" spans="1:22" s="363" customFormat="1" ht="15.75" x14ac:dyDescent="0.25">
      <c r="A21" s="737"/>
      <c r="B21" s="737"/>
      <c r="C21" s="325"/>
      <c r="D21" s="325"/>
      <c r="E21" s="325"/>
      <c r="F21" s="325"/>
      <c r="G21" s="325"/>
      <c r="H21" s="354"/>
      <c r="I21" s="355"/>
      <c r="J21" s="354"/>
      <c r="K21" s="355"/>
      <c r="L21" s="354"/>
      <c r="M21" s="355"/>
      <c r="N21" s="354"/>
      <c r="O21" s="355"/>
      <c r="P21" s="399">
        <f t="shared" si="1"/>
        <v>0</v>
      </c>
      <c r="Q21" s="397">
        <f t="shared" si="2"/>
        <v>0</v>
      </c>
      <c r="R21" s="325"/>
      <c r="S21" s="325"/>
      <c r="T21" s="325"/>
      <c r="U21" s="325"/>
      <c r="V21" s="325"/>
    </row>
    <row r="22" spans="1:22" s="363" customFormat="1" ht="15.75" x14ac:dyDescent="0.25">
      <c r="A22" s="738"/>
      <c r="B22" s="738"/>
      <c r="C22" s="325"/>
      <c r="D22" s="325"/>
      <c r="E22" s="325"/>
      <c r="F22" s="325"/>
      <c r="G22" s="325"/>
      <c r="H22" s="354"/>
      <c r="I22" s="355"/>
      <c r="J22" s="354"/>
      <c r="K22" s="355"/>
      <c r="L22" s="354"/>
      <c r="M22" s="355"/>
      <c r="N22" s="354"/>
      <c r="O22" s="355"/>
      <c r="P22" s="399">
        <f t="shared" si="1"/>
        <v>0</v>
      </c>
      <c r="Q22" s="397">
        <f t="shared" si="2"/>
        <v>0</v>
      </c>
      <c r="R22" s="325"/>
      <c r="S22" s="325"/>
      <c r="T22" s="325"/>
      <c r="U22" s="325"/>
      <c r="V22" s="325"/>
    </row>
    <row r="23" spans="1:22" s="363" customFormat="1" ht="15.75" x14ac:dyDescent="0.25">
      <c r="A23" s="792" t="s">
        <v>1426</v>
      </c>
      <c r="B23" s="736"/>
      <c r="C23" s="325"/>
      <c r="D23" s="325"/>
      <c r="E23" s="325"/>
      <c r="F23" s="325"/>
      <c r="G23" s="325"/>
      <c r="H23" s="354"/>
      <c r="I23" s="355"/>
      <c r="J23" s="354"/>
      <c r="K23" s="355"/>
      <c r="L23" s="354"/>
      <c r="M23" s="355"/>
      <c r="N23" s="354"/>
      <c r="O23" s="355"/>
      <c r="P23" s="399">
        <f t="shared" si="1"/>
        <v>0</v>
      </c>
      <c r="Q23" s="397">
        <f t="shared" si="2"/>
        <v>0</v>
      </c>
      <c r="R23" s="325"/>
      <c r="S23" s="325"/>
      <c r="T23" s="325"/>
      <c r="U23" s="325"/>
      <c r="V23" s="325"/>
    </row>
    <row r="24" spans="1:22" s="363" customFormat="1" ht="15.75" x14ac:dyDescent="0.25">
      <c r="A24" s="792"/>
      <c r="B24" s="737"/>
      <c r="C24" s="325"/>
      <c r="D24" s="325"/>
      <c r="E24" s="325"/>
      <c r="F24" s="325"/>
      <c r="G24" s="325"/>
      <c r="H24" s="354"/>
      <c r="I24" s="355"/>
      <c r="J24" s="354"/>
      <c r="K24" s="355"/>
      <c r="L24" s="354"/>
      <c r="M24" s="355"/>
      <c r="N24" s="354"/>
      <c r="O24" s="355"/>
      <c r="P24" s="399">
        <f t="shared" si="1"/>
        <v>0</v>
      </c>
      <c r="Q24" s="397">
        <f t="shared" si="2"/>
        <v>0</v>
      </c>
      <c r="R24" s="325"/>
      <c r="S24" s="325"/>
      <c r="T24" s="325"/>
      <c r="U24" s="325"/>
      <c r="V24" s="325"/>
    </row>
    <row r="25" spans="1:22" s="363" customFormat="1" ht="15.75" x14ac:dyDescent="0.25">
      <c r="A25" s="792"/>
      <c r="B25" s="737"/>
      <c r="C25" s="325"/>
      <c r="D25" s="325"/>
      <c r="E25" s="325"/>
      <c r="F25" s="325"/>
      <c r="G25" s="325"/>
      <c r="H25" s="354"/>
      <c r="I25" s="355"/>
      <c r="J25" s="354"/>
      <c r="K25" s="355"/>
      <c r="L25" s="354"/>
      <c r="M25" s="355"/>
      <c r="N25" s="354"/>
      <c r="O25" s="355"/>
      <c r="P25" s="399">
        <f t="shared" si="1"/>
        <v>0</v>
      </c>
      <c r="Q25" s="397">
        <f t="shared" si="2"/>
        <v>0</v>
      </c>
      <c r="R25" s="325"/>
      <c r="S25" s="325"/>
      <c r="T25" s="325"/>
      <c r="U25" s="325"/>
      <c r="V25" s="325"/>
    </row>
    <row r="26" spans="1:22" s="363" customFormat="1" ht="15.75" x14ac:dyDescent="0.25">
      <c r="A26" s="792"/>
      <c r="B26" s="737"/>
      <c r="C26" s="325"/>
      <c r="D26" s="325"/>
      <c r="E26" s="325"/>
      <c r="F26" s="325"/>
      <c r="G26" s="325"/>
      <c r="H26" s="354"/>
      <c r="I26" s="355"/>
      <c r="J26" s="354"/>
      <c r="K26" s="355"/>
      <c r="L26" s="354"/>
      <c r="M26" s="355"/>
      <c r="N26" s="354"/>
      <c r="O26" s="355"/>
      <c r="P26" s="399">
        <f t="shared" si="1"/>
        <v>0</v>
      </c>
      <c r="Q26" s="397">
        <f t="shared" si="2"/>
        <v>0</v>
      </c>
      <c r="R26" s="325"/>
      <c r="S26" s="325"/>
      <c r="T26" s="325"/>
      <c r="U26" s="325"/>
      <c r="V26" s="325"/>
    </row>
    <row r="27" spans="1:22" s="363" customFormat="1" ht="15.75" x14ac:dyDescent="0.25">
      <c r="A27" s="792"/>
      <c r="B27" s="737"/>
      <c r="C27" s="325"/>
      <c r="D27" s="325"/>
      <c r="E27" s="325"/>
      <c r="F27" s="325"/>
      <c r="G27" s="325"/>
      <c r="H27" s="354"/>
      <c r="I27" s="355"/>
      <c r="J27" s="354"/>
      <c r="K27" s="355"/>
      <c r="L27" s="354"/>
      <c r="M27" s="355"/>
      <c r="N27" s="354"/>
      <c r="O27" s="355"/>
      <c r="P27" s="399">
        <f t="shared" si="1"/>
        <v>0</v>
      </c>
      <c r="Q27" s="397">
        <f t="shared" si="2"/>
        <v>0</v>
      </c>
      <c r="R27" s="325"/>
      <c r="S27" s="325"/>
      <c r="T27" s="325"/>
      <c r="U27" s="325"/>
      <c r="V27" s="325"/>
    </row>
    <row r="28" spans="1:22" ht="15.75" x14ac:dyDescent="0.25">
      <c r="A28" s="792"/>
      <c r="B28" s="738"/>
      <c r="C28" s="325"/>
      <c r="D28" s="325"/>
      <c r="E28" s="325"/>
      <c r="F28" s="325"/>
      <c r="G28" s="325"/>
      <c r="H28" s="325"/>
      <c r="I28" s="355"/>
      <c r="J28" s="325"/>
      <c r="K28" s="355"/>
      <c r="L28" s="325"/>
      <c r="M28" s="355"/>
      <c r="N28" s="325"/>
      <c r="O28" s="355"/>
      <c r="P28" s="399">
        <f t="shared" si="1"/>
        <v>0</v>
      </c>
      <c r="Q28" s="397">
        <f t="shared" si="2"/>
        <v>0</v>
      </c>
      <c r="R28" s="325"/>
      <c r="S28" s="71"/>
      <c r="T28" s="325"/>
      <c r="U28" s="325"/>
      <c r="V28" s="325"/>
    </row>
    <row r="29" spans="1:22" ht="15.75" x14ac:dyDescent="0.25">
      <c r="A29" s="295"/>
      <c r="B29" s="296"/>
      <c r="C29" s="296"/>
      <c r="D29" s="296"/>
      <c r="E29" s="295" t="s">
        <v>1424</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x14ac:dyDescent="0.25">
      <c r="C32" s="455"/>
    </row>
    <row r="33" spans="3:3" x14ac:dyDescent="0.25">
      <c r="C33" s="455"/>
    </row>
    <row r="34" spans="3:3" x14ac:dyDescent="0.25">
      <c r="C34" s="455"/>
    </row>
    <row r="35" spans="3:3" x14ac:dyDescent="0.25">
      <c r="C35" s="455"/>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1">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7:C28">
      <formula1>$D$1:$E$1</formula1>
    </dataValidation>
    <dataValidation type="list" allowBlank="1" showInputMessage="1" showErrorMessage="1" sqref="C10:C16">
      <formula1>$B$1:$C$1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1"/>
  <sheetViews>
    <sheetView zoomScale="80" zoomScaleNormal="80" workbookViewId="0">
      <pane ySplit="7" topLeftCell="A8" activePane="bottomLeft" state="frozen"/>
      <selection activeCell="K7" sqref="K7"/>
      <selection pane="bottomLeft" activeCell="B9" sqref="B9:B17"/>
    </sheetView>
  </sheetViews>
  <sheetFormatPr baseColWidth="10" defaultColWidth="11.42578125" defaultRowHeight="15" x14ac:dyDescent="0.25"/>
  <cols>
    <col min="1" max="1" width="35.7109375" style="363" customWidth="1"/>
    <col min="2" max="2" width="35.85546875" style="363" customWidth="1"/>
    <col min="3" max="3" width="27.42578125" style="363" customWidth="1"/>
    <col min="4" max="4" width="27.42578125" style="455" customWidth="1"/>
    <col min="5" max="7" width="27.42578125" style="363" customWidth="1"/>
    <col min="8" max="8" width="15.28515625" style="363" customWidth="1"/>
    <col min="9" max="9" width="11.42578125" style="233"/>
    <col min="10" max="10" width="15.28515625" style="363" customWidth="1"/>
    <col min="11" max="11" width="18.85546875" style="233" customWidth="1"/>
    <col min="12" max="12" width="11.42578125" style="363"/>
    <col min="13" max="13" width="11.42578125" style="233"/>
    <col min="14" max="14" width="11.42578125" style="363"/>
    <col min="15" max="15" width="11.42578125" style="233"/>
    <col min="16" max="16" width="15.28515625" style="363" customWidth="1"/>
    <col min="17" max="17" width="18.28515625" style="233" customWidth="1"/>
    <col min="18" max="20" width="14.140625" style="363" customWidth="1"/>
    <col min="21" max="21" width="17" style="363" customWidth="1"/>
    <col min="22" max="16384" width="11.42578125" style="363"/>
  </cols>
  <sheetData>
    <row r="1" spans="1:42" ht="24.75" customHeight="1" x14ac:dyDescent="0.25">
      <c r="A1" s="403"/>
      <c r="B1" s="403"/>
      <c r="C1" s="403"/>
      <c r="D1" s="403"/>
      <c r="E1" s="403"/>
      <c r="F1" s="795" t="s">
        <v>1452</v>
      </c>
      <c r="G1" s="795"/>
      <c r="H1" s="795"/>
      <c r="I1" s="795"/>
      <c r="J1" s="795"/>
      <c r="K1" s="795"/>
      <c r="L1" s="795"/>
      <c r="M1" s="795"/>
      <c r="N1" s="404"/>
      <c r="O1" s="498" t="s">
        <v>1575</v>
      </c>
      <c r="P1" s="498" t="s">
        <v>1576</v>
      </c>
      <c r="Q1" s="498" t="s">
        <v>1577</v>
      </c>
      <c r="R1" s="498" t="s">
        <v>1681</v>
      </c>
      <c r="S1" s="403"/>
      <c r="T1" s="502" t="s">
        <v>1578</v>
      </c>
      <c r="U1" s="502" t="s">
        <v>1579</v>
      </c>
      <c r="V1" s="512" t="s">
        <v>1680</v>
      </c>
      <c r="W1" s="502" t="s">
        <v>1580</v>
      </c>
      <c r="X1" s="502" t="s">
        <v>1581</v>
      </c>
      <c r="Y1" s="502" t="s">
        <v>1582</v>
      </c>
      <c r="Z1" s="502"/>
      <c r="AA1" s="498" t="s">
        <v>1677</v>
      </c>
      <c r="AB1" s="498" t="s">
        <v>1678</v>
      </c>
      <c r="AC1" s="498" t="s">
        <v>1679</v>
      </c>
      <c r="AD1" s="498"/>
      <c r="AE1" s="498"/>
      <c r="AF1" s="498"/>
      <c r="AG1" s="498"/>
      <c r="AH1" s="403"/>
      <c r="AI1" s="403"/>
      <c r="AJ1" s="403"/>
      <c r="AK1" s="403"/>
      <c r="AL1" s="403"/>
      <c r="AM1" s="403"/>
      <c r="AN1" s="403"/>
      <c r="AO1" s="403"/>
      <c r="AP1" s="403"/>
    </row>
    <row r="2" spans="1:42" ht="18.75" x14ac:dyDescent="0.25">
      <c r="A2" s="402" t="s">
        <v>1353</v>
      </c>
      <c r="B2" s="403"/>
      <c r="C2" s="403"/>
      <c r="D2" s="403"/>
      <c r="E2" s="403"/>
      <c r="F2" s="403"/>
      <c r="G2" s="403"/>
      <c r="H2" s="404"/>
      <c r="I2" s="405"/>
      <c r="J2" s="404"/>
      <c r="K2" s="404"/>
      <c r="L2" s="404"/>
      <c r="M2" s="404"/>
      <c r="N2" s="404"/>
      <c r="O2" s="404"/>
      <c r="P2" s="404"/>
      <c r="Q2" s="404"/>
      <c r="R2" s="404"/>
      <c r="S2" s="404"/>
      <c r="T2" s="404"/>
      <c r="U2" s="404"/>
      <c r="V2" s="404"/>
      <c r="W2" s="404"/>
      <c r="X2" s="404"/>
      <c r="Y2" s="404"/>
      <c r="Z2" s="404"/>
      <c r="AA2" s="404"/>
      <c r="AB2" s="403"/>
      <c r="AC2" s="403"/>
      <c r="AD2" s="403"/>
      <c r="AE2" s="403"/>
      <c r="AF2" s="403"/>
      <c r="AG2" s="403"/>
      <c r="AH2" s="403"/>
      <c r="AI2" s="403"/>
      <c r="AJ2" s="403"/>
      <c r="AK2" s="403"/>
      <c r="AL2" s="403"/>
      <c r="AM2" s="403"/>
      <c r="AN2" s="403"/>
      <c r="AO2" s="403"/>
      <c r="AP2" s="403"/>
    </row>
    <row r="3" spans="1:42" ht="18.75" x14ac:dyDescent="0.25">
      <c r="A3" s="402" t="s">
        <v>1676</v>
      </c>
      <c r="B3" s="403"/>
      <c r="C3" s="403"/>
      <c r="D3" s="403"/>
      <c r="E3" s="403"/>
      <c r="F3" s="403"/>
      <c r="G3" s="403"/>
      <c r="H3" s="404"/>
      <c r="I3" s="405"/>
      <c r="J3" s="404"/>
      <c r="K3" s="404"/>
      <c r="L3" s="404"/>
      <c r="M3" s="404"/>
      <c r="N3" s="404"/>
      <c r="O3" s="404"/>
      <c r="P3" s="404"/>
      <c r="Q3" s="404"/>
      <c r="R3" s="404"/>
      <c r="S3" s="404"/>
      <c r="T3" s="404"/>
      <c r="U3" s="404"/>
      <c r="V3" s="404"/>
      <c r="W3" s="404"/>
      <c r="X3" s="404"/>
      <c r="Y3" s="404"/>
      <c r="Z3" s="404"/>
      <c r="AA3" s="404"/>
      <c r="AB3" s="403"/>
      <c r="AC3" s="403"/>
      <c r="AD3" s="403"/>
      <c r="AE3" s="403"/>
      <c r="AF3" s="403"/>
      <c r="AG3" s="403"/>
      <c r="AH3" s="403"/>
      <c r="AI3" s="403"/>
      <c r="AJ3" s="403"/>
      <c r="AK3" s="403"/>
      <c r="AL3" s="403"/>
      <c r="AM3" s="403"/>
      <c r="AN3" s="403"/>
      <c r="AO3" s="403"/>
      <c r="AP3" s="403"/>
    </row>
    <row r="4" spans="1:42" s="403" customFormat="1" ht="18.75" customHeight="1" x14ac:dyDescent="0.25">
      <c r="A4" s="406"/>
      <c r="B4" s="407"/>
      <c r="C4" s="407"/>
      <c r="D4" s="407"/>
      <c r="E4" s="407"/>
      <c r="F4" s="407"/>
      <c r="G4" s="407"/>
      <c r="H4" s="407"/>
      <c r="I4" s="407"/>
      <c r="J4" s="407"/>
      <c r="K4" s="407"/>
      <c r="L4" s="407"/>
      <c r="M4" s="407"/>
      <c r="N4" s="407"/>
      <c r="O4" s="407"/>
      <c r="P4" s="407"/>
      <c r="Q4" s="407"/>
      <c r="R4" s="407"/>
      <c r="S4" s="407"/>
      <c r="T4" s="407"/>
      <c r="U4" s="407"/>
    </row>
    <row r="5" spans="1:42" ht="15" customHeight="1" x14ac:dyDescent="0.25">
      <c r="A5" s="733" t="s">
        <v>96</v>
      </c>
      <c r="B5" s="735" t="s">
        <v>110</v>
      </c>
      <c r="C5" s="745" t="s">
        <v>1493</v>
      </c>
      <c r="D5" s="745" t="s">
        <v>1494</v>
      </c>
      <c r="E5" s="745" t="s">
        <v>86</v>
      </c>
      <c r="F5" s="745" t="s">
        <v>391</v>
      </c>
      <c r="G5" s="745" t="s">
        <v>87</v>
      </c>
      <c r="H5" s="748" t="s">
        <v>99</v>
      </c>
      <c r="I5" s="750"/>
      <c r="J5" s="750"/>
      <c r="K5" s="750"/>
      <c r="L5" s="750"/>
      <c r="M5" s="750"/>
      <c r="N5" s="750"/>
      <c r="O5" s="749"/>
      <c r="P5" s="754" t="s">
        <v>100</v>
      </c>
      <c r="Q5" s="755"/>
      <c r="R5" s="735" t="s">
        <v>102</v>
      </c>
      <c r="S5" s="735" t="s">
        <v>109</v>
      </c>
      <c r="T5" s="735" t="s">
        <v>108</v>
      </c>
      <c r="U5" s="751" t="s">
        <v>88</v>
      </c>
    </row>
    <row r="6" spans="1:42" ht="15" customHeight="1" x14ac:dyDescent="0.25">
      <c r="A6" s="733"/>
      <c r="B6" s="733"/>
      <c r="C6" s="746"/>
      <c r="D6" s="746"/>
      <c r="E6" s="746"/>
      <c r="F6" s="746"/>
      <c r="G6" s="746"/>
      <c r="H6" s="748" t="s">
        <v>103</v>
      </c>
      <c r="I6" s="749"/>
      <c r="J6" s="748" t="s">
        <v>104</v>
      </c>
      <c r="K6" s="749"/>
      <c r="L6" s="748" t="s">
        <v>105</v>
      </c>
      <c r="M6" s="749"/>
      <c r="N6" s="748" t="s">
        <v>106</v>
      </c>
      <c r="O6" s="749"/>
      <c r="P6" s="756"/>
      <c r="Q6" s="757"/>
      <c r="R6" s="733"/>
      <c r="S6" s="733"/>
      <c r="T6" s="733"/>
      <c r="U6" s="752"/>
    </row>
    <row r="7" spans="1:42" ht="25.5" x14ac:dyDescent="0.25">
      <c r="A7" s="734"/>
      <c r="B7" s="734"/>
      <c r="C7" s="747"/>
      <c r="D7" s="747"/>
      <c r="E7" s="747"/>
      <c r="F7" s="747"/>
      <c r="G7" s="747"/>
      <c r="H7" s="431" t="s">
        <v>107</v>
      </c>
      <c r="I7" s="431" t="s">
        <v>12</v>
      </c>
      <c r="J7" s="431" t="s">
        <v>107</v>
      </c>
      <c r="K7" s="431" t="s">
        <v>12</v>
      </c>
      <c r="L7" s="431" t="s">
        <v>107</v>
      </c>
      <c r="M7" s="431" t="s">
        <v>12</v>
      </c>
      <c r="N7" s="431" t="s">
        <v>107</v>
      </c>
      <c r="O7" s="431" t="s">
        <v>12</v>
      </c>
      <c r="P7" s="431" t="s">
        <v>107</v>
      </c>
      <c r="Q7" s="431" t="s">
        <v>12</v>
      </c>
      <c r="R7" s="734"/>
      <c r="S7" s="734"/>
      <c r="T7" s="734"/>
      <c r="U7" s="753"/>
    </row>
    <row r="8" spans="1:42" ht="15.75" x14ac:dyDescent="0.25">
      <c r="A8" s="432"/>
      <c r="B8" s="433"/>
      <c r="C8" s="434"/>
      <c r="D8" s="434"/>
      <c r="E8" s="434"/>
      <c r="F8" s="435"/>
      <c r="G8" s="434"/>
      <c r="H8" s="436"/>
      <c r="I8" s="436"/>
      <c r="J8" s="436"/>
      <c r="K8" s="436"/>
      <c r="L8" s="436"/>
      <c r="M8" s="436"/>
      <c r="N8" s="436"/>
      <c r="O8" s="436"/>
      <c r="P8" s="436"/>
      <c r="Q8" s="436"/>
      <c r="R8" s="437"/>
      <c r="S8" s="437"/>
      <c r="T8" s="437"/>
      <c r="U8" s="438"/>
    </row>
    <row r="9" spans="1:42" ht="15.75" x14ac:dyDescent="0.25">
      <c r="A9" s="736" t="s">
        <v>1425</v>
      </c>
      <c r="B9" s="736" t="s">
        <v>1572</v>
      </c>
      <c r="C9" s="325"/>
      <c r="D9" s="325"/>
      <c r="E9" s="325"/>
      <c r="F9" s="325"/>
      <c r="G9" s="325"/>
      <c r="H9" s="354"/>
      <c r="I9" s="355"/>
      <c r="J9" s="354"/>
      <c r="K9" s="355"/>
      <c r="L9" s="354"/>
      <c r="M9" s="355"/>
      <c r="N9" s="354"/>
      <c r="O9" s="355"/>
      <c r="P9" s="399">
        <f t="shared" ref="P9:Q27" si="0">H9+J9+L9+N9</f>
        <v>0</v>
      </c>
      <c r="Q9" s="397">
        <f t="shared" si="0"/>
        <v>0</v>
      </c>
      <c r="R9" s="325"/>
      <c r="S9" s="325"/>
      <c r="T9" s="325"/>
      <c r="U9" s="325"/>
    </row>
    <row r="10" spans="1:42" ht="15.75" x14ac:dyDescent="0.25">
      <c r="A10" s="737"/>
      <c r="B10" s="737"/>
      <c r="C10" s="325"/>
      <c r="D10" s="325"/>
      <c r="E10" s="325"/>
      <c r="F10" s="325"/>
      <c r="G10" s="325"/>
      <c r="H10" s="354"/>
      <c r="I10" s="355"/>
      <c r="J10" s="354"/>
      <c r="K10" s="355"/>
      <c r="L10" s="354"/>
      <c r="M10" s="355"/>
      <c r="N10" s="354"/>
      <c r="O10" s="355"/>
      <c r="P10" s="399">
        <f t="shared" si="0"/>
        <v>0</v>
      </c>
      <c r="Q10" s="397">
        <f t="shared" si="0"/>
        <v>0</v>
      </c>
      <c r="R10" s="325"/>
      <c r="S10" s="325"/>
      <c r="T10" s="325"/>
      <c r="U10" s="325"/>
    </row>
    <row r="11" spans="1:42" ht="15.75" x14ac:dyDescent="0.25">
      <c r="A11" s="737"/>
      <c r="B11" s="737"/>
      <c r="C11" s="325"/>
      <c r="D11" s="325"/>
      <c r="E11" s="325"/>
      <c r="F11" s="325"/>
      <c r="G11" s="325"/>
      <c r="H11" s="354"/>
      <c r="I11" s="355"/>
      <c r="J11" s="354"/>
      <c r="K11" s="355"/>
      <c r="L11" s="354"/>
      <c r="M11" s="355"/>
      <c r="N11" s="354"/>
      <c r="O11" s="355"/>
      <c r="P11" s="399">
        <f t="shared" si="0"/>
        <v>0</v>
      </c>
      <c r="Q11" s="397">
        <f t="shared" si="0"/>
        <v>0</v>
      </c>
      <c r="R11" s="325"/>
      <c r="S11" s="325"/>
      <c r="T11" s="325"/>
      <c r="U11" s="325"/>
    </row>
    <row r="12" spans="1:42" ht="15.75" x14ac:dyDescent="0.25">
      <c r="A12" s="737"/>
      <c r="B12" s="737"/>
      <c r="C12" s="325"/>
      <c r="D12" s="325"/>
      <c r="E12" s="325"/>
      <c r="F12" s="325"/>
      <c r="G12" s="325"/>
      <c r="H12" s="354"/>
      <c r="I12" s="355"/>
      <c r="J12" s="354"/>
      <c r="K12" s="355"/>
      <c r="L12" s="354"/>
      <c r="M12" s="355"/>
      <c r="N12" s="354"/>
      <c r="O12" s="355"/>
      <c r="P12" s="399">
        <f t="shared" ref="P12:P14" si="1">H12+J12+L12+N12</f>
        <v>0</v>
      </c>
      <c r="Q12" s="397">
        <f t="shared" ref="Q12:Q14" si="2">I12+K12+M12+O12</f>
        <v>0</v>
      </c>
      <c r="R12" s="325"/>
      <c r="S12" s="325"/>
      <c r="T12" s="325"/>
      <c r="U12" s="325"/>
    </row>
    <row r="13" spans="1:42" ht="15.75" x14ac:dyDescent="0.25">
      <c r="A13" s="737"/>
      <c r="B13" s="737"/>
      <c r="C13" s="325"/>
      <c r="D13" s="325"/>
      <c r="E13" s="325"/>
      <c r="F13" s="325"/>
      <c r="G13" s="325"/>
      <c r="H13" s="354"/>
      <c r="I13" s="355"/>
      <c r="J13" s="354"/>
      <c r="K13" s="355"/>
      <c r="L13" s="354"/>
      <c r="M13" s="355"/>
      <c r="N13" s="354"/>
      <c r="O13" s="355"/>
      <c r="P13" s="399">
        <f t="shared" si="1"/>
        <v>0</v>
      </c>
      <c r="Q13" s="397">
        <f t="shared" si="2"/>
        <v>0</v>
      </c>
      <c r="R13" s="325"/>
      <c r="S13" s="325"/>
      <c r="T13" s="325"/>
      <c r="U13" s="325"/>
    </row>
    <row r="14" spans="1:42" ht="15.75" x14ac:dyDescent="0.25">
      <c r="A14" s="737"/>
      <c r="B14" s="737"/>
      <c r="C14" s="325"/>
      <c r="D14" s="325"/>
      <c r="E14" s="325"/>
      <c r="F14" s="325"/>
      <c r="G14" s="325"/>
      <c r="H14" s="354"/>
      <c r="I14" s="355"/>
      <c r="J14" s="354"/>
      <c r="K14" s="355"/>
      <c r="L14" s="354"/>
      <c r="M14" s="355"/>
      <c r="N14" s="354"/>
      <c r="O14" s="355"/>
      <c r="P14" s="399">
        <f t="shared" si="1"/>
        <v>0</v>
      </c>
      <c r="Q14" s="397">
        <f t="shared" si="2"/>
        <v>0</v>
      </c>
      <c r="R14" s="325"/>
      <c r="S14" s="325"/>
      <c r="T14" s="325"/>
      <c r="U14" s="325"/>
    </row>
    <row r="15" spans="1:42" ht="15.75" x14ac:dyDescent="0.25">
      <c r="A15" s="737"/>
      <c r="B15" s="737"/>
      <c r="C15" s="325"/>
      <c r="D15" s="325"/>
      <c r="E15" s="325"/>
      <c r="F15" s="325"/>
      <c r="G15" s="325"/>
      <c r="H15" s="354"/>
      <c r="I15" s="355"/>
      <c r="J15" s="354"/>
      <c r="K15" s="355"/>
      <c r="L15" s="354"/>
      <c r="M15" s="355"/>
      <c r="N15" s="354"/>
      <c r="O15" s="355"/>
      <c r="P15" s="399"/>
      <c r="Q15" s="397"/>
      <c r="R15" s="325"/>
      <c r="S15" s="325"/>
      <c r="T15" s="325"/>
      <c r="U15" s="325"/>
    </row>
    <row r="16" spans="1:42" ht="15.75" x14ac:dyDescent="0.25">
      <c r="A16" s="737"/>
      <c r="B16" s="737"/>
      <c r="C16" s="325"/>
      <c r="D16" s="325"/>
      <c r="E16" s="325"/>
      <c r="F16" s="325"/>
      <c r="G16" s="325"/>
      <c r="H16" s="354"/>
      <c r="I16" s="355"/>
      <c r="J16" s="354"/>
      <c r="K16" s="355"/>
      <c r="L16" s="354"/>
      <c r="M16" s="355"/>
      <c r="N16" s="354"/>
      <c r="O16" s="355"/>
      <c r="P16" s="399"/>
      <c r="Q16" s="397"/>
      <c r="R16" s="325"/>
      <c r="S16" s="325"/>
      <c r="T16" s="325"/>
      <c r="U16" s="325"/>
    </row>
    <row r="17" spans="1:21" ht="15.75" x14ac:dyDescent="0.25">
      <c r="A17" s="737"/>
      <c r="B17" s="738"/>
      <c r="C17" s="325"/>
      <c r="D17" s="325"/>
      <c r="E17" s="325"/>
      <c r="F17" s="325"/>
      <c r="G17" s="325"/>
      <c r="H17" s="354"/>
      <c r="I17" s="355"/>
      <c r="J17" s="354"/>
      <c r="K17" s="355"/>
      <c r="L17" s="354"/>
      <c r="M17" s="355"/>
      <c r="N17" s="354"/>
      <c r="O17" s="355"/>
      <c r="P17" s="399"/>
      <c r="Q17" s="397"/>
      <c r="R17" s="325"/>
      <c r="S17" s="325"/>
      <c r="T17" s="325"/>
      <c r="U17" s="325"/>
    </row>
    <row r="18" spans="1:21" ht="15.75" x14ac:dyDescent="0.25">
      <c r="A18" s="737"/>
      <c r="B18" s="736" t="s">
        <v>1573</v>
      </c>
      <c r="C18" s="325"/>
      <c r="D18" s="325"/>
      <c r="E18" s="325"/>
      <c r="F18" s="325"/>
      <c r="G18" s="325"/>
      <c r="H18" s="354"/>
      <c r="I18" s="355"/>
      <c r="J18" s="354"/>
      <c r="K18" s="355"/>
      <c r="L18" s="354"/>
      <c r="M18" s="355"/>
      <c r="N18" s="354"/>
      <c r="O18" s="355"/>
      <c r="P18" s="399"/>
      <c r="Q18" s="397"/>
      <c r="R18" s="325"/>
      <c r="S18" s="325"/>
      <c r="T18" s="325"/>
      <c r="U18" s="325"/>
    </row>
    <row r="19" spans="1:21" ht="15.75" x14ac:dyDescent="0.25">
      <c r="A19" s="737"/>
      <c r="B19" s="737"/>
      <c r="C19" s="325"/>
      <c r="D19" s="325"/>
      <c r="E19" s="325"/>
      <c r="F19" s="325"/>
      <c r="G19" s="325"/>
      <c r="H19" s="354"/>
      <c r="I19" s="355"/>
      <c r="J19" s="354"/>
      <c r="K19" s="355"/>
      <c r="L19" s="354"/>
      <c r="M19" s="355"/>
      <c r="N19" s="354"/>
      <c r="O19" s="355"/>
      <c r="P19" s="399"/>
      <c r="Q19" s="397"/>
      <c r="R19" s="325"/>
      <c r="S19" s="325"/>
      <c r="T19" s="325"/>
      <c r="U19" s="325"/>
    </row>
    <row r="20" spans="1:21" ht="15.75" x14ac:dyDescent="0.25">
      <c r="A20" s="737"/>
      <c r="B20" s="737"/>
      <c r="C20" s="325"/>
      <c r="D20" s="325"/>
      <c r="E20" s="325"/>
      <c r="F20" s="325"/>
      <c r="G20" s="325"/>
      <c r="H20" s="354"/>
      <c r="I20" s="355"/>
      <c r="J20" s="354"/>
      <c r="K20" s="355"/>
      <c r="L20" s="354"/>
      <c r="M20" s="355"/>
      <c r="N20" s="354"/>
      <c r="O20" s="355"/>
      <c r="P20" s="399"/>
      <c r="Q20" s="397"/>
      <c r="R20" s="325"/>
      <c r="S20" s="325"/>
      <c r="T20" s="325"/>
      <c r="U20" s="325"/>
    </row>
    <row r="21" spans="1:21" ht="15.75" x14ac:dyDescent="0.25">
      <c r="A21" s="737"/>
      <c r="B21" s="737"/>
      <c r="C21" s="325"/>
      <c r="D21" s="325"/>
      <c r="E21" s="325"/>
      <c r="F21" s="325"/>
      <c r="G21" s="325"/>
      <c r="H21" s="354"/>
      <c r="I21" s="355"/>
      <c r="J21" s="354"/>
      <c r="K21" s="355"/>
      <c r="L21" s="354"/>
      <c r="M21" s="355"/>
      <c r="N21" s="354"/>
      <c r="O21" s="355"/>
      <c r="P21" s="399"/>
      <c r="Q21" s="397"/>
      <c r="R21" s="325"/>
      <c r="S21" s="325"/>
      <c r="T21" s="325"/>
      <c r="U21" s="325"/>
    </row>
    <row r="22" spans="1:21" ht="15.75" x14ac:dyDescent="0.25">
      <c r="A22" s="737"/>
      <c r="B22" s="737"/>
      <c r="C22" s="325"/>
      <c r="D22" s="325"/>
      <c r="E22" s="325"/>
      <c r="F22" s="325"/>
      <c r="G22" s="325"/>
      <c r="H22" s="354"/>
      <c r="I22" s="355"/>
      <c r="J22" s="354"/>
      <c r="K22" s="355"/>
      <c r="L22" s="354"/>
      <c r="M22" s="355"/>
      <c r="N22" s="354"/>
      <c r="O22" s="355"/>
      <c r="P22" s="399"/>
      <c r="Q22" s="397"/>
      <c r="R22" s="325"/>
      <c r="S22" s="325"/>
      <c r="T22" s="325"/>
      <c r="U22" s="325"/>
    </row>
    <row r="23" spans="1:21" ht="15.75" x14ac:dyDescent="0.25">
      <c r="A23" s="737"/>
      <c r="B23" s="737"/>
      <c r="C23" s="325"/>
      <c r="D23" s="325"/>
      <c r="E23" s="325"/>
      <c r="F23" s="325"/>
      <c r="G23" s="325"/>
      <c r="H23" s="354"/>
      <c r="I23" s="355"/>
      <c r="J23" s="354"/>
      <c r="K23" s="355"/>
      <c r="L23" s="354"/>
      <c r="M23" s="355"/>
      <c r="N23" s="354"/>
      <c r="O23" s="355"/>
      <c r="P23" s="399"/>
      <c r="Q23" s="397"/>
      <c r="R23" s="325"/>
      <c r="S23" s="325"/>
      <c r="T23" s="325"/>
      <c r="U23" s="325"/>
    </row>
    <row r="24" spans="1:21" ht="15.75" x14ac:dyDescent="0.25">
      <c r="A24" s="737"/>
      <c r="B24" s="737"/>
      <c r="C24" s="325"/>
      <c r="D24" s="325"/>
      <c r="E24" s="325"/>
      <c r="F24" s="325"/>
      <c r="G24" s="325"/>
      <c r="H24" s="354"/>
      <c r="I24" s="355"/>
      <c r="J24" s="354"/>
      <c r="K24" s="355"/>
      <c r="L24" s="354"/>
      <c r="M24" s="355"/>
      <c r="N24" s="354"/>
      <c r="O24" s="355"/>
      <c r="P24" s="399"/>
      <c r="Q24" s="397"/>
      <c r="R24" s="325"/>
      <c r="S24" s="325"/>
      <c r="T24" s="325"/>
      <c r="U24" s="325"/>
    </row>
    <row r="25" spans="1:21" ht="15.75" x14ac:dyDescent="0.25">
      <c r="A25" s="737"/>
      <c r="B25" s="737"/>
      <c r="C25" s="325"/>
      <c r="D25" s="325"/>
      <c r="E25" s="325"/>
      <c r="F25" s="325"/>
      <c r="G25" s="325"/>
      <c r="H25" s="354"/>
      <c r="I25" s="355"/>
      <c r="J25" s="354"/>
      <c r="K25" s="355"/>
      <c r="L25" s="354"/>
      <c r="M25" s="355"/>
      <c r="N25" s="354"/>
      <c r="O25" s="355"/>
      <c r="P25" s="399"/>
      <c r="Q25" s="397"/>
      <c r="R25" s="325"/>
      <c r="S25" s="325"/>
      <c r="T25" s="325"/>
      <c r="U25" s="325"/>
    </row>
    <row r="26" spans="1:21" ht="15.75" x14ac:dyDescent="0.25">
      <c r="A26" s="737"/>
      <c r="B26" s="737"/>
      <c r="C26" s="325"/>
      <c r="D26" s="325"/>
      <c r="E26" s="325"/>
      <c r="F26" s="325"/>
      <c r="G26" s="325"/>
      <c r="H26" s="354"/>
      <c r="I26" s="355"/>
      <c r="J26" s="354"/>
      <c r="K26" s="355"/>
      <c r="L26" s="354"/>
      <c r="M26" s="355"/>
      <c r="N26" s="354"/>
      <c r="O26" s="355"/>
      <c r="P26" s="399"/>
      <c r="Q26" s="397"/>
      <c r="R26" s="325"/>
      <c r="S26" s="325"/>
      <c r="T26" s="325"/>
      <c r="U26" s="325"/>
    </row>
    <row r="27" spans="1:21" ht="15.75" x14ac:dyDescent="0.25">
      <c r="A27" s="737"/>
      <c r="B27" s="738"/>
      <c r="C27" s="325"/>
      <c r="D27" s="325"/>
      <c r="E27" s="325"/>
      <c r="F27" s="325"/>
      <c r="G27" s="325"/>
      <c r="H27" s="354"/>
      <c r="I27" s="355"/>
      <c r="J27" s="354"/>
      <c r="K27" s="355"/>
      <c r="L27" s="354"/>
      <c r="M27" s="355"/>
      <c r="N27" s="354"/>
      <c r="O27" s="355"/>
      <c r="P27" s="399">
        <f t="shared" si="0"/>
        <v>0</v>
      </c>
      <c r="Q27" s="397">
        <f t="shared" si="0"/>
        <v>0</v>
      </c>
      <c r="R27" s="325"/>
      <c r="S27" s="325"/>
      <c r="T27" s="325"/>
      <c r="U27" s="325"/>
    </row>
    <row r="28" spans="1:21" ht="15.75" x14ac:dyDescent="0.25">
      <c r="A28" s="737"/>
      <c r="B28" s="736" t="s">
        <v>1574</v>
      </c>
      <c r="C28" s="325"/>
      <c r="D28" s="325"/>
      <c r="E28" s="325"/>
      <c r="F28" s="325"/>
      <c r="G28" s="325"/>
      <c r="H28" s="354"/>
      <c r="I28" s="355"/>
      <c r="J28" s="354"/>
      <c r="K28" s="355"/>
      <c r="L28" s="354"/>
      <c r="M28" s="355"/>
      <c r="N28" s="354"/>
      <c r="O28" s="355"/>
      <c r="P28" s="399">
        <f t="shared" ref="P28:Q37" si="3">H28+J28+L28+N28</f>
        <v>0</v>
      </c>
      <c r="Q28" s="397">
        <f t="shared" si="3"/>
        <v>0</v>
      </c>
      <c r="R28" s="325"/>
      <c r="S28" s="325"/>
      <c r="T28" s="325"/>
      <c r="U28" s="325"/>
    </row>
    <row r="29" spans="1:21" ht="15.75" x14ac:dyDescent="0.25">
      <c r="A29" s="737"/>
      <c r="B29" s="737"/>
      <c r="C29" s="325"/>
      <c r="D29" s="325"/>
      <c r="E29" s="325"/>
      <c r="F29" s="325"/>
      <c r="G29" s="325"/>
      <c r="H29" s="354"/>
      <c r="I29" s="355"/>
      <c r="J29" s="354"/>
      <c r="K29" s="355"/>
      <c r="L29" s="354"/>
      <c r="M29" s="355"/>
      <c r="N29" s="354"/>
      <c r="O29" s="355"/>
      <c r="P29" s="399"/>
      <c r="Q29" s="397"/>
      <c r="R29" s="325"/>
      <c r="S29" s="325"/>
      <c r="T29" s="325"/>
      <c r="U29" s="325"/>
    </row>
    <row r="30" spans="1:21" s="455" customFormat="1" ht="15.75" x14ac:dyDescent="0.25">
      <c r="A30" s="737"/>
      <c r="B30" s="737"/>
      <c r="C30" s="325"/>
      <c r="D30" s="325"/>
      <c r="E30" s="325"/>
      <c r="F30" s="325"/>
      <c r="G30" s="325"/>
      <c r="H30" s="354"/>
      <c r="I30" s="355"/>
      <c r="J30" s="354"/>
      <c r="K30" s="355"/>
      <c r="L30" s="354"/>
      <c r="M30" s="355"/>
      <c r="N30" s="354"/>
      <c r="O30" s="355"/>
      <c r="P30" s="399"/>
      <c r="Q30" s="397"/>
      <c r="R30" s="325"/>
      <c r="S30" s="325"/>
      <c r="T30" s="325"/>
      <c r="U30" s="325"/>
    </row>
    <row r="31" spans="1:21" s="455" customFormat="1" ht="15.75" x14ac:dyDescent="0.25">
      <c r="A31" s="737"/>
      <c r="B31" s="737"/>
      <c r="C31" s="325"/>
      <c r="D31" s="325"/>
      <c r="E31" s="325"/>
      <c r="F31" s="325"/>
      <c r="G31" s="325"/>
      <c r="H31" s="354"/>
      <c r="I31" s="355"/>
      <c r="J31" s="354"/>
      <c r="K31" s="355"/>
      <c r="L31" s="354"/>
      <c r="M31" s="355"/>
      <c r="N31" s="354"/>
      <c r="O31" s="355"/>
      <c r="P31" s="399"/>
      <c r="Q31" s="397"/>
      <c r="R31" s="325"/>
      <c r="S31" s="325"/>
      <c r="T31" s="325"/>
      <c r="U31" s="325"/>
    </row>
    <row r="32" spans="1:21" s="455" customFormat="1" ht="15.75" x14ac:dyDescent="0.25">
      <c r="A32" s="737"/>
      <c r="B32" s="737"/>
      <c r="C32" s="325"/>
      <c r="D32" s="325"/>
      <c r="E32" s="325"/>
      <c r="F32" s="325"/>
      <c r="G32" s="325"/>
      <c r="H32" s="354"/>
      <c r="I32" s="355"/>
      <c r="J32" s="354"/>
      <c r="K32" s="355"/>
      <c r="L32" s="354"/>
      <c r="M32" s="355"/>
      <c r="N32" s="354"/>
      <c r="O32" s="355"/>
      <c r="P32" s="399"/>
      <c r="Q32" s="397"/>
      <c r="R32" s="325"/>
      <c r="S32" s="325"/>
      <c r="T32" s="325"/>
      <c r="U32" s="325"/>
    </row>
    <row r="33" spans="1:21" s="455" customFormat="1" ht="15.75" x14ac:dyDescent="0.25">
      <c r="A33" s="737"/>
      <c r="B33" s="737"/>
      <c r="C33" s="325"/>
      <c r="D33" s="325"/>
      <c r="E33" s="325"/>
      <c r="F33" s="325"/>
      <c r="G33" s="325"/>
      <c r="H33" s="354"/>
      <c r="I33" s="355"/>
      <c r="J33" s="354"/>
      <c r="K33" s="355"/>
      <c r="L33" s="354"/>
      <c r="M33" s="355"/>
      <c r="N33" s="354"/>
      <c r="O33" s="355"/>
      <c r="P33" s="399"/>
      <c r="Q33" s="397"/>
      <c r="R33" s="325"/>
      <c r="S33" s="325"/>
      <c r="T33" s="325"/>
      <c r="U33" s="325"/>
    </row>
    <row r="34" spans="1:21" ht="15.75" x14ac:dyDescent="0.25">
      <c r="A34" s="737"/>
      <c r="B34" s="737"/>
      <c r="C34" s="325"/>
      <c r="D34" s="325"/>
      <c r="E34" s="325"/>
      <c r="F34" s="325"/>
      <c r="G34" s="325"/>
      <c r="H34" s="354"/>
      <c r="I34" s="355"/>
      <c r="J34" s="354"/>
      <c r="K34" s="355"/>
      <c r="L34" s="354"/>
      <c r="M34" s="355"/>
      <c r="N34" s="354"/>
      <c r="O34" s="355"/>
      <c r="P34" s="399"/>
      <c r="Q34" s="397"/>
      <c r="R34" s="325"/>
      <c r="S34" s="325"/>
      <c r="T34" s="325"/>
      <c r="U34" s="325"/>
    </row>
    <row r="35" spans="1:21" ht="15.75" x14ac:dyDescent="0.25">
      <c r="A35" s="737"/>
      <c r="B35" s="737"/>
      <c r="C35" s="325"/>
      <c r="D35" s="325"/>
      <c r="E35" s="325"/>
      <c r="F35" s="325"/>
      <c r="G35" s="325"/>
      <c r="H35" s="354"/>
      <c r="I35" s="355"/>
      <c r="J35" s="354"/>
      <c r="K35" s="355"/>
      <c r="L35" s="354"/>
      <c r="M35" s="355"/>
      <c r="N35" s="354"/>
      <c r="O35" s="355"/>
      <c r="P35" s="399"/>
      <c r="Q35" s="397"/>
      <c r="R35" s="325"/>
      <c r="S35" s="325"/>
      <c r="T35" s="325"/>
      <c r="U35" s="325"/>
    </row>
    <row r="36" spans="1:21" ht="15.75" x14ac:dyDescent="0.25">
      <c r="A36" s="737"/>
      <c r="B36" s="737"/>
      <c r="C36" s="325"/>
      <c r="D36" s="325"/>
      <c r="E36" s="325"/>
      <c r="F36" s="325"/>
      <c r="G36" s="325"/>
      <c r="H36" s="354"/>
      <c r="I36" s="355"/>
      <c r="J36" s="354"/>
      <c r="K36" s="355"/>
      <c r="L36" s="354"/>
      <c r="M36" s="355"/>
      <c r="N36" s="354"/>
      <c r="O36" s="355"/>
      <c r="P36" s="399">
        <f t="shared" si="3"/>
        <v>0</v>
      </c>
      <c r="Q36" s="397">
        <f t="shared" si="3"/>
        <v>0</v>
      </c>
      <c r="R36" s="325"/>
      <c r="S36" s="325"/>
      <c r="T36" s="325"/>
      <c r="U36" s="325"/>
    </row>
    <row r="37" spans="1:21" ht="15.75" x14ac:dyDescent="0.25">
      <c r="A37" s="738"/>
      <c r="B37" s="738"/>
      <c r="C37" s="325"/>
      <c r="D37" s="325"/>
      <c r="E37" s="325"/>
      <c r="F37" s="325"/>
      <c r="G37" s="325"/>
      <c r="H37" s="325"/>
      <c r="I37" s="355"/>
      <c r="J37" s="325"/>
      <c r="K37" s="355"/>
      <c r="L37" s="325"/>
      <c r="M37" s="355"/>
      <c r="N37" s="325"/>
      <c r="O37" s="355"/>
      <c r="P37" s="399">
        <f t="shared" si="3"/>
        <v>0</v>
      </c>
      <c r="Q37" s="397">
        <f t="shared" si="3"/>
        <v>0</v>
      </c>
      <c r="R37" s="71"/>
      <c r="S37" s="325"/>
      <c r="T37" s="325"/>
      <c r="U37" s="325"/>
    </row>
    <row r="38" spans="1:21" ht="15.75" x14ac:dyDescent="0.25">
      <c r="A38" s="295"/>
      <c r="B38" s="296"/>
      <c r="C38" s="296"/>
      <c r="D38" s="296"/>
      <c r="E38" s="295" t="s">
        <v>1453</v>
      </c>
      <c r="F38" s="296"/>
      <c r="G38" s="297"/>
      <c r="H38" s="75">
        <f t="shared" ref="H38:Q38" si="4">SUM(H9:H37)</f>
        <v>0</v>
      </c>
      <c r="I38" s="235">
        <f t="shared" si="4"/>
        <v>0</v>
      </c>
      <c r="J38" s="75">
        <f t="shared" si="4"/>
        <v>0</v>
      </c>
      <c r="K38" s="235">
        <f t="shared" si="4"/>
        <v>0</v>
      </c>
      <c r="L38" s="75">
        <f t="shared" si="4"/>
        <v>0</v>
      </c>
      <c r="M38" s="235">
        <f t="shared" si="4"/>
        <v>0</v>
      </c>
      <c r="N38" s="75">
        <f t="shared" si="4"/>
        <v>0</v>
      </c>
      <c r="O38" s="235">
        <f t="shared" si="4"/>
        <v>0</v>
      </c>
      <c r="P38" s="235">
        <f t="shared" si="4"/>
        <v>0</v>
      </c>
      <c r="Q38" s="235">
        <f t="shared" si="4"/>
        <v>0</v>
      </c>
      <c r="R38" s="68"/>
      <c r="S38" s="68"/>
      <c r="T38" s="68"/>
      <c r="U38" s="68"/>
    </row>
    <row r="45" spans="1:21" x14ac:dyDescent="0.25">
      <c r="C45" s="455"/>
    </row>
    <row r="46" spans="1:21" x14ac:dyDescent="0.25">
      <c r="C46" s="455"/>
    </row>
    <row r="47" spans="1:21" x14ac:dyDescent="0.25">
      <c r="C47" s="455"/>
    </row>
    <row r="48" spans="1:21" x14ac:dyDescent="0.25">
      <c r="C48" s="455"/>
    </row>
    <row r="49" spans="3:3" x14ac:dyDescent="0.25">
      <c r="C49" s="455"/>
    </row>
    <row r="50" spans="3:3" x14ac:dyDescent="0.25">
      <c r="C50" s="455"/>
    </row>
    <row r="51" spans="3:3" x14ac:dyDescent="0.25">
      <c r="C51" s="455"/>
    </row>
    <row r="52" spans="3:3" x14ac:dyDescent="0.25">
      <c r="C52" s="455"/>
    </row>
    <row r="53" spans="3:3" x14ac:dyDescent="0.25">
      <c r="C53" s="455"/>
    </row>
    <row r="54" spans="3:3" x14ac:dyDescent="0.25">
      <c r="C54" s="455"/>
    </row>
    <row r="55" spans="3:3" x14ac:dyDescent="0.25">
      <c r="C55" s="455"/>
    </row>
    <row r="56" spans="3:3" x14ac:dyDescent="0.25">
      <c r="C56" s="455"/>
    </row>
    <row r="57" spans="3:3" x14ac:dyDescent="0.25">
      <c r="C57" s="455"/>
    </row>
    <row r="58" spans="3:3" x14ac:dyDescent="0.25">
      <c r="C58" s="455"/>
    </row>
    <row r="59" spans="3:3" x14ac:dyDescent="0.25">
      <c r="C59" s="455"/>
    </row>
    <row r="60" spans="3:3" x14ac:dyDescent="0.25">
      <c r="C60" s="455"/>
    </row>
    <row r="61" spans="3:3" x14ac:dyDescent="0.25">
      <c r="C61" s="455"/>
    </row>
  </sheetData>
  <mergeCells count="22">
    <mergeCell ref="B28:B37"/>
    <mergeCell ref="B9:B17"/>
    <mergeCell ref="B18:B27"/>
    <mergeCell ref="A9:A37"/>
    <mergeCell ref="A5:A7"/>
    <mergeCell ref="B5:B7"/>
    <mergeCell ref="C5:C7"/>
    <mergeCell ref="E5:E7"/>
    <mergeCell ref="F5:F7"/>
    <mergeCell ref="D5:D7"/>
    <mergeCell ref="S5:S7"/>
    <mergeCell ref="T5:T7"/>
    <mergeCell ref="U5:U7"/>
    <mergeCell ref="F1:M1"/>
    <mergeCell ref="G5:G7"/>
    <mergeCell ref="H5:O5"/>
    <mergeCell ref="R5:R7"/>
    <mergeCell ref="P5:Q6"/>
    <mergeCell ref="H6:I6"/>
    <mergeCell ref="J6:K6"/>
    <mergeCell ref="L6:M6"/>
    <mergeCell ref="N6:O6"/>
  </mergeCells>
  <dataValidations count="11">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type="list" allowBlank="1" showInputMessage="1" showErrorMessage="1" sqref="C28:C37">
      <formula1>$AA$1:$AC$1</formula1>
    </dataValidation>
    <dataValidation type="list" allowBlank="1" showInputMessage="1" showErrorMessage="1" sqref="C18:C27">
      <formula1>$T$1:$Y$1</formula1>
    </dataValidation>
    <dataValidation type="list" allowBlank="1" showInputMessage="1" showErrorMessage="1" sqref="C9:C17">
      <formula1>$O$1:$R$1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73"/>
  <sheetViews>
    <sheetView tabSelected="1" topLeftCell="C1" zoomScale="70" zoomScaleNormal="70" workbookViewId="0">
      <pane ySplit="9" topLeftCell="A31" activePane="bottomLeft" state="frozen"/>
      <selection activeCell="K7" sqref="K7"/>
      <selection pane="bottomLeft" activeCell="F57" sqref="F57"/>
    </sheetView>
  </sheetViews>
  <sheetFormatPr baseColWidth="10" defaultColWidth="11.42578125" defaultRowHeight="15" x14ac:dyDescent="0.25"/>
  <cols>
    <col min="1" max="1" width="35.7109375" style="455" customWidth="1"/>
    <col min="2" max="2" width="35.85546875" style="455" customWidth="1"/>
    <col min="3" max="4" width="27.42578125" style="455" customWidth="1"/>
    <col min="5" max="5" width="30.140625" style="455" customWidth="1"/>
    <col min="6" max="7" width="27.42578125" style="455" customWidth="1"/>
    <col min="8" max="8" width="15.28515625" style="455" customWidth="1"/>
    <col min="9" max="9" width="13.85546875" style="233" customWidth="1"/>
    <col min="10" max="10" width="15.28515625" style="455" customWidth="1"/>
    <col min="11" max="11" width="18.85546875" style="233" customWidth="1"/>
    <col min="12" max="12" width="11.42578125" style="455"/>
    <col min="13" max="13" width="11.42578125" style="233"/>
    <col min="14" max="14" width="11.42578125" style="455"/>
    <col min="15" max="15" width="11.42578125" style="233"/>
    <col min="16" max="16" width="15.28515625" style="455" customWidth="1"/>
    <col min="17" max="17" width="18.28515625" style="233" customWidth="1"/>
    <col min="18" max="18" width="25.140625" style="455" customWidth="1"/>
    <col min="19" max="20" width="14.140625" style="455" customWidth="1"/>
    <col min="21" max="21" width="17" style="455" customWidth="1"/>
    <col min="22" max="22" width="15.5703125" style="455" customWidth="1"/>
    <col min="23" max="16384" width="11.42578125" style="455"/>
  </cols>
  <sheetData>
    <row r="1" spans="1:44" ht="21" x14ac:dyDescent="0.25">
      <c r="A1" s="403"/>
      <c r="B1" s="403"/>
      <c r="C1" s="403"/>
      <c r="D1" s="403"/>
      <c r="E1" s="403"/>
      <c r="F1" s="795" t="s">
        <v>1471</v>
      </c>
      <c r="G1" s="795"/>
      <c r="H1" s="795"/>
      <c r="I1" s="795"/>
      <c r="J1" s="795"/>
      <c r="K1" s="795"/>
      <c r="L1" s="795"/>
      <c r="M1" s="795"/>
      <c r="N1" s="404"/>
      <c r="O1" s="404"/>
      <c r="P1" s="498" t="s">
        <v>1583</v>
      </c>
      <c r="Q1" s="498" t="s">
        <v>1584</v>
      </c>
      <c r="R1" s="498" t="s">
        <v>1585</v>
      </c>
      <c r="S1" s="498" t="s">
        <v>1586</v>
      </c>
      <c r="T1" s="498" t="s">
        <v>1587</v>
      </c>
      <c r="U1" s="498" t="s">
        <v>1588</v>
      </c>
      <c r="V1" s="498"/>
      <c r="W1" s="498" t="s">
        <v>1589</v>
      </c>
      <c r="X1" s="498" t="s">
        <v>1590</v>
      </c>
      <c r="Z1" s="498" t="s">
        <v>1591</v>
      </c>
      <c r="AA1" s="498" t="s">
        <v>1592</v>
      </c>
      <c r="AB1" s="498" t="s">
        <v>1593</v>
      </c>
      <c r="AD1" s="498" t="s">
        <v>1594</v>
      </c>
      <c r="AE1" s="498" t="s">
        <v>1595</v>
      </c>
      <c r="AF1" s="498" t="s">
        <v>1596</v>
      </c>
      <c r="AG1" s="498" t="s">
        <v>1597</v>
      </c>
      <c r="AH1" s="502"/>
      <c r="AI1" s="502"/>
      <c r="AJ1" s="502"/>
      <c r="AK1" s="502"/>
      <c r="AL1" s="502"/>
      <c r="AM1" s="502"/>
      <c r="AN1" s="502"/>
      <c r="AO1" s="403"/>
      <c r="AP1" s="403"/>
      <c r="AQ1" s="403"/>
      <c r="AR1" s="403"/>
    </row>
    <row r="2" spans="1:44" ht="18.75" x14ac:dyDescent="0.25">
      <c r="A2" s="402" t="s">
        <v>1353</v>
      </c>
      <c r="B2" s="403"/>
      <c r="C2" s="403"/>
      <c r="D2" s="403"/>
      <c r="E2" s="403"/>
      <c r="F2" s="403"/>
      <c r="G2" s="403"/>
      <c r="H2" s="404"/>
      <c r="I2" s="405"/>
      <c r="J2" s="404"/>
      <c r="K2" s="404"/>
      <c r="L2" s="404"/>
      <c r="M2" s="404"/>
      <c r="N2" s="404"/>
      <c r="O2" s="404"/>
      <c r="P2" s="404"/>
      <c r="Q2" s="404"/>
      <c r="R2" s="404"/>
      <c r="S2" s="404"/>
      <c r="T2" s="404"/>
      <c r="U2" s="404"/>
      <c r="V2" s="404"/>
      <c r="W2" s="404"/>
      <c r="X2" s="404"/>
      <c r="Y2" s="404"/>
      <c r="Z2" s="404"/>
      <c r="AA2" s="404"/>
      <c r="AB2" s="403"/>
      <c r="AC2" s="403"/>
      <c r="AD2" s="403"/>
      <c r="AE2" s="403"/>
      <c r="AF2" s="403"/>
      <c r="AG2" s="403"/>
      <c r="AH2" s="403"/>
      <c r="AI2" s="403"/>
      <c r="AJ2" s="403"/>
      <c r="AK2" s="403"/>
      <c r="AL2" s="403"/>
      <c r="AM2" s="403"/>
      <c r="AN2" s="403"/>
      <c r="AO2" s="403"/>
      <c r="AP2" s="403"/>
    </row>
    <row r="3" spans="1:44" ht="18.75" x14ac:dyDescent="0.25">
      <c r="A3" s="402" t="s">
        <v>1467</v>
      </c>
      <c r="B3" s="403"/>
      <c r="C3" s="403"/>
      <c r="D3" s="403"/>
      <c r="E3" s="403"/>
      <c r="F3" s="403"/>
      <c r="G3" s="403"/>
      <c r="H3" s="404"/>
      <c r="I3" s="405"/>
      <c r="J3" s="404"/>
      <c r="K3" s="404"/>
      <c r="L3" s="404"/>
      <c r="M3" s="404"/>
      <c r="N3" s="404"/>
      <c r="O3" s="404"/>
      <c r="P3" s="404"/>
      <c r="Q3" s="404"/>
      <c r="R3" s="404"/>
      <c r="S3" s="404"/>
      <c r="T3" s="404"/>
      <c r="U3" s="404"/>
      <c r="V3" s="404"/>
      <c r="W3" s="404"/>
      <c r="X3" s="404"/>
      <c r="Y3" s="404"/>
      <c r="Z3" s="404"/>
      <c r="AA3" s="404"/>
      <c r="AB3" s="403"/>
      <c r="AC3" s="403"/>
      <c r="AD3" s="403"/>
      <c r="AE3" s="403"/>
      <c r="AF3" s="403"/>
      <c r="AG3" s="403"/>
      <c r="AH3" s="403"/>
      <c r="AI3" s="403"/>
      <c r="AJ3" s="403"/>
      <c r="AK3" s="403"/>
      <c r="AL3" s="403"/>
      <c r="AM3" s="403"/>
      <c r="AN3" s="403"/>
      <c r="AO3" s="403"/>
      <c r="AP3" s="403"/>
    </row>
    <row r="4" spans="1:44" s="403" customFormat="1" ht="18.75" x14ac:dyDescent="0.25">
      <c r="A4" s="402" t="s">
        <v>1468</v>
      </c>
      <c r="H4" s="404"/>
      <c r="I4" s="405"/>
      <c r="J4" s="404"/>
      <c r="K4" s="404"/>
      <c r="L4" s="404"/>
      <c r="M4" s="404"/>
      <c r="N4" s="404"/>
      <c r="O4" s="404"/>
      <c r="P4" s="404"/>
      <c r="Q4" s="404"/>
      <c r="R4" s="404"/>
      <c r="S4" s="404"/>
      <c r="T4" s="404"/>
      <c r="U4" s="404"/>
      <c r="V4" s="404"/>
      <c r="W4" s="404"/>
      <c r="X4" s="404"/>
      <c r="Y4" s="404"/>
      <c r="Z4" s="404"/>
      <c r="AA4" s="404"/>
    </row>
    <row r="5" spans="1:44" s="403" customFormat="1" ht="18.75" x14ac:dyDescent="0.25">
      <c r="A5" s="402" t="s">
        <v>1469</v>
      </c>
      <c r="H5" s="404"/>
      <c r="I5" s="405"/>
      <c r="J5" s="404"/>
      <c r="K5" s="404"/>
      <c r="L5" s="404"/>
      <c r="M5" s="404"/>
      <c r="N5" s="404"/>
      <c r="O5" s="404"/>
      <c r="P5" s="404"/>
      <c r="Q5" s="404"/>
      <c r="R5" s="404"/>
      <c r="S5" s="404"/>
      <c r="T5" s="404"/>
      <c r="U5" s="404"/>
      <c r="V5" s="404"/>
      <c r="W5" s="404"/>
      <c r="X5" s="404"/>
      <c r="Y5" s="404"/>
      <c r="Z5" s="404"/>
      <c r="AA5" s="404"/>
    </row>
    <row r="6" spans="1:44" s="403" customFormat="1" x14ac:dyDescent="0.25">
      <c r="A6" s="407" t="s">
        <v>1470</v>
      </c>
      <c r="B6" s="407"/>
      <c r="C6" s="407"/>
      <c r="D6" s="407"/>
      <c r="E6" s="407"/>
      <c r="F6" s="407"/>
      <c r="G6" s="407"/>
      <c r="H6" s="407"/>
      <c r="I6" s="407"/>
      <c r="J6" s="407"/>
      <c r="K6" s="407"/>
      <c r="L6" s="407"/>
      <c r="M6" s="407"/>
      <c r="N6" s="407"/>
      <c r="O6" s="407"/>
      <c r="P6" s="407"/>
      <c r="Q6" s="407"/>
      <c r="R6" s="407"/>
      <c r="S6" s="407"/>
      <c r="T6" s="407"/>
      <c r="U6" s="407"/>
    </row>
    <row r="7" spans="1:44" ht="15" customHeight="1" x14ac:dyDescent="0.25">
      <c r="A7" s="733" t="s">
        <v>96</v>
      </c>
      <c r="B7" s="735" t="s">
        <v>110</v>
      </c>
      <c r="C7" s="745" t="s">
        <v>1493</v>
      </c>
      <c r="D7" s="745" t="s">
        <v>1494</v>
      </c>
      <c r="E7" s="745" t="s">
        <v>86</v>
      </c>
      <c r="F7" s="745" t="s">
        <v>391</v>
      </c>
      <c r="G7" s="745" t="s">
        <v>87</v>
      </c>
      <c r="H7" s="748" t="s">
        <v>99</v>
      </c>
      <c r="I7" s="750"/>
      <c r="J7" s="750"/>
      <c r="K7" s="750"/>
      <c r="L7" s="750"/>
      <c r="M7" s="750"/>
      <c r="N7" s="750"/>
      <c r="O7" s="749"/>
      <c r="P7" s="754" t="s">
        <v>100</v>
      </c>
      <c r="Q7" s="755"/>
      <c r="R7" s="735" t="s">
        <v>102</v>
      </c>
      <c r="S7" s="735" t="s">
        <v>109</v>
      </c>
      <c r="T7" s="735" t="s">
        <v>108</v>
      </c>
      <c r="U7" s="751" t="s">
        <v>88</v>
      </c>
    </row>
    <row r="8" spans="1:44" ht="15" customHeight="1" x14ac:dyDescent="0.25">
      <c r="A8" s="733"/>
      <c r="B8" s="733"/>
      <c r="C8" s="746"/>
      <c r="D8" s="746"/>
      <c r="E8" s="746"/>
      <c r="F8" s="746"/>
      <c r="G8" s="746"/>
      <c r="H8" s="748" t="s">
        <v>103</v>
      </c>
      <c r="I8" s="749"/>
      <c r="J8" s="748" t="s">
        <v>104</v>
      </c>
      <c r="K8" s="749"/>
      <c r="L8" s="748" t="s">
        <v>105</v>
      </c>
      <c r="M8" s="749"/>
      <c r="N8" s="748" t="s">
        <v>106</v>
      </c>
      <c r="O8" s="749"/>
      <c r="P8" s="756"/>
      <c r="Q8" s="757"/>
      <c r="R8" s="733"/>
      <c r="S8" s="733"/>
      <c r="T8" s="733"/>
      <c r="U8" s="752"/>
    </row>
    <row r="9" spans="1:44" ht="25.5" x14ac:dyDescent="0.25">
      <c r="A9" s="734"/>
      <c r="B9" s="734"/>
      <c r="C9" s="747"/>
      <c r="D9" s="747"/>
      <c r="E9" s="747"/>
      <c r="F9" s="747"/>
      <c r="G9" s="747"/>
      <c r="H9" s="431" t="s">
        <v>107</v>
      </c>
      <c r="I9" s="431" t="s">
        <v>12</v>
      </c>
      <c r="J9" s="431" t="s">
        <v>107</v>
      </c>
      <c r="K9" s="431" t="s">
        <v>12</v>
      </c>
      <c r="L9" s="431" t="s">
        <v>107</v>
      </c>
      <c r="M9" s="431" t="s">
        <v>12</v>
      </c>
      <c r="N9" s="431" t="s">
        <v>107</v>
      </c>
      <c r="O9" s="431" t="s">
        <v>12</v>
      </c>
      <c r="P9" s="431" t="s">
        <v>107</v>
      </c>
      <c r="Q9" s="431" t="s">
        <v>12</v>
      </c>
      <c r="R9" s="734"/>
      <c r="S9" s="734"/>
      <c r="T9" s="734"/>
      <c r="U9" s="753"/>
    </row>
    <row r="10" spans="1:44" ht="15.75" x14ac:dyDescent="0.25">
      <c r="A10" s="489"/>
      <c r="B10" s="490"/>
      <c r="C10" s="434"/>
      <c r="D10" s="434"/>
      <c r="E10" s="434"/>
      <c r="F10" s="435"/>
      <c r="G10" s="434"/>
      <c r="H10" s="436"/>
      <c r="I10" s="436"/>
      <c r="J10" s="436"/>
      <c r="K10" s="436"/>
      <c r="L10" s="436"/>
      <c r="M10" s="436"/>
      <c r="N10" s="436"/>
      <c r="O10" s="436"/>
      <c r="P10" s="436"/>
      <c r="Q10" s="436"/>
      <c r="R10" s="437"/>
      <c r="S10" s="437"/>
      <c r="T10" s="437"/>
      <c r="U10" s="438"/>
    </row>
    <row r="11" spans="1:44" s="488" customFormat="1" ht="15.75" x14ac:dyDescent="0.25">
      <c r="A11" s="743" t="s">
        <v>1467</v>
      </c>
      <c r="B11" s="796" t="s">
        <v>1492</v>
      </c>
      <c r="C11" s="483"/>
      <c r="D11" s="483"/>
      <c r="E11" s="483"/>
      <c r="F11" s="484"/>
      <c r="G11" s="483"/>
      <c r="H11" s="485"/>
      <c r="I11" s="485"/>
      <c r="J11" s="485"/>
      <c r="K11" s="485"/>
      <c r="L11" s="485"/>
      <c r="M11" s="485"/>
      <c r="N11" s="485"/>
      <c r="O11" s="485"/>
      <c r="P11" s="485"/>
      <c r="Q11" s="485"/>
      <c r="R11" s="486"/>
      <c r="S11" s="486"/>
      <c r="T11" s="486"/>
      <c r="U11" s="487"/>
    </row>
    <row r="12" spans="1:44" s="488" customFormat="1" ht="15.75" x14ac:dyDescent="0.25">
      <c r="A12" s="743"/>
      <c r="B12" s="797"/>
      <c r="C12" s="483"/>
      <c r="D12" s="483"/>
      <c r="E12" s="483"/>
      <c r="F12" s="484"/>
      <c r="G12" s="483"/>
      <c r="H12" s="485"/>
      <c r="I12" s="485"/>
      <c r="J12" s="485"/>
      <c r="K12" s="485"/>
      <c r="L12" s="485"/>
      <c r="M12" s="485"/>
      <c r="N12" s="485"/>
      <c r="O12" s="485"/>
      <c r="P12" s="485"/>
      <c r="Q12" s="485"/>
      <c r="R12" s="486"/>
      <c r="S12" s="486"/>
      <c r="T12" s="486"/>
      <c r="U12" s="487"/>
    </row>
    <row r="13" spans="1:44" s="488" customFormat="1" ht="15.75" x14ac:dyDescent="0.25">
      <c r="A13" s="743"/>
      <c r="B13" s="797"/>
      <c r="C13" s="483"/>
      <c r="D13" s="483"/>
      <c r="E13" s="483"/>
      <c r="F13" s="484"/>
      <c r="G13" s="483"/>
      <c r="H13" s="485"/>
      <c r="I13" s="485"/>
      <c r="J13" s="485"/>
      <c r="K13" s="485"/>
      <c r="L13" s="485"/>
      <c r="M13" s="485"/>
      <c r="N13" s="485"/>
      <c r="O13" s="485"/>
      <c r="P13" s="485"/>
      <c r="Q13" s="485"/>
      <c r="R13" s="486"/>
      <c r="S13" s="486"/>
      <c r="T13" s="486"/>
      <c r="U13" s="487"/>
    </row>
    <row r="14" spans="1:44" s="488" customFormat="1" ht="15.75" x14ac:dyDescent="0.25">
      <c r="A14" s="743"/>
      <c r="B14" s="797"/>
      <c r="C14" s="483"/>
      <c r="D14" s="483"/>
      <c r="E14" s="483"/>
      <c r="F14" s="484"/>
      <c r="G14" s="483"/>
      <c r="H14" s="485"/>
      <c r="I14" s="485"/>
      <c r="J14" s="485"/>
      <c r="K14" s="485"/>
      <c r="L14" s="485"/>
      <c r="M14" s="485"/>
      <c r="N14" s="485"/>
      <c r="O14" s="485"/>
      <c r="P14" s="485"/>
      <c r="Q14" s="485"/>
      <c r="R14" s="486"/>
      <c r="S14" s="486"/>
      <c r="T14" s="486"/>
      <c r="U14" s="487"/>
    </row>
    <row r="15" spans="1:44" s="488" customFormat="1" ht="15.75" x14ac:dyDescent="0.25">
      <c r="A15" s="743"/>
      <c r="B15" s="797"/>
      <c r="C15" s="483"/>
      <c r="D15" s="483"/>
      <c r="E15" s="483"/>
      <c r="F15" s="484"/>
      <c r="G15" s="483"/>
      <c r="H15" s="485"/>
      <c r="I15" s="485"/>
      <c r="J15" s="485"/>
      <c r="K15" s="485"/>
      <c r="L15" s="485"/>
      <c r="M15" s="485"/>
      <c r="N15" s="485"/>
      <c r="O15" s="485"/>
      <c r="P15" s="485"/>
      <c r="Q15" s="485"/>
      <c r="R15" s="486"/>
      <c r="S15" s="486"/>
      <c r="T15" s="486"/>
      <c r="U15" s="487"/>
    </row>
    <row r="16" spans="1:44" s="488" customFormat="1" ht="15.75" x14ac:dyDescent="0.25">
      <c r="A16" s="743"/>
      <c r="B16" s="797"/>
      <c r="C16" s="483"/>
      <c r="D16" s="483"/>
      <c r="E16" s="483"/>
      <c r="F16" s="484"/>
      <c r="G16" s="483"/>
      <c r="H16" s="485"/>
      <c r="I16" s="485"/>
      <c r="J16" s="485"/>
      <c r="K16" s="485"/>
      <c r="L16" s="485"/>
      <c r="M16" s="485"/>
      <c r="N16" s="485"/>
      <c r="O16" s="485"/>
      <c r="P16" s="485"/>
      <c r="Q16" s="485"/>
      <c r="R16" s="486"/>
      <c r="S16" s="486"/>
      <c r="T16" s="486"/>
      <c r="U16" s="487"/>
    </row>
    <row r="17" spans="1:22" s="488" customFormat="1" ht="15.75" hidden="1" x14ac:dyDescent="0.25">
      <c r="A17" s="743"/>
      <c r="B17" s="798"/>
      <c r="C17" s="483"/>
      <c r="D17" s="483"/>
      <c r="E17" s="483"/>
      <c r="F17" s="484"/>
      <c r="G17" s="483"/>
      <c r="H17" s="485"/>
      <c r="I17" s="485"/>
      <c r="J17" s="485"/>
      <c r="K17" s="485"/>
      <c r="L17" s="485"/>
      <c r="M17" s="485"/>
      <c r="N17" s="485"/>
      <c r="O17" s="485"/>
      <c r="P17" s="485"/>
      <c r="Q17" s="485"/>
      <c r="R17" s="486"/>
      <c r="S17" s="486"/>
      <c r="T17" s="486"/>
      <c r="U17" s="487"/>
    </row>
    <row r="18" spans="1:22" ht="14.25" customHeight="1" x14ac:dyDescent="0.25">
      <c r="A18" s="743"/>
      <c r="B18" s="736" t="s">
        <v>1481</v>
      </c>
      <c r="C18" s="476"/>
      <c r="D18" s="476"/>
      <c r="E18" s="476"/>
      <c r="F18" s="476"/>
      <c r="G18" s="360"/>
      <c r="H18" s="477"/>
      <c r="I18" s="478"/>
      <c r="J18" s="477"/>
      <c r="K18" s="478"/>
      <c r="L18" s="477"/>
      <c r="M18" s="478"/>
      <c r="N18" s="477"/>
      <c r="O18" s="478"/>
      <c r="P18" s="399">
        <f t="shared" ref="P18:Q21" si="0">H18+J18+L18+N18</f>
        <v>0</v>
      </c>
      <c r="Q18" s="397">
        <f t="shared" si="0"/>
        <v>0</v>
      </c>
      <c r="R18" s="360"/>
      <c r="S18" s="360"/>
      <c r="T18" s="360"/>
      <c r="U18" s="360"/>
      <c r="V18" s="525"/>
    </row>
    <row r="19" spans="1:22" ht="15.75" x14ac:dyDescent="0.25">
      <c r="A19" s="743"/>
      <c r="B19" s="737"/>
      <c r="C19" s="476"/>
      <c r="D19" s="476"/>
      <c r="E19" s="476"/>
      <c r="F19" s="476"/>
      <c r="G19" s="360"/>
      <c r="H19" s="477"/>
      <c r="I19" s="478"/>
      <c r="J19" s="477"/>
      <c r="K19" s="478"/>
      <c r="L19" s="477"/>
      <c r="M19" s="478"/>
      <c r="N19" s="477"/>
      <c r="O19" s="478"/>
      <c r="P19" s="399">
        <f t="shared" si="0"/>
        <v>0</v>
      </c>
      <c r="Q19" s="397">
        <f t="shared" si="0"/>
        <v>0</v>
      </c>
      <c r="R19" s="360"/>
      <c r="S19" s="360"/>
      <c r="T19" s="360"/>
      <c r="U19" s="360"/>
    </row>
    <row r="20" spans="1:22" ht="15.75" x14ac:dyDescent="0.25">
      <c r="A20" s="743"/>
      <c r="B20" s="737"/>
      <c r="C20" s="476"/>
      <c r="D20" s="476"/>
      <c r="E20" s="476"/>
      <c r="F20" s="476"/>
      <c r="G20" s="360"/>
      <c r="H20" s="477"/>
      <c r="I20" s="478"/>
      <c r="J20" s="477"/>
      <c r="K20" s="478"/>
      <c r="L20" s="477"/>
      <c r="M20" s="478"/>
      <c r="N20" s="477"/>
      <c r="O20" s="478"/>
      <c r="P20" s="399">
        <f t="shared" si="0"/>
        <v>0</v>
      </c>
      <c r="Q20" s="397">
        <f t="shared" si="0"/>
        <v>0</v>
      </c>
      <c r="R20" s="360"/>
      <c r="S20" s="360"/>
      <c r="T20" s="360"/>
      <c r="U20" s="360"/>
    </row>
    <row r="21" spans="1:22" ht="15.75" x14ac:dyDescent="0.25">
      <c r="A21" s="743"/>
      <c r="B21" s="737"/>
      <c r="C21" s="476"/>
      <c r="D21" s="476"/>
      <c r="E21" s="476"/>
      <c r="F21" s="476"/>
      <c r="G21" s="360"/>
      <c r="H21" s="477"/>
      <c r="I21" s="478"/>
      <c r="J21" s="477"/>
      <c r="K21" s="478"/>
      <c r="L21" s="477"/>
      <c r="M21" s="478"/>
      <c r="N21" s="477"/>
      <c r="O21" s="478"/>
      <c r="P21" s="399">
        <f t="shared" si="0"/>
        <v>0</v>
      </c>
      <c r="Q21" s="397">
        <f t="shared" si="0"/>
        <v>0</v>
      </c>
      <c r="R21" s="360"/>
      <c r="S21" s="360"/>
      <c r="T21" s="360"/>
      <c r="U21" s="360"/>
    </row>
    <row r="22" spans="1:22" ht="15.75" x14ac:dyDescent="0.25">
      <c r="A22" s="743"/>
      <c r="B22" s="736" t="s">
        <v>1482</v>
      </c>
      <c r="C22" s="476"/>
      <c r="D22" s="476"/>
      <c r="E22" s="476"/>
      <c r="F22" s="476"/>
      <c r="G22" s="360"/>
      <c r="H22" s="477"/>
      <c r="I22" s="478"/>
      <c r="J22" s="477"/>
      <c r="K22" s="478"/>
      <c r="L22" s="477"/>
      <c r="M22" s="478"/>
      <c r="N22" s="477"/>
      <c r="O22" s="478"/>
      <c r="P22" s="399"/>
      <c r="Q22" s="397"/>
      <c r="R22" s="360"/>
      <c r="S22" s="360"/>
      <c r="T22" s="360"/>
      <c r="U22" s="360"/>
      <c r="V22" s="570"/>
    </row>
    <row r="23" spans="1:22" ht="94.5" x14ac:dyDescent="0.25">
      <c r="A23" s="743"/>
      <c r="B23" s="737"/>
      <c r="C23" s="476" t="s">
        <v>1585</v>
      </c>
      <c r="D23" s="476" t="s">
        <v>1864</v>
      </c>
      <c r="E23" s="822" t="s">
        <v>2549</v>
      </c>
      <c r="F23" s="654" t="s">
        <v>2749</v>
      </c>
      <c r="G23" s="637" t="s">
        <v>2550</v>
      </c>
      <c r="H23" s="824">
        <v>0.25</v>
      </c>
      <c r="I23" s="647"/>
      <c r="J23" s="824">
        <v>0.25</v>
      </c>
      <c r="K23" s="647"/>
      <c r="L23" s="824">
        <v>0.25</v>
      </c>
      <c r="M23" s="647"/>
      <c r="N23" s="824">
        <v>0.25</v>
      </c>
      <c r="O23" s="647"/>
      <c r="P23" s="399">
        <f t="shared" ref="P23:P71" si="1">H23+J23+L23+N23</f>
        <v>1</v>
      </c>
      <c r="Q23" s="397">
        <f t="shared" ref="Q23:Q71" si="2">I23+K23+M23+O23</f>
        <v>0</v>
      </c>
      <c r="R23" s="645" t="s">
        <v>1864</v>
      </c>
      <c r="S23" s="637" t="s">
        <v>2553</v>
      </c>
      <c r="T23" s="637" t="s">
        <v>2552</v>
      </c>
      <c r="U23" s="637" t="s">
        <v>1841</v>
      </c>
    </row>
    <row r="24" spans="1:22" ht="94.5" x14ac:dyDescent="0.25">
      <c r="A24" s="743"/>
      <c r="B24" s="737"/>
      <c r="C24" s="476" t="s">
        <v>1585</v>
      </c>
      <c r="D24" s="476" t="s">
        <v>2060</v>
      </c>
      <c r="E24" s="822" t="s">
        <v>2061</v>
      </c>
      <c r="F24" s="697" t="s">
        <v>2750</v>
      </c>
      <c r="G24" s="637" t="s">
        <v>2551</v>
      </c>
      <c r="H24" s="824">
        <v>0.25</v>
      </c>
      <c r="I24" s="478">
        <v>34800</v>
      </c>
      <c r="J24" s="824">
        <v>0.25</v>
      </c>
      <c r="K24" s="478"/>
      <c r="L24" s="824">
        <v>0.25</v>
      </c>
      <c r="M24" s="478"/>
      <c r="N24" s="824">
        <v>0.25</v>
      </c>
      <c r="O24" s="478"/>
      <c r="P24" s="399">
        <f t="shared" si="1"/>
        <v>1</v>
      </c>
      <c r="Q24" s="397">
        <f t="shared" si="2"/>
        <v>34800</v>
      </c>
      <c r="R24" s="645" t="s">
        <v>2060</v>
      </c>
      <c r="S24" s="637" t="s">
        <v>2554</v>
      </c>
      <c r="T24" s="637" t="s">
        <v>2552</v>
      </c>
      <c r="U24" s="360" t="s">
        <v>2062</v>
      </c>
      <c r="V24" s="540" t="s">
        <v>2063</v>
      </c>
    </row>
    <row r="25" spans="1:22" ht="126" x14ac:dyDescent="0.25">
      <c r="A25" s="743"/>
      <c r="B25" s="736" t="s">
        <v>1483</v>
      </c>
      <c r="C25" s="476" t="s">
        <v>1586</v>
      </c>
      <c r="D25" s="476" t="s">
        <v>2131</v>
      </c>
      <c r="E25" s="822" t="s">
        <v>2132</v>
      </c>
      <c r="F25" s="697" t="s">
        <v>2751</v>
      </c>
      <c r="G25" s="637" t="s">
        <v>2550</v>
      </c>
      <c r="H25" s="824">
        <v>0.25</v>
      </c>
      <c r="I25" s="478">
        <v>83000</v>
      </c>
      <c r="J25" s="824">
        <v>0.25</v>
      </c>
      <c r="K25" s="478"/>
      <c r="L25" s="824">
        <v>0.25</v>
      </c>
      <c r="M25" s="478"/>
      <c r="N25" s="824">
        <v>0.25</v>
      </c>
      <c r="O25" s="478"/>
      <c r="P25" s="399">
        <f t="shared" si="1"/>
        <v>1</v>
      </c>
      <c r="Q25" s="397">
        <f t="shared" si="2"/>
        <v>83000</v>
      </c>
      <c r="R25" s="645" t="s">
        <v>2131</v>
      </c>
      <c r="S25" s="637" t="s">
        <v>2212</v>
      </c>
      <c r="T25" s="637" t="s">
        <v>2552</v>
      </c>
      <c r="U25" s="360" t="s">
        <v>2133</v>
      </c>
      <c r="V25" s="540" t="s">
        <v>2134</v>
      </c>
    </row>
    <row r="26" spans="1:22" ht="121.5" customHeight="1" x14ac:dyDescent="0.25">
      <c r="A26" s="743"/>
      <c r="B26" s="737"/>
      <c r="C26" s="476" t="s">
        <v>1586</v>
      </c>
      <c r="D26" s="476" t="s">
        <v>2209</v>
      </c>
      <c r="E26" s="822" t="s">
        <v>2210</v>
      </c>
      <c r="F26" s="654" t="s">
        <v>2752</v>
      </c>
      <c r="G26" s="637" t="s">
        <v>2550</v>
      </c>
      <c r="H26" s="824">
        <v>0.25</v>
      </c>
      <c r="I26" s="478"/>
      <c r="J26" s="824">
        <v>0.25</v>
      </c>
      <c r="K26" s="478"/>
      <c r="L26" s="824">
        <v>0.25</v>
      </c>
      <c r="M26" s="478"/>
      <c r="N26" s="824">
        <v>0.25</v>
      </c>
      <c r="O26" s="478"/>
      <c r="P26" s="399">
        <f t="shared" si="1"/>
        <v>1</v>
      </c>
      <c r="Q26" s="397">
        <f t="shared" si="2"/>
        <v>0</v>
      </c>
      <c r="R26" s="360" t="s">
        <v>2211</v>
      </c>
      <c r="S26" s="360" t="s">
        <v>2212</v>
      </c>
      <c r="T26" s="360" t="s">
        <v>2213</v>
      </c>
      <c r="U26" s="360" t="s">
        <v>2206</v>
      </c>
    </row>
    <row r="27" spans="1:22" ht="15.75" x14ac:dyDescent="0.25">
      <c r="A27" s="743"/>
      <c r="B27" s="737"/>
      <c r="C27" s="476"/>
      <c r="D27" s="476"/>
      <c r="E27" s="476"/>
      <c r="F27" s="476"/>
      <c r="G27" s="360"/>
      <c r="H27" s="477"/>
      <c r="I27" s="478"/>
      <c r="J27" s="477"/>
      <c r="K27" s="478"/>
      <c r="L27" s="477"/>
      <c r="M27" s="478"/>
      <c r="N27" s="477"/>
      <c r="O27" s="478"/>
      <c r="P27" s="399">
        <f t="shared" si="1"/>
        <v>0</v>
      </c>
      <c r="Q27" s="397">
        <f t="shared" si="2"/>
        <v>0</v>
      </c>
      <c r="R27" s="360"/>
      <c r="S27" s="360"/>
      <c r="T27" s="360"/>
      <c r="U27" s="360"/>
    </row>
    <row r="28" spans="1:22" ht="15.75" x14ac:dyDescent="0.25">
      <c r="A28" s="743"/>
      <c r="B28" s="738"/>
      <c r="C28" s="476"/>
      <c r="D28" s="476"/>
      <c r="E28" s="476"/>
      <c r="F28" s="476"/>
      <c r="G28" s="360"/>
      <c r="H28" s="477"/>
      <c r="I28" s="478"/>
      <c r="J28" s="477"/>
      <c r="K28" s="478"/>
      <c r="L28" s="477"/>
      <c r="M28" s="478"/>
      <c r="N28" s="477"/>
      <c r="O28" s="478"/>
      <c r="P28" s="399">
        <f t="shared" si="1"/>
        <v>0</v>
      </c>
      <c r="Q28" s="397">
        <f t="shared" si="2"/>
        <v>0</v>
      </c>
      <c r="R28" s="360"/>
      <c r="S28" s="360"/>
      <c r="T28" s="360"/>
      <c r="U28" s="360"/>
    </row>
    <row r="29" spans="1:22" ht="15.75" x14ac:dyDescent="0.25">
      <c r="A29" s="743"/>
      <c r="B29" s="792" t="s">
        <v>1598</v>
      </c>
      <c r="C29" s="476"/>
      <c r="D29" s="476"/>
      <c r="E29" s="476"/>
      <c r="F29" s="476"/>
      <c r="G29" s="360"/>
      <c r="H29" s="477"/>
      <c r="I29" s="478"/>
      <c r="J29" s="477"/>
      <c r="K29" s="478"/>
      <c r="L29" s="477"/>
      <c r="M29" s="478"/>
      <c r="N29" s="477"/>
      <c r="O29" s="478"/>
      <c r="P29" s="399">
        <f t="shared" si="1"/>
        <v>0</v>
      </c>
      <c r="Q29" s="397">
        <f t="shared" si="2"/>
        <v>0</v>
      </c>
      <c r="R29" s="360"/>
      <c r="S29" s="360"/>
      <c r="T29" s="360"/>
      <c r="U29" s="360"/>
    </row>
    <row r="30" spans="1:22" ht="15.75" x14ac:dyDescent="0.25">
      <c r="A30" s="743"/>
      <c r="B30" s="792"/>
      <c r="C30" s="476"/>
      <c r="D30" s="476"/>
      <c r="E30" s="476"/>
      <c r="F30" s="476"/>
      <c r="G30" s="360"/>
      <c r="H30" s="477"/>
      <c r="I30" s="478"/>
      <c r="J30" s="477"/>
      <c r="K30" s="478"/>
      <c r="L30" s="477"/>
      <c r="M30" s="478"/>
      <c r="N30" s="477"/>
      <c r="O30" s="478"/>
      <c r="P30" s="399">
        <f t="shared" si="1"/>
        <v>0</v>
      </c>
      <c r="Q30" s="397">
        <f t="shared" si="2"/>
        <v>0</v>
      </c>
      <c r="R30" s="360"/>
      <c r="S30" s="360"/>
      <c r="T30" s="360"/>
      <c r="U30" s="360"/>
    </row>
    <row r="31" spans="1:22" ht="15.75" x14ac:dyDescent="0.25">
      <c r="A31" s="743"/>
      <c r="B31" s="792"/>
      <c r="C31" s="476"/>
      <c r="D31" s="476"/>
      <c r="E31" s="476"/>
      <c r="F31" s="476"/>
      <c r="G31" s="360"/>
      <c r="H31" s="477"/>
      <c r="I31" s="478"/>
      <c r="J31" s="477"/>
      <c r="K31" s="478"/>
      <c r="L31" s="477"/>
      <c r="M31" s="478"/>
      <c r="N31" s="477"/>
      <c r="O31" s="478"/>
      <c r="P31" s="399">
        <f t="shared" si="1"/>
        <v>0</v>
      </c>
      <c r="Q31" s="397">
        <f t="shared" si="2"/>
        <v>0</v>
      </c>
      <c r="R31" s="360"/>
      <c r="S31" s="360"/>
      <c r="T31" s="360"/>
      <c r="U31" s="360"/>
    </row>
    <row r="32" spans="1:22" ht="15.75" x14ac:dyDescent="0.25">
      <c r="A32" s="743"/>
      <c r="B32" s="792"/>
      <c r="C32" s="476"/>
      <c r="D32" s="476"/>
      <c r="E32" s="476"/>
      <c r="F32" s="476"/>
      <c r="G32" s="360"/>
      <c r="H32" s="477"/>
      <c r="I32" s="478"/>
      <c r="J32" s="477"/>
      <c r="K32" s="478"/>
      <c r="L32" s="477"/>
      <c r="M32" s="478"/>
      <c r="N32" s="477"/>
      <c r="O32" s="478"/>
      <c r="P32" s="399">
        <f t="shared" si="1"/>
        <v>0</v>
      </c>
      <c r="Q32" s="397">
        <f t="shared" si="2"/>
        <v>0</v>
      </c>
      <c r="R32" s="360"/>
      <c r="S32" s="360"/>
      <c r="T32" s="360"/>
      <c r="U32" s="360"/>
    </row>
    <row r="33" spans="1:21" ht="15.75" x14ac:dyDescent="0.25">
      <c r="A33" s="743"/>
      <c r="B33" s="792" t="s">
        <v>1599</v>
      </c>
      <c r="C33" s="476"/>
      <c r="D33" s="476"/>
      <c r="E33" s="476"/>
      <c r="F33" s="476"/>
      <c r="G33" s="360"/>
      <c r="H33" s="477"/>
      <c r="I33" s="478"/>
      <c r="J33" s="477"/>
      <c r="K33" s="478"/>
      <c r="L33" s="477"/>
      <c r="M33" s="478"/>
      <c r="N33" s="477"/>
      <c r="O33" s="478"/>
      <c r="P33" s="399">
        <f t="shared" si="1"/>
        <v>0</v>
      </c>
      <c r="Q33" s="397">
        <f t="shared" si="2"/>
        <v>0</v>
      </c>
      <c r="R33" s="360"/>
      <c r="S33" s="360"/>
      <c r="T33" s="360"/>
      <c r="U33" s="360"/>
    </row>
    <row r="34" spans="1:21" ht="15.75" x14ac:dyDescent="0.25">
      <c r="A34" s="743"/>
      <c r="B34" s="792"/>
      <c r="C34" s="476"/>
      <c r="D34" s="476"/>
      <c r="E34" s="476"/>
      <c r="F34" s="476"/>
      <c r="G34" s="360"/>
      <c r="H34" s="477"/>
      <c r="I34" s="478"/>
      <c r="J34" s="477"/>
      <c r="K34" s="478"/>
      <c r="L34" s="477"/>
      <c r="M34" s="478"/>
      <c r="N34" s="477"/>
      <c r="O34" s="478"/>
      <c r="P34" s="399">
        <f t="shared" si="1"/>
        <v>0</v>
      </c>
      <c r="Q34" s="397">
        <f t="shared" si="2"/>
        <v>0</v>
      </c>
      <c r="R34" s="360"/>
      <c r="S34" s="360"/>
      <c r="T34" s="360"/>
      <c r="U34" s="360"/>
    </row>
    <row r="35" spans="1:21" ht="15.75" x14ac:dyDescent="0.25">
      <c r="A35" s="743"/>
      <c r="B35" s="792"/>
      <c r="C35" s="476"/>
      <c r="D35" s="476"/>
      <c r="E35" s="476"/>
      <c r="F35" s="476"/>
      <c r="G35" s="360"/>
      <c r="H35" s="477"/>
      <c r="I35" s="478"/>
      <c r="J35" s="477"/>
      <c r="K35" s="478"/>
      <c r="L35" s="477"/>
      <c r="M35" s="478"/>
      <c r="N35" s="477"/>
      <c r="O35" s="478"/>
      <c r="P35" s="399">
        <f t="shared" si="1"/>
        <v>0</v>
      </c>
      <c r="Q35" s="397">
        <f t="shared" si="2"/>
        <v>0</v>
      </c>
      <c r="R35" s="360"/>
      <c r="S35" s="360"/>
      <c r="T35" s="360"/>
      <c r="U35" s="360"/>
    </row>
    <row r="36" spans="1:21" ht="15.75" x14ac:dyDescent="0.25">
      <c r="A36" s="744"/>
      <c r="B36" s="792"/>
      <c r="C36" s="476"/>
      <c r="D36" s="476"/>
      <c r="E36" s="476"/>
      <c r="F36" s="476"/>
      <c r="G36" s="360"/>
      <c r="H36" s="477"/>
      <c r="I36" s="478"/>
      <c r="J36" s="477"/>
      <c r="K36" s="478"/>
      <c r="L36" s="477"/>
      <c r="M36" s="478"/>
      <c r="N36" s="477"/>
      <c r="O36" s="478"/>
      <c r="P36" s="399">
        <f t="shared" si="1"/>
        <v>0</v>
      </c>
      <c r="Q36" s="397">
        <f t="shared" si="2"/>
        <v>0</v>
      </c>
      <c r="R36" s="360"/>
      <c r="S36" s="360"/>
      <c r="T36" s="360"/>
      <c r="U36" s="360"/>
    </row>
    <row r="37" spans="1:21" ht="15.75" customHeight="1" x14ac:dyDescent="0.25">
      <c r="A37" s="792" t="s">
        <v>1468</v>
      </c>
      <c r="B37" s="736" t="s">
        <v>1484</v>
      </c>
      <c r="C37" s="476"/>
      <c r="D37" s="476"/>
      <c r="E37" s="476"/>
      <c r="F37" s="476"/>
      <c r="G37" s="360"/>
      <c r="H37" s="477"/>
      <c r="I37" s="478"/>
      <c r="J37" s="477"/>
      <c r="K37" s="478"/>
      <c r="L37" s="477"/>
      <c r="M37" s="478"/>
      <c r="N37" s="477"/>
      <c r="O37" s="478"/>
      <c r="P37" s="399">
        <f t="shared" si="1"/>
        <v>0</v>
      </c>
      <c r="Q37" s="397">
        <f t="shared" si="2"/>
        <v>0</v>
      </c>
      <c r="R37" s="360"/>
      <c r="S37" s="360"/>
      <c r="T37" s="360"/>
      <c r="U37" s="360"/>
    </row>
    <row r="38" spans="1:21" ht="15.75" x14ac:dyDescent="0.25">
      <c r="A38" s="792"/>
      <c r="B38" s="737"/>
      <c r="C38" s="476"/>
      <c r="D38" s="476"/>
      <c r="E38" s="476"/>
      <c r="F38" s="476"/>
      <c r="G38" s="360"/>
      <c r="H38" s="477"/>
      <c r="I38" s="478"/>
      <c r="J38" s="477"/>
      <c r="K38" s="478"/>
      <c r="L38" s="477"/>
      <c r="M38" s="478"/>
      <c r="N38" s="477"/>
      <c r="O38" s="478"/>
      <c r="P38" s="399">
        <f t="shared" si="1"/>
        <v>0</v>
      </c>
      <c r="Q38" s="397">
        <f t="shared" si="2"/>
        <v>0</v>
      </c>
      <c r="R38" s="360"/>
      <c r="S38" s="360"/>
      <c r="T38" s="360"/>
      <c r="U38" s="360"/>
    </row>
    <row r="39" spans="1:21" ht="15.75" x14ac:dyDescent="0.25">
      <c r="A39" s="792"/>
      <c r="B39" s="737"/>
      <c r="C39" s="476"/>
      <c r="D39" s="476"/>
      <c r="E39" s="476"/>
      <c r="F39" s="476"/>
      <c r="G39" s="360"/>
      <c r="H39" s="477"/>
      <c r="I39" s="478"/>
      <c r="J39" s="477"/>
      <c r="K39" s="478"/>
      <c r="L39" s="477"/>
      <c r="M39" s="478"/>
      <c r="N39" s="477"/>
      <c r="O39" s="478"/>
      <c r="P39" s="399">
        <f t="shared" si="1"/>
        <v>0</v>
      </c>
      <c r="Q39" s="397">
        <f t="shared" si="2"/>
        <v>0</v>
      </c>
      <c r="R39" s="360"/>
      <c r="S39" s="360"/>
      <c r="T39" s="360"/>
      <c r="U39" s="360"/>
    </row>
    <row r="40" spans="1:21" ht="15.75" x14ac:dyDescent="0.25">
      <c r="A40" s="792"/>
      <c r="B40" s="738"/>
      <c r="C40" s="476"/>
      <c r="D40" s="476"/>
      <c r="E40" s="476"/>
      <c r="F40" s="476"/>
      <c r="G40" s="360"/>
      <c r="H40" s="477"/>
      <c r="I40" s="478"/>
      <c r="J40" s="477"/>
      <c r="K40" s="478"/>
      <c r="L40" s="477"/>
      <c r="M40" s="478"/>
      <c r="N40" s="477"/>
      <c r="O40" s="478"/>
      <c r="P40" s="399">
        <f t="shared" si="1"/>
        <v>0</v>
      </c>
      <c r="Q40" s="397">
        <f t="shared" si="2"/>
        <v>0</v>
      </c>
      <c r="R40" s="360"/>
      <c r="S40" s="360"/>
      <c r="T40" s="360"/>
      <c r="U40" s="360"/>
    </row>
    <row r="41" spans="1:21" ht="15.75" x14ac:dyDescent="0.25">
      <c r="A41" s="792"/>
      <c r="B41" s="736" t="s">
        <v>1600</v>
      </c>
      <c r="C41" s="476"/>
      <c r="D41" s="476"/>
      <c r="E41" s="476"/>
      <c r="F41" s="476"/>
      <c r="G41" s="360"/>
      <c r="H41" s="477"/>
      <c r="I41" s="478"/>
      <c r="J41" s="477"/>
      <c r="K41" s="478"/>
      <c r="L41" s="477"/>
      <c r="M41" s="478"/>
      <c r="N41" s="477"/>
      <c r="O41" s="478"/>
      <c r="P41" s="399">
        <f t="shared" si="1"/>
        <v>0</v>
      </c>
      <c r="Q41" s="397">
        <f t="shared" si="2"/>
        <v>0</v>
      </c>
      <c r="R41" s="360"/>
      <c r="S41" s="360"/>
      <c r="T41" s="360"/>
      <c r="U41" s="360"/>
    </row>
    <row r="42" spans="1:21" ht="15.75" x14ac:dyDescent="0.25">
      <c r="A42" s="792"/>
      <c r="B42" s="737"/>
      <c r="C42" s="476"/>
      <c r="D42" s="476"/>
      <c r="E42" s="476"/>
      <c r="F42" s="476"/>
      <c r="G42" s="360"/>
      <c r="H42" s="477"/>
      <c r="I42" s="478"/>
      <c r="J42" s="477"/>
      <c r="K42" s="478"/>
      <c r="L42" s="477"/>
      <c r="M42" s="478"/>
      <c r="N42" s="477"/>
      <c r="O42" s="478"/>
      <c r="P42" s="399">
        <f t="shared" si="1"/>
        <v>0</v>
      </c>
      <c r="Q42" s="397">
        <f t="shared" si="2"/>
        <v>0</v>
      </c>
      <c r="R42" s="360"/>
      <c r="S42" s="360"/>
      <c r="T42" s="360"/>
      <c r="U42" s="360"/>
    </row>
    <row r="43" spans="1:21" ht="15.75" x14ac:dyDescent="0.25">
      <c r="A43" s="792"/>
      <c r="B43" s="737"/>
      <c r="C43" s="476"/>
      <c r="D43" s="476"/>
      <c r="E43" s="476"/>
      <c r="F43" s="476"/>
      <c r="G43" s="360"/>
      <c r="H43" s="477"/>
      <c r="I43" s="478"/>
      <c r="J43" s="477"/>
      <c r="K43" s="478"/>
      <c r="L43" s="477"/>
      <c r="M43" s="478"/>
      <c r="N43" s="477"/>
      <c r="O43" s="478"/>
      <c r="P43" s="399">
        <f t="shared" si="1"/>
        <v>0</v>
      </c>
      <c r="Q43" s="397">
        <f t="shared" si="2"/>
        <v>0</v>
      </c>
      <c r="R43" s="360"/>
      <c r="S43" s="360"/>
      <c r="T43" s="360"/>
      <c r="U43" s="360"/>
    </row>
    <row r="44" spans="1:21" ht="15.75" x14ac:dyDescent="0.25">
      <c r="A44" s="792"/>
      <c r="B44" s="738"/>
      <c r="C44" s="476"/>
      <c r="D44" s="476"/>
      <c r="E44" s="476"/>
      <c r="F44" s="476"/>
      <c r="G44" s="360"/>
      <c r="H44" s="477"/>
      <c r="I44" s="478"/>
      <c r="J44" s="477"/>
      <c r="K44" s="478"/>
      <c r="L44" s="477"/>
      <c r="M44" s="478"/>
      <c r="N44" s="477"/>
      <c r="O44" s="478"/>
      <c r="P44" s="399">
        <f t="shared" si="1"/>
        <v>0</v>
      </c>
      <c r="Q44" s="397">
        <f t="shared" si="2"/>
        <v>0</v>
      </c>
      <c r="R44" s="360"/>
      <c r="S44" s="360"/>
      <c r="T44" s="360"/>
      <c r="U44" s="360"/>
    </row>
    <row r="45" spans="1:21" ht="15.75" x14ac:dyDescent="0.25">
      <c r="A45" s="736" t="s">
        <v>1469</v>
      </c>
      <c r="B45" s="792" t="s">
        <v>1485</v>
      </c>
      <c r="C45" s="476"/>
      <c r="D45" s="476"/>
      <c r="E45" s="476"/>
      <c r="F45" s="476"/>
      <c r="G45" s="360"/>
      <c r="H45" s="477"/>
      <c r="I45" s="478"/>
      <c r="J45" s="477"/>
      <c r="K45" s="478"/>
      <c r="L45" s="477"/>
      <c r="M45" s="478"/>
      <c r="N45" s="477"/>
      <c r="O45" s="478"/>
      <c r="P45" s="399">
        <f t="shared" si="1"/>
        <v>0</v>
      </c>
      <c r="Q45" s="397">
        <f t="shared" si="2"/>
        <v>0</v>
      </c>
      <c r="R45" s="360"/>
      <c r="S45" s="360"/>
      <c r="T45" s="360"/>
      <c r="U45" s="360"/>
    </row>
    <row r="46" spans="1:21" ht="15.75" x14ac:dyDescent="0.25">
      <c r="A46" s="737"/>
      <c r="B46" s="792"/>
      <c r="C46" s="476"/>
      <c r="D46" s="476"/>
      <c r="E46" s="476"/>
      <c r="F46" s="476"/>
      <c r="G46" s="360"/>
      <c r="H46" s="477"/>
      <c r="I46" s="478"/>
      <c r="J46" s="477"/>
      <c r="K46" s="478"/>
      <c r="L46" s="477"/>
      <c r="M46" s="478"/>
      <c r="N46" s="477"/>
      <c r="O46" s="478"/>
      <c r="P46" s="399">
        <f t="shared" si="1"/>
        <v>0</v>
      </c>
      <c r="Q46" s="397">
        <f t="shared" si="2"/>
        <v>0</v>
      </c>
      <c r="R46" s="360"/>
      <c r="S46" s="360"/>
      <c r="T46" s="360"/>
      <c r="U46" s="360"/>
    </row>
    <row r="47" spans="1:21" ht="15.75" x14ac:dyDescent="0.25">
      <c r="A47" s="737"/>
      <c r="B47" s="792"/>
      <c r="C47" s="476"/>
      <c r="D47" s="476"/>
      <c r="E47" s="476"/>
      <c r="F47" s="476"/>
      <c r="G47" s="360"/>
      <c r="H47" s="477"/>
      <c r="I47" s="478"/>
      <c r="J47" s="477"/>
      <c r="K47" s="478"/>
      <c r="L47" s="477"/>
      <c r="M47" s="478"/>
      <c r="N47" s="477"/>
      <c r="O47" s="478"/>
      <c r="P47" s="399">
        <f t="shared" si="1"/>
        <v>0</v>
      </c>
      <c r="Q47" s="397">
        <f t="shared" si="2"/>
        <v>0</v>
      </c>
      <c r="R47" s="360"/>
      <c r="S47" s="360"/>
      <c r="T47" s="360"/>
      <c r="U47" s="360"/>
    </row>
    <row r="48" spans="1:21" ht="15.75" x14ac:dyDescent="0.25">
      <c r="A48" s="737"/>
      <c r="B48" s="792"/>
      <c r="C48" s="476"/>
      <c r="D48" s="476"/>
      <c r="E48" s="476"/>
      <c r="F48" s="476"/>
      <c r="G48" s="360"/>
      <c r="H48" s="477"/>
      <c r="I48" s="478"/>
      <c r="J48" s="477"/>
      <c r="K48" s="478"/>
      <c r="L48" s="477"/>
      <c r="M48" s="478"/>
      <c r="N48" s="477"/>
      <c r="O48" s="478"/>
      <c r="P48" s="399">
        <f t="shared" si="1"/>
        <v>0</v>
      </c>
      <c r="Q48" s="397">
        <f t="shared" si="2"/>
        <v>0</v>
      </c>
      <c r="R48" s="360"/>
      <c r="S48" s="360"/>
      <c r="T48" s="360"/>
      <c r="U48" s="360"/>
    </row>
    <row r="49" spans="1:22" ht="94.5" x14ac:dyDescent="0.25">
      <c r="A49" s="737"/>
      <c r="B49" s="792" t="s">
        <v>1486</v>
      </c>
      <c r="C49" s="476" t="s">
        <v>1592</v>
      </c>
      <c r="D49" s="645" t="s">
        <v>2266</v>
      </c>
      <c r="E49" s="822" t="s">
        <v>2269</v>
      </c>
      <c r="F49" s="654" t="s">
        <v>2753</v>
      </c>
      <c r="G49" s="637" t="s">
        <v>2259</v>
      </c>
      <c r="H49" s="824">
        <v>0.25</v>
      </c>
      <c r="I49" s="647"/>
      <c r="J49" s="824">
        <v>0.25</v>
      </c>
      <c r="K49" s="647"/>
      <c r="L49" s="824">
        <v>0.25</v>
      </c>
      <c r="M49" s="647"/>
      <c r="N49" s="824">
        <v>0.25</v>
      </c>
      <c r="O49" s="647"/>
      <c r="P49" s="644">
        <v>1</v>
      </c>
      <c r="Q49" s="643">
        <v>0</v>
      </c>
      <c r="R49" s="637" t="s">
        <v>2260</v>
      </c>
      <c r="S49" s="637" t="s">
        <v>2261</v>
      </c>
      <c r="T49" s="637" t="s">
        <v>2262</v>
      </c>
      <c r="U49" s="616" t="s">
        <v>1967</v>
      </c>
    </row>
    <row r="50" spans="1:22" ht="15.75" x14ac:dyDescent="0.25">
      <c r="A50" s="737"/>
      <c r="B50" s="792"/>
      <c r="C50" s="476"/>
      <c r="D50" s="645"/>
      <c r="E50" s="645"/>
      <c r="F50" s="645"/>
      <c r="G50" s="637"/>
      <c r="H50" s="646"/>
      <c r="I50" s="647"/>
      <c r="J50" s="646"/>
      <c r="K50" s="647"/>
      <c r="L50" s="646"/>
      <c r="M50" s="647"/>
      <c r="N50" s="646"/>
      <c r="O50" s="647"/>
      <c r="P50" s="644"/>
      <c r="Q50" s="643"/>
      <c r="R50" s="637"/>
      <c r="S50" s="637"/>
      <c r="T50" s="637"/>
      <c r="U50" s="637"/>
      <c r="V50" s="617"/>
    </row>
    <row r="51" spans="1:22" ht="15.75" x14ac:dyDescent="0.25">
      <c r="A51" s="737"/>
      <c r="B51" s="792"/>
      <c r="C51" s="476"/>
      <c r="D51" s="476"/>
      <c r="E51" s="476"/>
      <c r="F51" s="476"/>
      <c r="G51" s="360"/>
      <c r="H51" s="477"/>
      <c r="I51" s="478"/>
      <c r="J51" s="477"/>
      <c r="K51" s="478"/>
      <c r="L51" s="477"/>
      <c r="M51" s="478"/>
      <c r="N51" s="477"/>
      <c r="O51" s="478"/>
      <c r="P51" s="399">
        <f t="shared" si="1"/>
        <v>0</v>
      </c>
      <c r="Q51" s="397">
        <f t="shared" si="2"/>
        <v>0</v>
      </c>
      <c r="R51" s="360"/>
      <c r="S51" s="360"/>
      <c r="T51" s="360"/>
      <c r="U51" s="360"/>
    </row>
    <row r="52" spans="1:22" ht="15.75" x14ac:dyDescent="0.25">
      <c r="A52" s="737"/>
      <c r="B52" s="792"/>
      <c r="C52" s="476"/>
      <c r="D52" s="476"/>
      <c r="E52" s="476"/>
      <c r="F52" s="476"/>
      <c r="G52" s="360"/>
      <c r="H52" s="477"/>
      <c r="I52" s="478"/>
      <c r="J52" s="477"/>
      <c r="K52" s="478"/>
      <c r="L52" s="477"/>
      <c r="M52" s="478"/>
      <c r="N52" s="477"/>
      <c r="O52" s="478"/>
      <c r="P52" s="399">
        <f t="shared" si="1"/>
        <v>0</v>
      </c>
      <c r="Q52" s="397">
        <f t="shared" si="2"/>
        <v>0</v>
      </c>
      <c r="R52" s="360"/>
      <c r="S52" s="360"/>
      <c r="T52" s="360"/>
      <c r="U52" s="360"/>
    </row>
    <row r="53" spans="1:22" ht="15.75" x14ac:dyDescent="0.25">
      <c r="A53" s="737"/>
      <c r="B53" s="736" t="s">
        <v>1487</v>
      </c>
      <c r="C53" s="476"/>
      <c r="D53" s="476"/>
      <c r="E53" s="476"/>
      <c r="F53" s="476"/>
      <c r="G53" s="360"/>
      <c r="H53" s="477"/>
      <c r="I53" s="478"/>
      <c r="J53" s="477"/>
      <c r="K53" s="478"/>
      <c r="L53" s="477"/>
      <c r="M53" s="478"/>
      <c r="N53" s="477"/>
      <c r="O53" s="478"/>
      <c r="P53" s="399">
        <f t="shared" si="1"/>
        <v>0</v>
      </c>
      <c r="Q53" s="397">
        <f t="shared" si="2"/>
        <v>0</v>
      </c>
      <c r="R53" s="360"/>
      <c r="S53" s="360"/>
      <c r="T53" s="360"/>
      <c r="U53" s="360"/>
    </row>
    <row r="54" spans="1:22" ht="15.75" x14ac:dyDescent="0.25">
      <c r="A54" s="737"/>
      <c r="B54" s="737"/>
      <c r="C54" s="476"/>
      <c r="D54" s="476"/>
      <c r="E54" s="476"/>
      <c r="F54" s="476"/>
      <c r="G54" s="360"/>
      <c r="H54" s="477"/>
      <c r="I54" s="478"/>
      <c r="J54" s="477"/>
      <c r="K54" s="478"/>
      <c r="L54" s="477"/>
      <c r="M54" s="478"/>
      <c r="N54" s="477"/>
      <c r="O54" s="478"/>
      <c r="P54" s="399">
        <f t="shared" si="1"/>
        <v>0</v>
      </c>
      <c r="Q54" s="397">
        <f t="shared" si="2"/>
        <v>0</v>
      </c>
      <c r="R54" s="360"/>
      <c r="S54" s="360"/>
      <c r="T54" s="360"/>
      <c r="U54" s="360"/>
    </row>
    <row r="55" spans="1:22" ht="15.75" x14ac:dyDescent="0.25">
      <c r="A55" s="737"/>
      <c r="B55" s="737"/>
      <c r="C55" s="476"/>
      <c r="D55" s="476"/>
      <c r="E55" s="476"/>
      <c r="F55" s="476"/>
      <c r="G55" s="360"/>
      <c r="H55" s="477"/>
      <c r="I55" s="478"/>
      <c r="J55" s="477"/>
      <c r="K55" s="478"/>
      <c r="L55" s="477"/>
      <c r="M55" s="478"/>
      <c r="N55" s="477"/>
      <c r="O55" s="478"/>
      <c r="P55" s="399">
        <f t="shared" si="1"/>
        <v>0</v>
      </c>
      <c r="Q55" s="397">
        <f t="shared" si="2"/>
        <v>0</v>
      </c>
      <c r="R55" s="360"/>
      <c r="S55" s="360"/>
      <c r="T55" s="360"/>
      <c r="U55" s="360"/>
    </row>
    <row r="56" spans="1:22" ht="15.75" x14ac:dyDescent="0.25">
      <c r="A56" s="738"/>
      <c r="B56" s="738"/>
      <c r="C56" s="476"/>
      <c r="D56" s="476"/>
      <c r="E56" s="476"/>
      <c r="F56" s="476"/>
      <c r="G56" s="360"/>
      <c r="H56" s="477"/>
      <c r="I56" s="478"/>
      <c r="J56" s="477"/>
      <c r="K56" s="478"/>
      <c r="L56" s="477"/>
      <c r="M56" s="478"/>
      <c r="N56" s="477"/>
      <c r="O56" s="478"/>
      <c r="P56" s="399">
        <f t="shared" si="1"/>
        <v>0</v>
      </c>
      <c r="Q56" s="397">
        <f t="shared" si="2"/>
        <v>0</v>
      </c>
      <c r="R56" s="360"/>
      <c r="S56" s="360"/>
      <c r="T56" s="360"/>
      <c r="U56" s="360"/>
    </row>
    <row r="57" spans="1:22" ht="15.75" x14ac:dyDescent="0.25">
      <c r="A57" s="736" t="s">
        <v>1470</v>
      </c>
      <c r="B57" s="736" t="s">
        <v>1488</v>
      </c>
      <c r="C57" s="476"/>
      <c r="D57" s="476"/>
      <c r="E57" s="476"/>
      <c r="F57" s="476"/>
      <c r="G57" s="360"/>
      <c r="H57" s="477"/>
      <c r="I57" s="478"/>
      <c r="J57" s="477"/>
      <c r="K57" s="478"/>
      <c r="L57" s="477"/>
      <c r="M57" s="478"/>
      <c r="N57" s="477"/>
      <c r="O57" s="478"/>
      <c r="P57" s="399">
        <f t="shared" si="1"/>
        <v>0</v>
      </c>
      <c r="Q57" s="397">
        <f t="shared" si="2"/>
        <v>0</v>
      </c>
      <c r="R57" s="360"/>
      <c r="S57" s="360"/>
      <c r="T57" s="360"/>
      <c r="U57" s="360"/>
    </row>
    <row r="58" spans="1:22" ht="15.75" x14ac:dyDescent="0.25">
      <c r="A58" s="737"/>
      <c r="B58" s="737"/>
      <c r="C58" s="476"/>
      <c r="D58" s="476"/>
      <c r="E58" s="476"/>
      <c r="F58" s="476"/>
      <c r="G58" s="360"/>
      <c r="H58" s="477"/>
      <c r="I58" s="478"/>
      <c r="J58" s="477"/>
      <c r="K58" s="478"/>
      <c r="L58" s="477"/>
      <c r="M58" s="478"/>
      <c r="N58" s="477"/>
      <c r="O58" s="478"/>
      <c r="P58" s="399">
        <f t="shared" si="1"/>
        <v>0</v>
      </c>
      <c r="Q58" s="397">
        <f t="shared" si="2"/>
        <v>0</v>
      </c>
      <c r="R58" s="360"/>
      <c r="S58" s="360"/>
      <c r="T58" s="360"/>
      <c r="U58" s="360"/>
    </row>
    <row r="59" spans="1:22" ht="15.75" x14ac:dyDescent="0.25">
      <c r="A59" s="737"/>
      <c r="B59" s="737"/>
      <c r="C59" s="476"/>
      <c r="D59" s="476"/>
      <c r="E59" s="476"/>
      <c r="F59" s="476"/>
      <c r="G59" s="360"/>
      <c r="H59" s="477"/>
      <c r="I59" s="478"/>
      <c r="J59" s="477"/>
      <c r="K59" s="478"/>
      <c r="L59" s="477"/>
      <c r="M59" s="478"/>
      <c r="N59" s="477"/>
      <c r="O59" s="478"/>
      <c r="P59" s="399">
        <f t="shared" si="1"/>
        <v>0</v>
      </c>
      <c r="Q59" s="397">
        <f t="shared" si="2"/>
        <v>0</v>
      </c>
      <c r="R59" s="360"/>
      <c r="S59" s="360"/>
      <c r="T59" s="360"/>
      <c r="U59" s="360"/>
    </row>
    <row r="60" spans="1:22" ht="15.75" x14ac:dyDescent="0.25">
      <c r="A60" s="737"/>
      <c r="B60" s="738"/>
      <c r="C60" s="476"/>
      <c r="D60" s="476"/>
      <c r="E60" s="476"/>
      <c r="F60" s="476"/>
      <c r="G60" s="360"/>
      <c r="H60" s="477"/>
      <c r="I60" s="478"/>
      <c r="J60" s="477"/>
      <c r="K60" s="478"/>
      <c r="L60" s="477"/>
      <c r="M60" s="478"/>
      <c r="N60" s="477"/>
      <c r="O60" s="478"/>
      <c r="P60" s="399">
        <f t="shared" si="1"/>
        <v>0</v>
      </c>
      <c r="Q60" s="397">
        <f t="shared" si="2"/>
        <v>0</v>
      </c>
      <c r="R60" s="360"/>
      <c r="S60" s="360"/>
      <c r="T60" s="360"/>
      <c r="U60" s="360"/>
    </row>
    <row r="61" spans="1:22" ht="15.75" x14ac:dyDescent="0.25">
      <c r="A61" s="737"/>
      <c r="B61" s="736" t="s">
        <v>1489</v>
      </c>
      <c r="C61" s="476"/>
      <c r="D61" s="476"/>
      <c r="E61" s="476"/>
      <c r="F61" s="476"/>
      <c r="G61" s="360"/>
      <c r="H61" s="477"/>
      <c r="I61" s="478"/>
      <c r="J61" s="477"/>
      <c r="K61" s="478"/>
      <c r="L61" s="477"/>
      <c r="M61" s="478"/>
      <c r="N61" s="477"/>
      <c r="O61" s="478"/>
      <c r="P61" s="399">
        <f t="shared" si="1"/>
        <v>0</v>
      </c>
      <c r="Q61" s="397">
        <f t="shared" si="2"/>
        <v>0</v>
      </c>
      <c r="R61" s="360"/>
      <c r="S61" s="360"/>
      <c r="T61" s="360"/>
      <c r="U61" s="360"/>
    </row>
    <row r="62" spans="1:22" ht="15.75" x14ac:dyDescent="0.25">
      <c r="A62" s="737"/>
      <c r="B62" s="737"/>
      <c r="C62" s="476"/>
      <c r="D62" s="476"/>
      <c r="E62" s="476"/>
      <c r="F62" s="476"/>
      <c r="G62" s="360"/>
      <c r="H62" s="477"/>
      <c r="I62" s="478"/>
      <c r="J62" s="477"/>
      <c r="K62" s="478"/>
      <c r="L62" s="477"/>
      <c r="M62" s="478"/>
      <c r="N62" s="477"/>
      <c r="O62" s="478"/>
      <c r="P62" s="399">
        <f t="shared" si="1"/>
        <v>0</v>
      </c>
      <c r="Q62" s="397">
        <f t="shared" si="2"/>
        <v>0</v>
      </c>
      <c r="R62" s="360"/>
      <c r="S62" s="360"/>
      <c r="T62" s="360"/>
      <c r="U62" s="360"/>
    </row>
    <row r="63" spans="1:22" ht="15.75" x14ac:dyDescent="0.25">
      <c r="A63" s="737"/>
      <c r="B63" s="737"/>
      <c r="C63" s="476"/>
      <c r="D63" s="476"/>
      <c r="E63" s="476"/>
      <c r="F63" s="476"/>
      <c r="G63" s="360"/>
      <c r="H63" s="477"/>
      <c r="I63" s="478"/>
      <c r="J63" s="477"/>
      <c r="K63" s="478"/>
      <c r="L63" s="477"/>
      <c r="M63" s="478"/>
      <c r="N63" s="477"/>
      <c r="O63" s="478"/>
      <c r="P63" s="399">
        <f t="shared" si="1"/>
        <v>0</v>
      </c>
      <c r="Q63" s="397">
        <f t="shared" si="2"/>
        <v>0</v>
      </c>
      <c r="R63" s="360"/>
      <c r="S63" s="360"/>
      <c r="T63" s="360"/>
      <c r="U63" s="360"/>
    </row>
    <row r="64" spans="1:22" ht="15.75" x14ac:dyDescent="0.25">
      <c r="A64" s="737"/>
      <c r="B64" s="738"/>
      <c r="C64" s="476"/>
      <c r="D64" s="476"/>
      <c r="E64" s="476"/>
      <c r="F64" s="476"/>
      <c r="G64" s="360"/>
      <c r="H64" s="477"/>
      <c r="I64" s="478"/>
      <c r="J64" s="477"/>
      <c r="K64" s="478"/>
      <c r="L64" s="477"/>
      <c r="M64" s="478"/>
      <c r="N64" s="477"/>
      <c r="O64" s="478"/>
      <c r="P64" s="399">
        <f t="shared" si="1"/>
        <v>0</v>
      </c>
      <c r="Q64" s="397">
        <f t="shared" si="2"/>
        <v>0</v>
      </c>
      <c r="R64" s="360"/>
      <c r="S64" s="360"/>
      <c r="T64" s="360"/>
      <c r="U64" s="360"/>
    </row>
    <row r="65" spans="1:21" ht="15.75" x14ac:dyDescent="0.25">
      <c r="A65" s="737"/>
      <c r="B65" s="736" t="s">
        <v>1490</v>
      </c>
      <c r="C65" s="476"/>
      <c r="D65" s="476"/>
      <c r="E65" s="476"/>
      <c r="F65" s="476"/>
      <c r="G65" s="360"/>
      <c r="H65" s="477"/>
      <c r="I65" s="478"/>
      <c r="J65" s="477"/>
      <c r="K65" s="478"/>
      <c r="L65" s="477"/>
      <c r="M65" s="478"/>
      <c r="N65" s="477"/>
      <c r="O65" s="478"/>
      <c r="P65" s="399">
        <f t="shared" si="1"/>
        <v>0</v>
      </c>
      <c r="Q65" s="397">
        <f t="shared" si="2"/>
        <v>0</v>
      </c>
      <c r="R65" s="360"/>
      <c r="S65" s="360"/>
      <c r="T65" s="360"/>
      <c r="U65" s="360"/>
    </row>
    <row r="66" spans="1:21" ht="15.75" x14ac:dyDescent="0.25">
      <c r="A66" s="737"/>
      <c r="B66" s="737"/>
      <c r="C66" s="476"/>
      <c r="D66" s="476"/>
      <c r="E66" s="476"/>
      <c r="F66" s="476"/>
      <c r="G66" s="360"/>
      <c r="H66" s="477"/>
      <c r="I66" s="478"/>
      <c r="J66" s="477"/>
      <c r="K66" s="478"/>
      <c r="L66" s="477"/>
      <c r="M66" s="478"/>
      <c r="N66" s="477"/>
      <c r="O66" s="478"/>
      <c r="P66" s="399">
        <f t="shared" si="1"/>
        <v>0</v>
      </c>
      <c r="Q66" s="397">
        <f t="shared" si="2"/>
        <v>0</v>
      </c>
      <c r="R66" s="360"/>
      <c r="S66" s="360"/>
      <c r="T66" s="360"/>
      <c r="U66" s="360"/>
    </row>
    <row r="67" spans="1:21" ht="15.75" x14ac:dyDescent="0.25">
      <c r="A67" s="737"/>
      <c r="B67" s="737"/>
      <c r="C67" s="476"/>
      <c r="D67" s="476"/>
      <c r="E67" s="476"/>
      <c r="F67" s="476"/>
      <c r="G67" s="360"/>
      <c r="H67" s="477"/>
      <c r="I67" s="478"/>
      <c r="J67" s="477"/>
      <c r="K67" s="478"/>
      <c r="L67" s="477"/>
      <c r="M67" s="478"/>
      <c r="N67" s="477"/>
      <c r="O67" s="478"/>
      <c r="P67" s="399">
        <f t="shared" si="1"/>
        <v>0</v>
      </c>
      <c r="Q67" s="397">
        <f t="shared" si="2"/>
        <v>0</v>
      </c>
      <c r="R67" s="360"/>
      <c r="S67" s="360"/>
      <c r="T67" s="360"/>
      <c r="U67" s="360"/>
    </row>
    <row r="68" spans="1:21" ht="15.75" x14ac:dyDescent="0.25">
      <c r="A68" s="737"/>
      <c r="B68" s="738"/>
      <c r="C68" s="476"/>
      <c r="D68" s="476"/>
      <c r="E68" s="476"/>
      <c r="F68" s="476"/>
      <c r="G68" s="360"/>
      <c r="H68" s="477"/>
      <c r="I68" s="478"/>
      <c r="J68" s="477"/>
      <c r="K68" s="478"/>
      <c r="L68" s="477"/>
      <c r="M68" s="478"/>
      <c r="N68" s="477"/>
      <c r="O68" s="478"/>
      <c r="P68" s="399">
        <f t="shared" si="1"/>
        <v>0</v>
      </c>
      <c r="Q68" s="397">
        <f t="shared" si="2"/>
        <v>0</v>
      </c>
      <c r="R68" s="360"/>
      <c r="S68" s="360"/>
      <c r="T68" s="360"/>
      <c r="U68" s="360"/>
    </row>
    <row r="69" spans="1:21" ht="15.75" x14ac:dyDescent="0.25">
      <c r="A69" s="737"/>
      <c r="B69" s="736" t="s">
        <v>1491</v>
      </c>
      <c r="C69" s="476"/>
      <c r="D69" s="476"/>
      <c r="E69" s="476"/>
      <c r="F69" s="476"/>
      <c r="G69" s="360"/>
      <c r="H69" s="477"/>
      <c r="I69" s="478"/>
      <c r="J69" s="477"/>
      <c r="K69" s="478"/>
      <c r="L69" s="477"/>
      <c r="M69" s="478"/>
      <c r="N69" s="477"/>
      <c r="O69" s="478"/>
      <c r="P69" s="399">
        <f t="shared" si="1"/>
        <v>0</v>
      </c>
      <c r="Q69" s="397">
        <f t="shared" si="2"/>
        <v>0</v>
      </c>
      <c r="R69" s="360"/>
      <c r="S69" s="360"/>
      <c r="T69" s="360"/>
      <c r="U69" s="360"/>
    </row>
    <row r="70" spans="1:21" ht="15.75" x14ac:dyDescent="0.25">
      <c r="A70" s="737"/>
      <c r="B70" s="737"/>
      <c r="C70" s="476"/>
      <c r="D70" s="476"/>
      <c r="E70" s="476"/>
      <c r="F70" s="476"/>
      <c r="G70" s="360"/>
      <c r="H70" s="477"/>
      <c r="I70" s="478"/>
      <c r="J70" s="477"/>
      <c r="K70" s="478"/>
      <c r="L70" s="477"/>
      <c r="M70" s="478"/>
      <c r="N70" s="477"/>
      <c r="O70" s="478"/>
      <c r="P70" s="399">
        <f t="shared" si="1"/>
        <v>0</v>
      </c>
      <c r="Q70" s="397">
        <f t="shared" si="2"/>
        <v>0</v>
      </c>
      <c r="R70" s="360"/>
      <c r="S70" s="360"/>
      <c r="T70" s="360"/>
      <c r="U70" s="360"/>
    </row>
    <row r="71" spans="1:21" ht="15.75" x14ac:dyDescent="0.25">
      <c r="A71" s="737"/>
      <c r="B71" s="737"/>
      <c r="C71" s="476"/>
      <c r="D71" s="476"/>
      <c r="E71" s="476"/>
      <c r="F71" s="476"/>
      <c r="G71" s="360"/>
      <c r="H71" s="477"/>
      <c r="I71" s="478"/>
      <c r="J71" s="477"/>
      <c r="K71" s="478"/>
      <c r="L71" s="477"/>
      <c r="M71" s="478"/>
      <c r="N71" s="477"/>
      <c r="O71" s="478"/>
      <c r="P71" s="399">
        <f t="shared" si="1"/>
        <v>0</v>
      </c>
      <c r="Q71" s="397">
        <f t="shared" si="2"/>
        <v>0</v>
      </c>
      <c r="R71" s="360"/>
      <c r="S71" s="360"/>
      <c r="T71" s="360"/>
      <c r="U71" s="360"/>
    </row>
    <row r="72" spans="1:21" ht="15.75" x14ac:dyDescent="0.25">
      <c r="A72" s="738"/>
      <c r="B72" s="738"/>
      <c r="C72" s="476"/>
      <c r="D72" s="476"/>
      <c r="E72" s="476"/>
      <c r="F72" s="476"/>
      <c r="G72" s="360"/>
      <c r="H72" s="360"/>
      <c r="I72" s="478"/>
      <c r="J72" s="360"/>
      <c r="K72" s="478"/>
      <c r="L72" s="360"/>
      <c r="M72" s="478"/>
      <c r="N72" s="360"/>
      <c r="O72" s="478"/>
      <c r="P72" s="399">
        <f t="shared" ref="P72:Q72" si="3">H72+J72+L72+N72</f>
        <v>0</v>
      </c>
      <c r="Q72" s="397">
        <f t="shared" si="3"/>
        <v>0</v>
      </c>
      <c r="R72" s="479"/>
      <c r="S72" s="360"/>
      <c r="T72" s="360"/>
      <c r="U72" s="360"/>
    </row>
    <row r="73" spans="1:21" ht="15.75" x14ac:dyDescent="0.25">
      <c r="A73" s="295"/>
      <c r="B73" s="296"/>
      <c r="C73" s="296"/>
      <c r="D73" s="296"/>
      <c r="E73" s="295" t="s">
        <v>1472</v>
      </c>
      <c r="F73" s="296"/>
      <c r="G73" s="297"/>
      <c r="H73" s="75">
        <f t="shared" ref="H73:Q73" si="4">SUM(H18:H72)</f>
        <v>1.25</v>
      </c>
      <c r="I73" s="235">
        <f t="shared" si="4"/>
        <v>117800</v>
      </c>
      <c r="J73" s="75">
        <f t="shared" si="4"/>
        <v>1.25</v>
      </c>
      <c r="K73" s="235">
        <f t="shared" si="4"/>
        <v>0</v>
      </c>
      <c r="L73" s="75">
        <f t="shared" si="4"/>
        <v>1.25</v>
      </c>
      <c r="M73" s="235">
        <f t="shared" si="4"/>
        <v>0</v>
      </c>
      <c r="N73" s="75">
        <f t="shared" si="4"/>
        <v>1.25</v>
      </c>
      <c r="O73" s="235">
        <f t="shared" si="4"/>
        <v>0</v>
      </c>
      <c r="P73" s="235">
        <f t="shared" si="4"/>
        <v>5</v>
      </c>
      <c r="Q73" s="235">
        <f t="shared" si="4"/>
        <v>117800</v>
      </c>
      <c r="R73" s="68"/>
      <c r="S73" s="68"/>
      <c r="T73" s="68"/>
      <c r="U73" s="68"/>
    </row>
  </sheetData>
  <mergeCells count="37">
    <mergeCell ref="B65:B68"/>
    <mergeCell ref="B69:B72"/>
    <mergeCell ref="A37:A44"/>
    <mergeCell ref="B37:B40"/>
    <mergeCell ref="B41:B44"/>
    <mergeCell ref="A45:A56"/>
    <mergeCell ref="B45:B48"/>
    <mergeCell ref="B49:B52"/>
    <mergeCell ref="B53:B56"/>
    <mergeCell ref="A57:A72"/>
    <mergeCell ref="B33:B36"/>
    <mergeCell ref="A11:A36"/>
    <mergeCell ref="B11:B17"/>
    <mergeCell ref="B57:B60"/>
    <mergeCell ref="B61:B64"/>
    <mergeCell ref="B18:B21"/>
    <mergeCell ref="B22:B24"/>
    <mergeCell ref="B25:B28"/>
    <mergeCell ref="B29:B32"/>
    <mergeCell ref="R7:R9"/>
    <mergeCell ref="S7:S9"/>
    <mergeCell ref="T7:T9"/>
    <mergeCell ref="U7:U9"/>
    <mergeCell ref="P7:Q8"/>
    <mergeCell ref="F1:M1"/>
    <mergeCell ref="G7:G9"/>
    <mergeCell ref="H7:O7"/>
    <mergeCell ref="H8:I8"/>
    <mergeCell ref="J8:K8"/>
    <mergeCell ref="L8:M8"/>
    <mergeCell ref="N8:O8"/>
    <mergeCell ref="A7:A9"/>
    <mergeCell ref="B7:B9"/>
    <mergeCell ref="C7:C9"/>
    <mergeCell ref="E7:E9"/>
    <mergeCell ref="F7:F9"/>
    <mergeCell ref="D7:D9"/>
  </mergeCells>
  <dataValidations count="24">
    <dataValidation type="list" allowBlank="1" showInputMessage="1" showErrorMessage="1" sqref="C25:C28">
      <formula1>$S$1</formula1>
    </dataValidation>
    <dataValidation type="list" allowBlank="1" showInputMessage="1" showErrorMessage="1" sqref="C29:C32">
      <formula1>$T$1</formula1>
    </dataValidation>
    <dataValidation type="list" allowBlank="1" showInputMessage="1" showErrorMessage="1" sqref="C33:C36">
      <formula1>$U$1</formula1>
    </dataValidation>
    <dataValidation type="list" allowBlank="1" showInputMessage="1" showErrorMessage="1" sqref="C37:C40">
      <formula1>$W$1</formula1>
    </dataValidation>
    <dataValidation type="list" allowBlank="1" showInputMessage="1" showErrorMessage="1" sqref="C41:C44">
      <formula1>$X$1</formula1>
    </dataValidation>
    <dataValidation type="list" allowBlank="1" showInputMessage="1" showErrorMessage="1" sqref="C53:C56">
      <formula1>$AB$1</formula1>
    </dataValidation>
    <dataValidation type="list" allowBlank="1" showInputMessage="1" showErrorMessage="1" sqref="C45:C48">
      <formula1>$Z$1</formula1>
    </dataValidation>
    <dataValidation type="list" allowBlank="1" showInputMessage="1" showErrorMessage="1" sqref="C49:C52">
      <formula1>$AA$1</formula1>
    </dataValidation>
    <dataValidation type="list" allowBlank="1" showInputMessage="1" showErrorMessage="1" sqref="C69:C72">
      <formula1>$AG$1</formula1>
    </dataValidation>
    <dataValidation type="list" allowBlank="1" showInputMessage="1" showErrorMessage="1" sqref="C57:C60">
      <formula1>$AD$1</formula1>
    </dataValidation>
    <dataValidation type="list" allowBlank="1" showInputMessage="1" showErrorMessage="1" sqref="C61:C64">
      <formula1>$AE$1</formula1>
    </dataValidation>
    <dataValidation type="list" allowBlank="1" showInputMessage="1" showErrorMessage="1" sqref="C65:C68">
      <formula1>$AF$1</formula1>
    </dataValidation>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D10:D17 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7">
      <formula1>$P$1:$AF$1</formula1>
    </dataValidation>
    <dataValidation type="list" allowBlank="1" showInputMessage="1" showErrorMessage="1" sqref="C11:C16">
      <formula1>$P$1</formula1>
    </dataValidation>
    <dataValidation type="list" allowBlank="1" showInputMessage="1" showErrorMessage="1" sqref="C18:C21">
      <formula1>$Q$1</formula1>
    </dataValidation>
    <dataValidation type="list" allowBlank="1" showInputMessage="1" showErrorMessage="1" sqref="C22:C24">
      <formula1>$R$1</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84" activePane="bottomLeft" state="frozen"/>
      <selection activeCell="A11" sqref="A11"/>
      <selection pane="bottomLeft" activeCell="D7" sqref="D7"/>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494</v>
      </c>
      <c r="G1" s="181" t="s">
        <v>496</v>
      </c>
      <c r="H1" s="181" t="s">
        <v>498</v>
      </c>
      <c r="I1" s="181" t="s">
        <v>500</v>
      </c>
      <c r="J1" s="181" t="s">
        <v>502</v>
      </c>
      <c r="K1" s="181" t="s">
        <v>504</v>
      </c>
      <c r="L1" s="181" t="s">
        <v>253</v>
      </c>
      <c r="M1" s="181" t="s">
        <v>507</v>
      </c>
      <c r="N1" s="181" t="s">
        <v>254</v>
      </c>
      <c r="O1" s="181" t="s">
        <v>509</v>
      </c>
      <c r="P1" s="181" t="s">
        <v>511</v>
      </c>
      <c r="Q1" s="181" t="s">
        <v>513</v>
      </c>
      <c r="R1" s="181" t="s">
        <v>511</v>
      </c>
      <c r="S1" s="181" t="s">
        <v>513</v>
      </c>
      <c r="T1" s="181" t="s">
        <v>513</v>
      </c>
      <c r="U1" s="181" t="s">
        <v>255</v>
      </c>
      <c r="V1" s="181" t="s">
        <v>514</v>
      </c>
      <c r="W1" s="181" t="s">
        <v>517</v>
      </c>
      <c r="X1" s="181" t="s">
        <v>517</v>
      </c>
      <c r="Y1" s="181" t="s">
        <v>256</v>
      </c>
      <c r="Z1" s="459"/>
      <c r="AA1" s="181" t="s">
        <v>256</v>
      </c>
      <c r="AB1" s="181" t="s">
        <v>519</v>
      </c>
      <c r="AC1" s="181" t="s">
        <v>257</v>
      </c>
      <c r="AD1" s="181" t="s">
        <v>520</v>
      </c>
      <c r="AE1" s="181" t="s">
        <v>521</v>
      </c>
      <c r="AF1" s="181" t="s">
        <v>525</v>
      </c>
      <c r="AG1" s="181" t="s">
        <v>273</v>
      </c>
      <c r="AH1" s="181" t="s">
        <v>526</v>
      </c>
      <c r="AI1" s="181" t="s">
        <v>528</v>
      </c>
      <c r="AJ1" s="181" t="s">
        <v>530</v>
      </c>
      <c r="AK1" s="181" t="s">
        <v>274</v>
      </c>
      <c r="AL1" s="181" t="s">
        <v>532</v>
      </c>
      <c r="AM1" s="181" t="s">
        <v>534</v>
      </c>
      <c r="AN1" s="181" t="s">
        <v>536</v>
      </c>
      <c r="AO1" s="181" t="s">
        <v>538</v>
      </c>
      <c r="AP1" s="181" t="s">
        <v>249</v>
      </c>
      <c r="AQ1" s="181" t="s">
        <v>540</v>
      </c>
      <c r="AR1" s="190" t="s">
        <v>258</v>
      </c>
      <c r="AS1" s="181" t="s">
        <v>542</v>
      </c>
      <c r="AT1" s="181" t="s">
        <v>259</v>
      </c>
      <c r="AU1" s="181" t="s">
        <v>544</v>
      </c>
      <c r="AV1" s="181" t="s">
        <v>546</v>
      </c>
      <c r="AW1" s="181" t="s">
        <v>260</v>
      </c>
      <c r="AX1" s="181" t="s">
        <v>548</v>
      </c>
      <c r="AY1" s="181" t="s">
        <v>550</v>
      </c>
      <c r="AZ1" s="181" t="s">
        <v>261</v>
      </c>
      <c r="BA1" s="181" t="s">
        <v>551</v>
      </c>
      <c r="BB1" s="181" t="s">
        <v>553</v>
      </c>
      <c r="BC1" s="181" t="s">
        <v>554</v>
      </c>
      <c r="BD1" s="181" t="s">
        <v>555</v>
      </c>
      <c r="BE1" s="181" t="s">
        <v>557</v>
      </c>
      <c r="BF1" s="181" t="s">
        <v>559</v>
      </c>
      <c r="BG1" s="181" t="s">
        <v>560</v>
      </c>
      <c r="BH1" s="181" t="s">
        <v>262</v>
      </c>
      <c r="BI1" s="181" t="s">
        <v>562</v>
      </c>
      <c r="BJ1" s="181" t="s">
        <v>564</v>
      </c>
      <c r="BK1" s="181" t="s">
        <v>566</v>
      </c>
      <c r="BL1" s="181" t="s">
        <v>568</v>
      </c>
      <c r="BM1" s="181" t="s">
        <v>570</v>
      </c>
      <c r="BN1" s="181" t="s">
        <v>572</v>
      </c>
      <c r="BO1" s="181" t="s">
        <v>574</v>
      </c>
      <c r="BP1" s="181" t="s">
        <v>576</v>
      </c>
      <c r="BQ1" s="181" t="s">
        <v>275</v>
      </c>
      <c r="BR1" s="181" t="s">
        <v>578</v>
      </c>
      <c r="BS1" s="181" t="s">
        <v>580</v>
      </c>
      <c r="BT1" s="181" t="s">
        <v>582</v>
      </c>
      <c r="BU1" s="181" t="s">
        <v>584</v>
      </c>
      <c r="BV1" s="181" t="s">
        <v>586</v>
      </c>
      <c r="BW1" s="181" t="s">
        <v>588</v>
      </c>
      <c r="BX1" s="181" t="s">
        <v>590</v>
      </c>
      <c r="BY1" s="181" t="s">
        <v>592</v>
      </c>
      <c r="BZ1" s="181" t="s">
        <v>594</v>
      </c>
      <c r="CA1" s="181" t="s">
        <v>596</v>
      </c>
      <c r="CB1" s="190" t="s">
        <v>263</v>
      </c>
      <c r="CC1" s="181" t="s">
        <v>264</v>
      </c>
      <c r="CD1" s="181" t="s">
        <v>598</v>
      </c>
      <c r="CE1" s="181" t="s">
        <v>265</v>
      </c>
      <c r="CF1" s="181" t="s">
        <v>600</v>
      </c>
      <c r="CG1" s="181" t="s">
        <v>602</v>
      </c>
      <c r="CH1" s="190" t="s">
        <v>266</v>
      </c>
      <c r="CI1" s="181" t="s">
        <v>267</v>
      </c>
      <c r="CJ1" s="181" t="s">
        <v>604</v>
      </c>
      <c r="CK1" s="181" t="s">
        <v>268</v>
      </c>
      <c r="CL1" s="181" t="s">
        <v>606</v>
      </c>
      <c r="CM1" s="181" t="s">
        <v>608</v>
      </c>
      <c r="CN1" s="181" t="s">
        <v>610</v>
      </c>
      <c r="CO1" s="190" t="s">
        <v>269</v>
      </c>
      <c r="CP1" s="181" t="s">
        <v>616</v>
      </c>
      <c r="CQ1" s="181" t="s">
        <v>618</v>
      </c>
      <c r="CR1" s="181" t="s">
        <v>270</v>
      </c>
      <c r="CS1" s="181" t="s">
        <v>612</v>
      </c>
      <c r="CT1" s="181" t="s">
        <v>614</v>
      </c>
      <c r="CU1" s="181" t="s">
        <v>271</v>
      </c>
      <c r="CV1" s="181" t="s">
        <v>620</v>
      </c>
      <c r="CW1" s="181" t="s">
        <v>272</v>
      </c>
      <c r="CX1" s="181" t="s">
        <v>621</v>
      </c>
      <c r="CY1" s="178" t="s">
        <v>276</v>
      </c>
      <c r="CZ1" s="190" t="s">
        <v>277</v>
      </c>
      <c r="DA1" s="181" t="s">
        <v>622</v>
      </c>
      <c r="DB1" s="181" t="s">
        <v>623</v>
      </c>
      <c r="DC1" s="181" t="s">
        <v>625</v>
      </c>
      <c r="DD1" s="181" t="s">
        <v>278</v>
      </c>
      <c r="DE1" s="181" t="s">
        <v>627</v>
      </c>
      <c r="DF1" s="181" t="s">
        <v>629</v>
      </c>
      <c r="DG1" s="181" t="s">
        <v>631</v>
      </c>
      <c r="DH1" s="181" t="s">
        <v>633</v>
      </c>
      <c r="DI1" s="181" t="s">
        <v>635</v>
      </c>
      <c r="DJ1" s="181" t="s">
        <v>637</v>
      </c>
      <c r="DK1" s="190" t="s">
        <v>279</v>
      </c>
      <c r="DL1" s="181" t="s">
        <v>280</v>
      </c>
      <c r="DM1" s="181" t="s">
        <v>639</v>
      </c>
      <c r="DN1" s="181" t="s">
        <v>281</v>
      </c>
      <c r="DO1" s="181" t="s">
        <v>641</v>
      </c>
      <c r="DP1" s="181" t="s">
        <v>643</v>
      </c>
      <c r="DQ1" s="181" t="s">
        <v>645</v>
      </c>
      <c r="DR1" s="181" t="s">
        <v>647</v>
      </c>
      <c r="DS1" s="181" t="s">
        <v>649</v>
      </c>
      <c r="DT1" s="181" t="s">
        <v>651</v>
      </c>
      <c r="DU1" s="181" t="s">
        <v>653</v>
      </c>
      <c r="DV1" s="181" t="s">
        <v>282</v>
      </c>
      <c r="DW1" s="181" t="s">
        <v>655</v>
      </c>
      <c r="DX1" s="181" t="s">
        <v>657</v>
      </c>
      <c r="DY1" s="181" t="s">
        <v>659</v>
      </c>
      <c r="DZ1" s="190" t="s">
        <v>283</v>
      </c>
      <c r="EA1" s="181" t="s">
        <v>661</v>
      </c>
      <c r="EB1" s="181" t="s">
        <v>284</v>
      </c>
      <c r="EC1" s="181" t="s">
        <v>663</v>
      </c>
      <c r="ED1" s="181" t="s">
        <v>285</v>
      </c>
      <c r="EE1" s="181" t="s">
        <v>665</v>
      </c>
      <c r="EF1" s="181" t="s">
        <v>667</v>
      </c>
      <c r="EG1" s="181" t="s">
        <v>669</v>
      </c>
      <c r="EH1" s="181" t="s">
        <v>671</v>
      </c>
      <c r="EI1" s="181" t="s">
        <v>673</v>
      </c>
      <c r="EJ1" s="181" t="s">
        <v>675</v>
      </c>
      <c r="EK1" s="181" t="s">
        <v>677</v>
      </c>
      <c r="EL1" s="181" t="s">
        <v>679</v>
      </c>
      <c r="EM1" s="181" t="s">
        <v>681</v>
      </c>
      <c r="EN1" s="181" t="s">
        <v>683</v>
      </c>
      <c r="EO1" s="181" t="s">
        <v>685</v>
      </c>
      <c r="EP1" s="190" t="s">
        <v>286</v>
      </c>
      <c r="EQ1" s="181" t="s">
        <v>687</v>
      </c>
      <c r="ER1" s="181" t="s">
        <v>287</v>
      </c>
      <c r="ES1" s="181" t="s">
        <v>689</v>
      </c>
      <c r="ET1" s="181" t="s">
        <v>691</v>
      </c>
      <c r="EU1" s="181" t="s">
        <v>288</v>
      </c>
      <c r="EV1" s="181" t="s">
        <v>693</v>
      </c>
      <c r="EW1" s="181" t="s">
        <v>695</v>
      </c>
      <c r="EX1" s="181" t="s">
        <v>289</v>
      </c>
      <c r="EY1" s="181" t="s">
        <v>697</v>
      </c>
      <c r="EZ1" s="181" t="s">
        <v>699</v>
      </c>
      <c r="FA1" s="181" t="s">
        <v>701</v>
      </c>
      <c r="FB1" s="181" t="s">
        <v>290</v>
      </c>
      <c r="FC1" s="181" t="s">
        <v>703</v>
      </c>
      <c r="FD1" s="181" t="s">
        <v>705</v>
      </c>
      <c r="FE1" s="190" t="s">
        <v>291</v>
      </c>
      <c r="FF1" s="181" t="s">
        <v>292</v>
      </c>
      <c r="FG1" s="181" t="s">
        <v>707</v>
      </c>
      <c r="FH1" s="181" t="s">
        <v>709</v>
      </c>
      <c r="FI1" s="181" t="s">
        <v>711</v>
      </c>
      <c r="FJ1" s="181" t="s">
        <v>713</v>
      </c>
      <c r="FK1" s="181" t="s">
        <v>293</v>
      </c>
      <c r="FL1" s="181" t="s">
        <v>715</v>
      </c>
      <c r="FM1" s="181" t="s">
        <v>717</v>
      </c>
      <c r="FN1" s="181" t="s">
        <v>719</v>
      </c>
      <c r="FO1" s="181" t="s">
        <v>721</v>
      </c>
      <c r="FP1" s="181" t="s">
        <v>723</v>
      </c>
      <c r="FQ1" s="181" t="s">
        <v>294</v>
      </c>
      <c r="FR1" s="181" t="s">
        <v>726</v>
      </c>
      <c r="FS1" s="181" t="s">
        <v>295</v>
      </c>
      <c r="FT1" s="181" t="s">
        <v>729</v>
      </c>
      <c r="FU1" s="181" t="s">
        <v>730</v>
      </c>
      <c r="FV1" s="181" t="s">
        <v>732</v>
      </c>
      <c r="FW1" s="181" t="s">
        <v>296</v>
      </c>
      <c r="FX1" s="181" t="s">
        <v>735</v>
      </c>
      <c r="FY1" s="181" t="s">
        <v>736</v>
      </c>
      <c r="FZ1" s="181" t="s">
        <v>738</v>
      </c>
      <c r="GA1" s="181" t="s">
        <v>297</v>
      </c>
      <c r="GB1" s="181" t="s">
        <v>741</v>
      </c>
      <c r="GC1" s="181" t="s">
        <v>743</v>
      </c>
      <c r="GD1" s="181" t="s">
        <v>745</v>
      </c>
      <c r="GE1" s="190" t="s">
        <v>298</v>
      </c>
      <c r="GF1" s="190" t="s">
        <v>299</v>
      </c>
      <c r="GG1" s="181" t="s">
        <v>305</v>
      </c>
      <c r="GH1" s="181" t="s">
        <v>747</v>
      </c>
      <c r="GI1" s="181" t="s">
        <v>749</v>
      </c>
      <c r="GJ1" s="181" t="s">
        <v>751</v>
      </c>
      <c r="GK1" s="181" t="s">
        <v>753</v>
      </c>
      <c r="GL1" s="181" t="s">
        <v>755</v>
      </c>
      <c r="GM1" s="181" t="s">
        <v>757</v>
      </c>
      <c r="GN1" s="190" t="s">
        <v>300</v>
      </c>
      <c r="GO1" s="181" t="s">
        <v>306</v>
      </c>
      <c r="GP1" s="181" t="s">
        <v>759</v>
      </c>
      <c r="GQ1" s="181" t="s">
        <v>761</v>
      </c>
      <c r="GR1" s="181" t="s">
        <v>762</v>
      </c>
      <c r="GS1" s="181" t="s">
        <v>307</v>
      </c>
      <c r="GT1" s="181" t="s">
        <v>765</v>
      </c>
      <c r="GU1" s="181" t="s">
        <v>766</v>
      </c>
      <c r="GV1" s="190" t="s">
        <v>301</v>
      </c>
      <c r="GW1" s="181" t="s">
        <v>302</v>
      </c>
      <c r="GX1" s="181" t="s">
        <v>768</v>
      </c>
      <c r="GY1" s="181" t="s">
        <v>770</v>
      </c>
      <c r="GZ1" s="181" t="s">
        <v>772</v>
      </c>
      <c r="HA1" s="181" t="s">
        <v>774</v>
      </c>
      <c r="HB1" s="181" t="s">
        <v>776</v>
      </c>
      <c r="HC1" s="190" t="s">
        <v>303</v>
      </c>
      <c r="HD1" s="181" t="s">
        <v>304</v>
      </c>
      <c r="HE1" s="181" t="s">
        <v>778</v>
      </c>
      <c r="HF1" s="181" t="s">
        <v>780</v>
      </c>
      <c r="HG1" s="181" t="s">
        <v>782</v>
      </c>
      <c r="HH1" s="181" t="s">
        <v>784</v>
      </c>
      <c r="HI1" s="181" t="s">
        <v>786</v>
      </c>
      <c r="HJ1" s="181" t="s">
        <v>788</v>
      </c>
      <c r="HK1" s="178" t="s">
        <v>308</v>
      </c>
      <c r="HL1" s="190" t="s">
        <v>309</v>
      </c>
      <c r="HM1" s="181" t="s">
        <v>310</v>
      </c>
      <c r="HN1" s="181" t="s">
        <v>790</v>
      </c>
      <c r="HO1" s="181" t="s">
        <v>792</v>
      </c>
      <c r="HP1" s="181" t="s">
        <v>794</v>
      </c>
      <c r="HQ1" s="181" t="s">
        <v>796</v>
      </c>
      <c r="HR1" s="181" t="s">
        <v>311</v>
      </c>
      <c r="HS1" s="181" t="s">
        <v>799</v>
      </c>
      <c r="HT1" s="181" t="s">
        <v>328</v>
      </c>
      <c r="HU1" s="181" t="s">
        <v>837</v>
      </c>
      <c r="HV1" s="181" t="s">
        <v>839</v>
      </c>
      <c r="HW1" s="181" t="s">
        <v>841</v>
      </c>
      <c r="HX1" s="190" t="s">
        <v>312</v>
      </c>
      <c r="HY1" s="181" t="s">
        <v>801</v>
      </c>
      <c r="HZ1" s="181" t="s">
        <v>803</v>
      </c>
      <c r="IA1" s="181" t="s">
        <v>313</v>
      </c>
      <c r="IB1" s="181" t="s">
        <v>806</v>
      </c>
      <c r="IC1" s="181" t="s">
        <v>808</v>
      </c>
      <c r="ID1" s="181" t="s">
        <v>809</v>
      </c>
      <c r="IE1" s="181" t="s">
        <v>811</v>
      </c>
      <c r="IF1" s="190" t="s">
        <v>314</v>
      </c>
      <c r="IG1" s="181" t="s">
        <v>813</v>
      </c>
      <c r="IH1" s="181" t="s">
        <v>815</v>
      </c>
      <c r="II1" s="181" t="s">
        <v>817</v>
      </c>
      <c r="IJ1" s="181" t="s">
        <v>315</v>
      </c>
      <c r="IK1" s="181" t="s">
        <v>819</v>
      </c>
      <c r="IL1" s="181" t="s">
        <v>821</v>
      </c>
      <c r="IM1" s="181" t="s">
        <v>316</v>
      </c>
      <c r="IN1" s="181" t="s">
        <v>823</v>
      </c>
      <c r="IO1" s="181" t="s">
        <v>825</v>
      </c>
      <c r="IP1" s="181" t="s">
        <v>317</v>
      </c>
      <c r="IQ1" s="181" t="s">
        <v>827</v>
      </c>
      <c r="IR1" s="181" t="s">
        <v>829</v>
      </c>
      <c r="IS1" s="181" t="s">
        <v>831</v>
      </c>
      <c r="IT1" s="181" t="s">
        <v>833</v>
      </c>
      <c r="IU1" s="181" t="s">
        <v>318</v>
      </c>
      <c r="IV1" s="181" t="s">
        <v>835</v>
      </c>
      <c r="IW1" s="190" t="s">
        <v>319</v>
      </c>
      <c r="IX1" s="181" t="s">
        <v>843</v>
      </c>
      <c r="IY1" s="181" t="s">
        <v>845</v>
      </c>
      <c r="IZ1" s="181" t="s">
        <v>320</v>
      </c>
      <c r="JA1" s="181" t="s">
        <v>847</v>
      </c>
      <c r="JB1" s="181" t="s">
        <v>849</v>
      </c>
      <c r="JC1" s="181" t="s">
        <v>851</v>
      </c>
      <c r="JD1" s="190" t="s">
        <v>321</v>
      </c>
      <c r="JE1" s="181" t="s">
        <v>853</v>
      </c>
      <c r="JF1" s="181" t="s">
        <v>322</v>
      </c>
      <c r="JG1" s="181" t="s">
        <v>856</v>
      </c>
      <c r="JH1" s="181" t="s">
        <v>858</v>
      </c>
      <c r="JI1" s="181" t="s">
        <v>860</v>
      </c>
      <c r="JJ1" s="181" t="s">
        <v>862</v>
      </c>
      <c r="JK1" s="181" t="s">
        <v>864</v>
      </c>
      <c r="JL1" s="181" t="s">
        <v>866</v>
      </c>
      <c r="JM1" s="181" t="s">
        <v>323</v>
      </c>
      <c r="JN1" s="181" t="s">
        <v>869</v>
      </c>
      <c r="JO1" s="181" t="s">
        <v>871</v>
      </c>
      <c r="JP1" s="181" t="s">
        <v>873</v>
      </c>
      <c r="JQ1" s="181" t="s">
        <v>875</v>
      </c>
      <c r="JR1" s="181" t="s">
        <v>877</v>
      </c>
      <c r="JS1" s="181" t="s">
        <v>879</v>
      </c>
      <c r="JT1" s="181" t="s">
        <v>881</v>
      </c>
      <c r="JU1" s="181" t="s">
        <v>883</v>
      </c>
      <c r="JV1" s="181" t="s">
        <v>324</v>
      </c>
      <c r="JW1" s="181" t="s">
        <v>886</v>
      </c>
      <c r="JX1" s="181" t="s">
        <v>888</v>
      </c>
      <c r="JY1" s="181" t="s">
        <v>890</v>
      </c>
      <c r="JZ1" s="181" t="s">
        <v>892</v>
      </c>
      <c r="KA1" s="181" t="s">
        <v>893</v>
      </c>
      <c r="KB1" s="181" t="s">
        <v>895</v>
      </c>
      <c r="KC1" s="181" t="s">
        <v>897</v>
      </c>
      <c r="KD1" s="181" t="s">
        <v>899</v>
      </c>
      <c r="KE1" s="181" t="s">
        <v>901</v>
      </c>
      <c r="KF1" s="181" t="s">
        <v>903</v>
      </c>
      <c r="KG1" s="181" t="s">
        <v>905</v>
      </c>
      <c r="KH1" s="181" t="s">
        <v>907</v>
      </c>
      <c r="KI1" s="181" t="s">
        <v>909</v>
      </c>
      <c r="KJ1" s="181" t="s">
        <v>911</v>
      </c>
      <c r="KK1" s="181" t="s">
        <v>913</v>
      </c>
      <c r="KL1" s="181" t="s">
        <v>915</v>
      </c>
      <c r="KM1" s="181" t="s">
        <v>917</v>
      </c>
      <c r="KN1" s="181" t="s">
        <v>919</v>
      </c>
      <c r="KO1" s="181" t="s">
        <v>921</v>
      </c>
      <c r="KP1" s="181" t="s">
        <v>923</v>
      </c>
      <c r="KQ1" s="181" t="s">
        <v>925</v>
      </c>
      <c r="KR1" s="181" t="s">
        <v>927</v>
      </c>
      <c r="KS1" s="181" t="s">
        <v>929</v>
      </c>
      <c r="KT1" s="181" t="s">
        <v>931</v>
      </c>
      <c r="KU1" s="181" t="s">
        <v>933</v>
      </c>
      <c r="KV1" s="181" t="s">
        <v>935</v>
      </c>
      <c r="KW1" s="190" t="s">
        <v>325</v>
      </c>
      <c r="KX1" s="181" t="s">
        <v>937</v>
      </c>
      <c r="KY1" s="181" t="s">
        <v>326</v>
      </c>
      <c r="KZ1" s="181" t="s">
        <v>940</v>
      </c>
      <c r="LA1" s="181" t="s">
        <v>942</v>
      </c>
      <c r="LB1" s="181" t="s">
        <v>944</v>
      </c>
      <c r="LC1" s="181" t="s">
        <v>946</v>
      </c>
      <c r="LD1" s="181" t="s">
        <v>327</v>
      </c>
      <c r="LE1" s="181" t="s">
        <v>949</v>
      </c>
      <c r="LF1" s="181" t="s">
        <v>951</v>
      </c>
      <c r="LG1" s="181" t="s">
        <v>953</v>
      </c>
      <c r="LH1" s="181" t="s">
        <v>955</v>
      </c>
      <c r="LI1" s="181" t="s">
        <v>957</v>
      </c>
      <c r="LJ1" s="181" t="s">
        <v>959</v>
      </c>
      <c r="LK1" s="181" t="s">
        <v>961</v>
      </c>
      <c r="LL1" s="178" t="s">
        <v>329</v>
      </c>
      <c r="LM1" s="190" t="s">
        <v>330</v>
      </c>
      <c r="LN1" s="181" t="s">
        <v>331</v>
      </c>
      <c r="LO1" s="181" t="s">
        <v>332</v>
      </c>
      <c r="LP1" s="190" t="s">
        <v>333</v>
      </c>
      <c r="LQ1" s="181" t="s">
        <v>334</v>
      </c>
      <c r="LR1" s="181" t="s">
        <v>981</v>
      </c>
      <c r="LS1" s="181" t="s">
        <v>983</v>
      </c>
      <c r="LT1" s="181" t="s">
        <v>984</v>
      </c>
      <c r="LU1" s="181" t="s">
        <v>986</v>
      </c>
      <c r="LV1" s="181" t="s">
        <v>987</v>
      </c>
      <c r="LW1" s="181" t="s">
        <v>989</v>
      </c>
      <c r="LX1" s="181" t="s">
        <v>991</v>
      </c>
      <c r="LY1" s="181" t="s">
        <v>993</v>
      </c>
      <c r="LZ1" s="181" t="s">
        <v>995</v>
      </c>
      <c r="MA1" s="181" t="s">
        <v>335</v>
      </c>
      <c r="MB1" s="181" t="s">
        <v>998</v>
      </c>
      <c r="MC1" s="181" t="s">
        <v>999</v>
      </c>
      <c r="MD1" s="181" t="s">
        <v>1001</v>
      </c>
      <c r="ME1" s="181" t="s">
        <v>336</v>
      </c>
      <c r="MF1" s="181" t="s">
        <v>1004</v>
      </c>
      <c r="MG1" s="181" t="s">
        <v>1005</v>
      </c>
      <c r="MH1" s="181" t="s">
        <v>1007</v>
      </c>
      <c r="MI1" s="181" t="s">
        <v>1009</v>
      </c>
      <c r="MJ1" s="181" t="s">
        <v>337</v>
      </c>
      <c r="MK1" s="181" t="s">
        <v>1012</v>
      </c>
      <c r="ML1" s="181" t="s">
        <v>1014</v>
      </c>
      <c r="MM1" s="181" t="s">
        <v>1016</v>
      </c>
      <c r="MN1" s="181" t="s">
        <v>1018</v>
      </c>
      <c r="MO1" s="181" t="s">
        <v>338</v>
      </c>
      <c r="MP1" s="181" t="s">
        <v>1021</v>
      </c>
      <c r="MQ1" s="181" t="s">
        <v>1023</v>
      </c>
      <c r="MR1" s="181" t="s">
        <v>1025</v>
      </c>
      <c r="MS1" s="181" t="s">
        <v>1027</v>
      </c>
      <c r="MT1" s="181" t="s">
        <v>1029</v>
      </c>
      <c r="MU1" s="181" t="s">
        <v>1031</v>
      </c>
      <c r="MV1" s="181" t="s">
        <v>1033</v>
      </c>
      <c r="MW1" s="181" t="s">
        <v>1035</v>
      </c>
      <c r="MX1" s="181" t="s">
        <v>1037</v>
      </c>
      <c r="MY1" s="181" t="s">
        <v>1039</v>
      </c>
      <c r="MZ1" s="181" t="s">
        <v>1041</v>
      </c>
      <c r="NA1" s="181" t="s">
        <v>1042</v>
      </c>
      <c r="NB1" s="190" t="s">
        <v>339</v>
      </c>
      <c r="NC1" s="181" t="s">
        <v>340</v>
      </c>
      <c r="ND1" s="181" t="s">
        <v>1044</v>
      </c>
      <c r="NE1" s="181" t="s">
        <v>1046</v>
      </c>
      <c r="NF1" s="181" t="s">
        <v>1048</v>
      </c>
      <c r="NG1" s="181" t="s">
        <v>1050</v>
      </c>
      <c r="NH1" s="190" t="s">
        <v>341</v>
      </c>
      <c r="NI1" s="181" t="s">
        <v>342</v>
      </c>
      <c r="NJ1" s="181" t="s">
        <v>1051</v>
      </c>
      <c r="NK1" s="181" t="s">
        <v>343</v>
      </c>
      <c r="NL1" s="181" t="s">
        <v>1053</v>
      </c>
      <c r="NM1" s="181" t="s">
        <v>1055</v>
      </c>
      <c r="NN1" s="181" t="s">
        <v>344</v>
      </c>
      <c r="NO1" s="181" t="s">
        <v>1057</v>
      </c>
      <c r="NP1" s="181" t="s">
        <v>1059</v>
      </c>
      <c r="NQ1" s="178" t="s">
        <v>330</v>
      </c>
      <c r="NR1" s="190" t="s">
        <v>331</v>
      </c>
      <c r="NS1" s="181" t="s">
        <v>345</v>
      </c>
      <c r="NT1" s="181" t="s">
        <v>963</v>
      </c>
      <c r="NU1" s="181" t="s">
        <v>965</v>
      </c>
      <c r="NV1" s="181" t="s">
        <v>967</v>
      </c>
      <c r="NW1" s="181" t="s">
        <v>969</v>
      </c>
      <c r="NX1" s="181" t="s">
        <v>346</v>
      </c>
      <c r="NY1" s="181" t="s">
        <v>971</v>
      </c>
      <c r="NZ1" s="181" t="s">
        <v>347</v>
      </c>
      <c r="OA1" s="181" t="s">
        <v>973</v>
      </c>
      <c r="OB1" s="190" t="s">
        <v>332</v>
      </c>
      <c r="OC1" s="181" t="s">
        <v>975</v>
      </c>
      <c r="OD1" s="181" t="s">
        <v>348</v>
      </c>
      <c r="OE1" s="178" t="s">
        <v>332</v>
      </c>
      <c r="OF1" s="190" t="s">
        <v>348</v>
      </c>
      <c r="OG1" s="181" t="s">
        <v>977</v>
      </c>
      <c r="OH1" s="181" t="s">
        <v>979</v>
      </c>
      <c r="OI1" s="181" t="s">
        <v>349</v>
      </c>
      <c r="OJ1" s="178" t="s">
        <v>350</v>
      </c>
      <c r="OK1" s="190" t="s">
        <v>351</v>
      </c>
      <c r="OL1" s="181" t="s">
        <v>352</v>
      </c>
      <c r="OM1" s="181" t="s">
        <v>1060</v>
      </c>
      <c r="ON1" s="181" t="s">
        <v>1062</v>
      </c>
      <c r="OO1" s="181" t="s">
        <v>353</v>
      </c>
      <c r="OP1" s="181" t="s">
        <v>363</v>
      </c>
      <c r="OQ1" s="181" t="s">
        <v>1064</v>
      </c>
      <c r="OR1" s="181" t="s">
        <v>1066</v>
      </c>
      <c r="OS1" s="181" t="s">
        <v>1068</v>
      </c>
      <c r="OT1" s="181" t="s">
        <v>1070</v>
      </c>
      <c r="OU1" s="181" t="s">
        <v>1072</v>
      </c>
      <c r="OV1" s="181" t="s">
        <v>1074</v>
      </c>
      <c r="OW1" s="181" t="s">
        <v>1076</v>
      </c>
      <c r="OX1" s="181" t="s">
        <v>1078</v>
      </c>
      <c r="OY1" s="181" t="s">
        <v>1080</v>
      </c>
      <c r="OZ1" s="181" t="s">
        <v>1082</v>
      </c>
      <c r="PA1" s="181" t="s">
        <v>1084</v>
      </c>
      <c r="PB1" s="181" t="s">
        <v>1086</v>
      </c>
      <c r="PC1" s="181" t="s">
        <v>1088</v>
      </c>
      <c r="PD1" s="181" t="s">
        <v>1090</v>
      </c>
      <c r="PE1" s="181" t="s">
        <v>1092</v>
      </c>
      <c r="PF1" s="181" t="s">
        <v>1094</v>
      </c>
      <c r="PG1" s="181" t="s">
        <v>1096</v>
      </c>
      <c r="PH1" s="181" t="s">
        <v>1098</v>
      </c>
      <c r="PI1" s="181" t="s">
        <v>1100</v>
      </c>
      <c r="PJ1" s="181" t="s">
        <v>1102</v>
      </c>
      <c r="PK1" s="181" t="s">
        <v>1104</v>
      </c>
      <c r="PL1" s="181" t="s">
        <v>1106</v>
      </c>
      <c r="PM1" s="181" t="s">
        <v>364</v>
      </c>
      <c r="PN1" s="181" t="s">
        <v>1109</v>
      </c>
      <c r="PO1" s="181" t="s">
        <v>1111</v>
      </c>
      <c r="PP1" s="181" t="s">
        <v>1112</v>
      </c>
      <c r="PQ1" s="181" t="s">
        <v>1114</v>
      </c>
      <c r="PR1" s="181" t="s">
        <v>1116</v>
      </c>
      <c r="PS1" s="181" t="s">
        <v>1118</v>
      </c>
      <c r="PT1" s="181" t="s">
        <v>1120</v>
      </c>
      <c r="PU1" s="181" t="s">
        <v>1122</v>
      </c>
      <c r="PV1" s="181" t="s">
        <v>1124</v>
      </c>
      <c r="PW1" s="181" t="s">
        <v>1126</v>
      </c>
      <c r="PX1" s="181" t="s">
        <v>1128</v>
      </c>
      <c r="PY1" s="181" t="s">
        <v>1130</v>
      </c>
      <c r="PZ1" s="181" t="s">
        <v>1132</v>
      </c>
      <c r="QA1" s="181" t="s">
        <v>1134</v>
      </c>
      <c r="QB1" s="181" t="s">
        <v>1136</v>
      </c>
      <c r="QC1" s="181" t="s">
        <v>1138</v>
      </c>
      <c r="QD1" s="181" t="s">
        <v>1140</v>
      </c>
      <c r="QE1" s="181" t="s">
        <v>1142</v>
      </c>
      <c r="QF1" s="181" t="s">
        <v>1144</v>
      </c>
      <c r="QG1" s="181" t="s">
        <v>1146</v>
      </c>
      <c r="QH1" s="181" t="s">
        <v>1148</v>
      </c>
      <c r="QI1" s="181" t="s">
        <v>1150</v>
      </c>
      <c r="QJ1" s="181" t="s">
        <v>1152</v>
      </c>
      <c r="QK1" s="181" t="s">
        <v>1154</v>
      </c>
      <c r="QL1" s="181" t="s">
        <v>1156</v>
      </c>
      <c r="QM1" s="181" t="s">
        <v>1158</v>
      </c>
      <c r="QN1" s="181" t="s">
        <v>354</v>
      </c>
      <c r="QO1" s="181" t="s">
        <v>1160</v>
      </c>
      <c r="QP1" s="181" t="s">
        <v>1162</v>
      </c>
      <c r="QQ1" s="181" t="s">
        <v>1164</v>
      </c>
      <c r="QR1" s="181" t="s">
        <v>1166</v>
      </c>
      <c r="QS1" s="181" t="s">
        <v>1168</v>
      </c>
      <c r="QT1" s="190" t="s">
        <v>355</v>
      </c>
      <c r="QU1" s="181" t="s">
        <v>356</v>
      </c>
      <c r="QV1" s="181" t="s">
        <v>1170</v>
      </c>
      <c r="QW1" s="181" t="s">
        <v>1172</v>
      </c>
      <c r="QX1" s="181" t="s">
        <v>1174</v>
      </c>
      <c r="QY1" s="181" t="s">
        <v>1176</v>
      </c>
      <c r="QZ1" s="181" t="s">
        <v>1178</v>
      </c>
      <c r="RA1" s="181" t="s">
        <v>1180</v>
      </c>
      <c r="RB1" s="190" t="s">
        <v>357</v>
      </c>
      <c r="RC1" s="181" t="s">
        <v>1182</v>
      </c>
      <c r="RD1" s="181" t="s">
        <v>358</v>
      </c>
      <c r="RE1" s="190" t="s">
        <v>359</v>
      </c>
      <c r="RF1" s="181" t="s">
        <v>360</v>
      </c>
      <c r="RG1" s="181" t="s">
        <v>1212</v>
      </c>
      <c r="RH1" s="181" t="s">
        <v>1214</v>
      </c>
      <c r="RI1" s="190" t="s">
        <v>361</v>
      </c>
      <c r="RJ1" s="181" t="s">
        <v>362</v>
      </c>
      <c r="RK1" s="181" t="s">
        <v>1216</v>
      </c>
      <c r="RL1" s="181" t="s">
        <v>1217</v>
      </c>
      <c r="RM1" s="181" t="s">
        <v>1218</v>
      </c>
      <c r="RN1" s="181" t="s">
        <v>1219</v>
      </c>
      <c r="RO1" s="181" t="s">
        <v>1221</v>
      </c>
      <c r="RP1" s="181" t="s">
        <v>1222</v>
      </c>
      <c r="RQ1" s="181" t="s">
        <v>1224</v>
      </c>
      <c r="RR1" s="181" t="s">
        <v>1225</v>
      </c>
      <c r="RS1" s="178" t="s">
        <v>357</v>
      </c>
      <c r="RT1" s="190" t="s">
        <v>358</v>
      </c>
      <c r="RU1" s="181" t="s">
        <v>365</v>
      </c>
      <c r="RV1" s="181" t="s">
        <v>1184</v>
      </c>
      <c r="RW1" s="181" t="s">
        <v>1186</v>
      </c>
      <c r="RX1" s="181" t="s">
        <v>1188</v>
      </c>
      <c r="RY1" s="181" t="s">
        <v>1190</v>
      </c>
      <c r="RZ1" s="181" t="s">
        <v>1192</v>
      </c>
      <c r="SA1" s="181" t="s">
        <v>1194</v>
      </c>
      <c r="SB1" s="181" t="s">
        <v>1196</v>
      </c>
      <c r="SC1" s="181" t="s">
        <v>1198</v>
      </c>
      <c r="SD1" s="181" t="s">
        <v>1200</v>
      </c>
      <c r="SE1" s="181" t="s">
        <v>1202</v>
      </c>
      <c r="SF1" s="181" t="s">
        <v>1204</v>
      </c>
      <c r="SG1" s="181" t="s">
        <v>1206</v>
      </c>
      <c r="SH1" s="181" t="s">
        <v>1208</v>
      </c>
      <c r="SI1" s="181" t="s">
        <v>1210</v>
      </c>
      <c r="SJ1" s="178" t="s">
        <v>366</v>
      </c>
      <c r="SK1" s="190" t="s">
        <v>367</v>
      </c>
      <c r="SL1" s="181" t="s">
        <v>368</v>
      </c>
      <c r="SM1" s="181" t="s">
        <v>1227</v>
      </c>
      <c r="SN1" s="181" t="s">
        <v>1229</v>
      </c>
      <c r="SO1" s="181" t="s">
        <v>369</v>
      </c>
      <c r="SP1" s="181" t="s">
        <v>1231</v>
      </c>
      <c r="SQ1" s="181" t="s">
        <v>1233</v>
      </c>
      <c r="SR1" s="181" t="s">
        <v>1235</v>
      </c>
      <c r="SS1" s="181" t="s">
        <v>1237</v>
      </c>
      <c r="ST1" s="190" t="s">
        <v>370</v>
      </c>
      <c r="SU1" s="181" t="s">
        <v>371</v>
      </c>
      <c r="SV1" s="181" t="s">
        <v>1239</v>
      </c>
      <c r="SW1" s="181" t="s">
        <v>1241</v>
      </c>
      <c r="SX1" s="181" t="s">
        <v>1243</v>
      </c>
      <c r="SY1" s="181" t="s">
        <v>1245</v>
      </c>
      <c r="SZ1" s="181" t="s">
        <v>1247</v>
      </c>
      <c r="TA1" s="181" t="s">
        <v>1249</v>
      </c>
      <c r="TB1" s="181" t="s">
        <v>1251</v>
      </c>
      <c r="TC1" s="181" t="s">
        <v>1253</v>
      </c>
      <c r="TD1" s="181" t="s">
        <v>1255</v>
      </c>
      <c r="TE1" s="181" t="s">
        <v>1257</v>
      </c>
      <c r="TF1" s="181" t="s">
        <v>1259</v>
      </c>
      <c r="TG1" s="181" t="s">
        <v>1261</v>
      </c>
      <c r="TH1" s="181" t="s">
        <v>1263</v>
      </c>
      <c r="TI1" s="181" t="s">
        <v>1265</v>
      </c>
      <c r="TJ1" s="181" t="s">
        <v>1267</v>
      </c>
      <c r="TK1" s="178" t="s">
        <v>372</v>
      </c>
      <c r="TL1" s="190" t="s">
        <v>373</v>
      </c>
      <c r="TM1" s="181" t="s">
        <v>374</v>
      </c>
      <c r="TN1" s="181" t="s">
        <v>1269</v>
      </c>
      <c r="TO1" s="181" t="s">
        <v>1271</v>
      </c>
      <c r="TP1" s="181" t="s">
        <v>1273</v>
      </c>
      <c r="TQ1" s="181" t="s">
        <v>1275</v>
      </c>
      <c r="TR1" s="181" t="s">
        <v>1277</v>
      </c>
      <c r="TS1" s="181" t="s">
        <v>375</v>
      </c>
      <c r="TT1" s="181" t="s">
        <v>1279</v>
      </c>
      <c r="TU1" s="181" t="s">
        <v>1281</v>
      </c>
      <c r="TV1" s="181" t="s">
        <v>1283</v>
      </c>
      <c r="TW1" s="181" t="s">
        <v>1285</v>
      </c>
      <c r="TX1" s="181" t="s">
        <v>1287</v>
      </c>
      <c r="TY1" s="181" t="s">
        <v>1289</v>
      </c>
      <c r="TZ1" s="190" t="s">
        <v>376</v>
      </c>
      <c r="UA1" s="181" t="s">
        <v>377</v>
      </c>
      <c r="UB1" s="181" t="s">
        <v>378</v>
      </c>
      <c r="UC1" s="181" t="s">
        <v>1291</v>
      </c>
      <c r="UD1" s="181" t="s">
        <v>1293</v>
      </c>
      <c r="UE1" s="181" t="s">
        <v>1294</v>
      </c>
      <c r="UF1" s="181" t="s">
        <v>1296</v>
      </c>
      <c r="UG1" s="181" t="s">
        <v>1298</v>
      </c>
      <c r="UH1" s="181" t="s">
        <v>1300</v>
      </c>
      <c r="UI1" s="181" t="s">
        <v>1302</v>
      </c>
      <c r="UJ1" s="181" t="s">
        <v>1304</v>
      </c>
      <c r="UK1" s="181" t="s">
        <v>1306</v>
      </c>
      <c r="UL1" s="181" t="s">
        <v>1308</v>
      </c>
      <c r="UM1" s="181" t="s">
        <v>1310</v>
      </c>
      <c r="UN1" s="181" t="s">
        <v>1312</v>
      </c>
      <c r="UO1" s="181" t="s">
        <v>1314</v>
      </c>
      <c r="UP1" s="181" t="s">
        <v>1316</v>
      </c>
      <c r="UQ1" s="181" t="s">
        <v>1318</v>
      </c>
      <c r="UR1" s="181" t="s">
        <v>1320</v>
      </c>
      <c r="US1" s="178" t="s">
        <v>1322</v>
      </c>
      <c r="UT1" s="181" t="s">
        <v>1324</v>
      </c>
      <c r="UU1" s="181" t="s">
        <v>1326</v>
      </c>
      <c r="UV1" s="181" t="s">
        <v>1328</v>
      </c>
      <c r="UW1" s="181" t="s">
        <v>1330</v>
      </c>
      <c r="UX1" s="181" t="s">
        <v>1332</v>
      </c>
      <c r="UY1" s="184"/>
    </row>
    <row r="2" spans="1:571" s="122" customFormat="1" hidden="1" x14ac:dyDescent="0.25">
      <c r="K2" s="160"/>
      <c r="Z2" s="457"/>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1539</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730" t="s">
        <v>392</v>
      </c>
      <c r="L10" s="730"/>
      <c r="M10" s="730"/>
      <c r="N10" s="730"/>
      <c r="O10" s="730"/>
      <c r="P10" s="730"/>
      <c r="Q10" s="730"/>
      <c r="R10" s="730"/>
      <c r="S10" s="730"/>
      <c r="T10" s="730"/>
      <c r="U10" s="730"/>
      <c r="V10" s="730"/>
      <c r="W10" s="730"/>
      <c r="X10" s="730"/>
      <c r="Y10" s="730"/>
      <c r="Z10" s="730"/>
      <c r="AA10" s="730"/>
    </row>
    <row r="11" spans="1:571" ht="79.5" thickBot="1" x14ac:dyDescent="0.3">
      <c r="A11" s="372"/>
      <c r="B11" s="322" t="s">
        <v>132</v>
      </c>
      <c r="C11" s="193" t="s">
        <v>131</v>
      </c>
      <c r="D11" s="194" t="s">
        <v>128</v>
      </c>
      <c r="E11" s="211" t="s">
        <v>1538</v>
      </c>
      <c r="F11" s="194" t="s">
        <v>247</v>
      </c>
      <c r="G11" s="194" t="s">
        <v>459</v>
      </c>
      <c r="H11" s="194" t="s">
        <v>461</v>
      </c>
      <c r="I11" s="211" t="s">
        <v>462</v>
      </c>
      <c r="J11" s="194" t="s">
        <v>460</v>
      </c>
      <c r="K11" s="340" t="s">
        <v>1355</v>
      </c>
      <c r="L11" s="340" t="s">
        <v>1357</v>
      </c>
      <c r="M11" s="340" t="s">
        <v>470</v>
      </c>
      <c r="N11" s="340" t="s">
        <v>1356</v>
      </c>
      <c r="O11" s="340" t="s">
        <v>1358</v>
      </c>
      <c r="P11" s="340" t="s">
        <v>471</v>
      </c>
      <c r="Q11" s="340" t="s">
        <v>1359</v>
      </c>
      <c r="R11" s="340" t="s">
        <v>1360</v>
      </c>
      <c r="S11" s="340" t="s">
        <v>1361</v>
      </c>
      <c r="T11" s="340" t="s">
        <v>1445</v>
      </c>
      <c r="U11" s="340" t="s">
        <v>1362</v>
      </c>
      <c r="V11" s="340" t="s">
        <v>1363</v>
      </c>
      <c r="W11" s="340" t="s">
        <v>1364</v>
      </c>
      <c r="X11" s="340" t="s">
        <v>1365</v>
      </c>
      <c r="Y11" s="340" t="s">
        <v>1366</v>
      </c>
      <c r="Z11" s="340" t="s">
        <v>1451</v>
      </c>
      <c r="AA11" s="340" t="s">
        <v>1473</v>
      </c>
      <c r="AB11" s="339"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x14ac:dyDescent="0.25">
      <c r="A12" s="371"/>
      <c r="B12" s="187" t="s">
        <v>250</v>
      </c>
      <c r="C12" s="188" t="s">
        <v>133</v>
      </c>
      <c r="D12" s="189">
        <f>D13+D47+D83+D89+D96</f>
        <v>0</v>
      </c>
      <c r="E12" s="189">
        <f>E13+E47+E83+E89+E96</f>
        <v>45251125.055</v>
      </c>
      <c r="F12" s="189">
        <f t="shared" ref="F12:F106" si="0">D12+E12</f>
        <v>45251125.055</v>
      </c>
      <c r="G12" s="189">
        <f>G13+G47+G83+G89+G96</f>
        <v>0</v>
      </c>
      <c r="H12" s="189">
        <f>F12-G12</f>
        <v>45251125.055</v>
      </c>
      <c r="I12" s="189">
        <f>I13+I47+I83+I89+I96</f>
        <v>0</v>
      </c>
      <c r="J12" s="189">
        <f>F12-I12</f>
        <v>45251125.055</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2432212</v>
      </c>
      <c r="U12" s="189">
        <f t="shared" si="1"/>
        <v>420000</v>
      </c>
      <c r="V12" s="189">
        <f t="shared" si="1"/>
        <v>41939913.055</v>
      </c>
      <c r="W12" s="189">
        <f t="shared" si="1"/>
        <v>0</v>
      </c>
      <c r="X12" s="189">
        <f t="shared" si="1"/>
        <v>0</v>
      </c>
      <c r="Y12" s="189">
        <f t="shared" ref="Y12:Z12" si="3">Y13+Y47+Y83+Y89+Y96</f>
        <v>0</v>
      </c>
      <c r="Z12" s="189">
        <f t="shared" si="3"/>
        <v>0</v>
      </c>
      <c r="AA12" s="189">
        <f t="shared" si="1"/>
        <v>459000</v>
      </c>
      <c r="AB12" s="189">
        <f t="shared" si="1"/>
        <v>39593531.020000003</v>
      </c>
      <c r="AC12" s="189">
        <f t="shared" si="1"/>
        <v>0</v>
      </c>
      <c r="AD12" s="189">
        <f t="shared" si="1"/>
        <v>4492448.4516666662</v>
      </c>
      <c r="AE12" s="189">
        <f>AB12+AC12+AD12</f>
        <v>44085979.471666671</v>
      </c>
      <c r="AF12" s="189">
        <f>AF13+AF47+AF83+AF89+AF96</f>
        <v>0</v>
      </c>
      <c r="AG12" s="189">
        <f>AG13+AG47+AG83+AG89+AG96</f>
        <v>0</v>
      </c>
      <c r="AH12" s="189">
        <f>AH13+AH47+AH83+AH89+AH96</f>
        <v>0</v>
      </c>
      <c r="AI12" s="189">
        <f>AF12+AG12+AH12</f>
        <v>0</v>
      </c>
      <c r="AJ12" s="189">
        <f>AJ13+AJ47+AJ83+AJ89+AJ96</f>
        <v>1165145.5833333333</v>
      </c>
      <c r="AK12" s="189">
        <f>AK13+AK47+AK83+AK89+AK96</f>
        <v>0</v>
      </c>
      <c r="AL12" s="189">
        <f>AL13+AL47+AL83+AL89+AL96</f>
        <v>0</v>
      </c>
      <c r="AM12" s="189">
        <f>AJ12+AK12+AL12</f>
        <v>1165145.5833333333</v>
      </c>
      <c r="AN12" s="189">
        <f>AN13+AN47+AN83+AN89+AN96</f>
        <v>0</v>
      </c>
      <c r="AO12" s="189">
        <f>AO13+AO47+AO83+AO89+AO96</f>
        <v>0</v>
      </c>
      <c r="AP12" s="189">
        <f>AP13+AP47+AP83+AP89+AP96</f>
        <v>0</v>
      </c>
      <c r="AQ12" s="189">
        <f>AN12+AO12+AP12</f>
        <v>0</v>
      </c>
      <c r="AR12" s="189">
        <f>AE12+AI12+AM12+AQ12</f>
        <v>45251125.055000007</v>
      </c>
    </row>
    <row r="13" spans="1:571" x14ac:dyDescent="0.25">
      <c r="B13" s="190" t="s">
        <v>251</v>
      </c>
      <c r="C13" s="191" t="s">
        <v>134</v>
      </c>
      <c r="D13" s="192">
        <f>SUM(D14:D46)</f>
        <v>0</v>
      </c>
      <c r="E13" s="192">
        <f>SUM(E14:E46)</f>
        <v>12816949.434999999</v>
      </c>
      <c r="F13" s="192">
        <f t="shared" si="0"/>
        <v>12816949.434999999</v>
      </c>
      <c r="G13" s="192">
        <f>SUM(G14:G46)</f>
        <v>0</v>
      </c>
      <c r="H13" s="192">
        <f t="shared" ref="H13:H220" si="4">F13-G13</f>
        <v>12816949.434999999</v>
      </c>
      <c r="I13" s="192">
        <f>SUM(I14:I46)</f>
        <v>0</v>
      </c>
      <c r="J13" s="192">
        <f t="shared" ref="J13:J220" si="5">F13-I13</f>
        <v>12816949.434999999</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2387212</v>
      </c>
      <c r="U13" s="192">
        <f t="shared" si="6"/>
        <v>60000</v>
      </c>
      <c r="V13" s="192">
        <f t="shared" si="6"/>
        <v>9910737.4350000005</v>
      </c>
      <c r="W13" s="192">
        <f t="shared" si="6"/>
        <v>0</v>
      </c>
      <c r="X13" s="192">
        <f t="shared" si="6"/>
        <v>0</v>
      </c>
      <c r="Y13" s="192">
        <f t="shared" ref="Y13:Z13" si="8">SUM(Y14:Y46)</f>
        <v>0</v>
      </c>
      <c r="Z13" s="192">
        <f t="shared" si="8"/>
        <v>0</v>
      </c>
      <c r="AA13" s="192">
        <f t="shared" si="6"/>
        <v>459000</v>
      </c>
      <c r="AB13" s="192">
        <f t="shared" si="6"/>
        <v>9699607.9233333338</v>
      </c>
      <c r="AC13" s="192">
        <f t="shared" si="6"/>
        <v>0</v>
      </c>
      <c r="AD13" s="192">
        <f t="shared" si="6"/>
        <v>3117341.5116666667</v>
      </c>
      <c r="AE13" s="192">
        <f t="shared" ref="AE13:AE220" si="9">AB13+AC13+AD13</f>
        <v>12816949.435000001</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12816949.435000001</v>
      </c>
    </row>
    <row r="14" spans="1:571" x14ac:dyDescent="0.25">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494</v>
      </c>
      <c r="C15" s="182" t="s">
        <v>495</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11422510.719999999</v>
      </c>
      <c r="F15" s="183">
        <f t="shared" si="0"/>
        <v>11422510.719999999</v>
      </c>
      <c r="G15" s="183"/>
      <c r="H15" s="183">
        <f t="shared" si="4"/>
        <v>11422510.719999999</v>
      </c>
      <c r="I15" s="183"/>
      <c r="J15" s="183">
        <f t="shared" si="5"/>
        <v>11422510.719999999</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2151633</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8862877.7200000007</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408000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8868561.1600000001</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2553949.56</v>
      </c>
      <c r="AE15" s="183">
        <f t="shared" si="9"/>
        <v>11422510.720000001</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11422510.720000001</v>
      </c>
    </row>
    <row r="16" spans="1:571" x14ac:dyDescent="0.25">
      <c r="B16" s="181" t="s">
        <v>496</v>
      </c>
      <c r="C16" s="182" t="s">
        <v>497</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498</v>
      </c>
      <c r="C17" s="182" t="s">
        <v>499</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500</v>
      </c>
      <c r="C18" s="182" t="s">
        <v>501</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502</v>
      </c>
      <c r="C19" s="182" t="s">
        <v>503</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504</v>
      </c>
      <c r="C20" s="182" t="s">
        <v>505</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507</v>
      </c>
      <c r="C22" s="182" t="s">
        <v>506</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509</v>
      </c>
      <c r="C24" s="182" t="s">
        <v>508</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511</v>
      </c>
      <c r="C25" s="182" t="s">
        <v>510</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513</v>
      </c>
      <c r="C26" s="182" t="s">
        <v>512</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514</v>
      </c>
      <c r="C28" s="182" t="s">
        <v>515</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929626.14333333331</v>
      </c>
      <c r="F28" s="183">
        <f t="shared" si="14"/>
        <v>929626.14333333331</v>
      </c>
      <c r="G28" s="183"/>
      <c r="H28" s="183">
        <f t="shared" si="15"/>
        <v>929626.14333333331</v>
      </c>
      <c r="I28" s="183"/>
      <c r="J28" s="183">
        <f t="shared" si="16"/>
        <v>929626.14333333331</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157053</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678573.14333333331</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34000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739046.76333333331</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190579.38</v>
      </c>
      <c r="AE28" s="183">
        <f t="shared" si="17"/>
        <v>929626.14333333331</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929626.14333333331</v>
      </c>
    </row>
    <row r="29" spans="2:44" x14ac:dyDescent="0.25">
      <c r="B29" s="181" t="s">
        <v>517</v>
      </c>
      <c r="C29" s="182" t="s">
        <v>516</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464812.57166666666</v>
      </c>
      <c r="F29" s="183">
        <f t="shared" ref="F29:F30" si="38">D29+E29</f>
        <v>464812.57166666666</v>
      </c>
      <c r="G29" s="183"/>
      <c r="H29" s="183">
        <f t="shared" ref="H29:H30" si="39">F29-G29</f>
        <v>464812.57166666666</v>
      </c>
      <c r="I29" s="183"/>
      <c r="J29" s="183">
        <f t="shared" ref="J29:J30" si="40">F29-I29</f>
        <v>464812.57166666666</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78526</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369286.57166666666</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17000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92000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372812.57166666666</v>
      </c>
      <c r="AE29" s="183">
        <f t="shared" ref="AE29:AE30" si="41">AB29+AC29+AD29</f>
        <v>464812.57166666666</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464812.57166666666</v>
      </c>
    </row>
    <row r="30" spans="2:44" x14ac:dyDescent="0.25">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519</v>
      </c>
      <c r="C31" s="182" t="s">
        <v>518</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520</v>
      </c>
      <c r="C33" s="182" t="s">
        <v>522</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521</v>
      </c>
      <c r="C34" s="182" t="s">
        <v>523</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525</v>
      </c>
      <c r="C35" s="182" t="s">
        <v>524</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526</v>
      </c>
      <c r="C37" s="182" t="s">
        <v>527</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528</v>
      </c>
      <c r="C38" s="182" t="s">
        <v>529</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530</v>
      </c>
      <c r="C39" s="182" t="s">
        <v>531</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532</v>
      </c>
      <c r="C41" s="182" t="s">
        <v>533</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534</v>
      </c>
      <c r="C42" s="182" t="s">
        <v>535</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536</v>
      </c>
      <c r="C43" s="182" t="s">
        <v>537</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538</v>
      </c>
      <c r="C44" s="182" t="s">
        <v>539</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540</v>
      </c>
      <c r="C46" s="182" t="s">
        <v>541</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258</v>
      </c>
      <c r="C47" s="191" t="s">
        <v>142</v>
      </c>
      <c r="D47" s="192">
        <f>SUM(D48:D82)</f>
        <v>0</v>
      </c>
      <c r="E47" s="192">
        <f>SUM(E48:E82)</f>
        <v>32434175.620000001</v>
      </c>
      <c r="F47" s="192">
        <f t="shared" si="0"/>
        <v>32434175.620000001</v>
      </c>
      <c r="G47" s="192">
        <f>SUM(G48:G82)</f>
        <v>0</v>
      </c>
      <c r="H47" s="192">
        <f t="shared" si="4"/>
        <v>32434175.620000001</v>
      </c>
      <c r="I47" s="192">
        <f t="shared" ref="I47:AD47" si="102">SUM(I48:I82)</f>
        <v>0</v>
      </c>
      <c r="J47" s="192">
        <f t="shared" si="102"/>
        <v>32434175.620000001</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45000</v>
      </c>
      <c r="U47" s="192">
        <f t="shared" si="102"/>
        <v>360000</v>
      </c>
      <c r="V47" s="192">
        <f t="shared" si="102"/>
        <v>32029175.620000001</v>
      </c>
      <c r="W47" s="192">
        <f t="shared" si="102"/>
        <v>0</v>
      </c>
      <c r="X47" s="192">
        <f t="shared" si="102"/>
        <v>0</v>
      </c>
      <c r="Y47" s="192">
        <f t="shared" ref="Y47:Z47" si="104">SUM(Y48:Y82)</f>
        <v>0</v>
      </c>
      <c r="Z47" s="192">
        <f t="shared" si="104"/>
        <v>0</v>
      </c>
      <c r="AA47" s="192">
        <f t="shared" si="102"/>
        <v>0</v>
      </c>
      <c r="AB47" s="192">
        <f t="shared" si="102"/>
        <v>29893923.096666668</v>
      </c>
      <c r="AC47" s="192">
        <f t="shared" si="102"/>
        <v>0</v>
      </c>
      <c r="AD47" s="192">
        <f t="shared" si="102"/>
        <v>1375106.94</v>
      </c>
      <c r="AE47" s="192">
        <f t="shared" si="17"/>
        <v>31269030.036666669</v>
      </c>
      <c r="AF47" s="192">
        <f>SUM(AF48:AF82)</f>
        <v>0</v>
      </c>
      <c r="AG47" s="192">
        <f>SUM(AG48:AG82)</f>
        <v>0</v>
      </c>
      <c r="AH47" s="192">
        <f>SUM(AH48:AH82)</f>
        <v>0</v>
      </c>
      <c r="AI47" s="192">
        <f t="shared" si="10"/>
        <v>0</v>
      </c>
      <c r="AJ47" s="192">
        <f>SUM(AJ48:AJ82)</f>
        <v>1165145.5833333333</v>
      </c>
      <c r="AK47" s="192">
        <f>SUM(AK48:AK82)</f>
        <v>0</v>
      </c>
      <c r="AL47" s="192">
        <f>SUM(AL48:AL82)</f>
        <v>0</v>
      </c>
      <c r="AM47" s="192">
        <f t="shared" si="11"/>
        <v>1165145.5833333333</v>
      </c>
      <c r="AN47" s="192">
        <f>SUM(AN48:AN82)</f>
        <v>0</v>
      </c>
      <c r="AO47" s="192">
        <f>SUM(AO48:AO82)</f>
        <v>0</v>
      </c>
      <c r="AP47" s="192">
        <f>SUM(AP48:AP82)</f>
        <v>0</v>
      </c>
      <c r="AQ47" s="192">
        <f t="shared" si="12"/>
        <v>0</v>
      </c>
      <c r="AR47" s="192">
        <f t="shared" si="13"/>
        <v>32434175.620000001</v>
      </c>
    </row>
    <row r="48" spans="2:44" x14ac:dyDescent="0.25">
      <c r="B48" s="181" t="s">
        <v>542</v>
      </c>
      <c r="C48" s="182" t="s">
        <v>543</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544</v>
      </c>
      <c r="C50" s="182" t="s">
        <v>545</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546</v>
      </c>
      <c r="C51" s="182" t="s">
        <v>547</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548</v>
      </c>
      <c r="C53" s="182" t="s">
        <v>549</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550</v>
      </c>
      <c r="C54" s="182" t="s">
        <v>516</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551</v>
      </c>
      <c r="C56" s="182" t="s">
        <v>552</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553</v>
      </c>
      <c r="C57" s="182" t="s">
        <v>523</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554</v>
      </c>
      <c r="C58" s="182" t="s">
        <v>524</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555</v>
      </c>
      <c r="C59" s="182" t="s">
        <v>556</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557</v>
      </c>
      <c r="C60" s="182" t="s">
        <v>558</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559</v>
      </c>
      <c r="C61" s="182" t="s">
        <v>531</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560</v>
      </c>
      <c r="C62" s="182" t="s">
        <v>561</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562</v>
      </c>
      <c r="C64" s="182" t="s">
        <v>563</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32434175.620000001</v>
      </c>
      <c r="F64" s="183">
        <f t="shared" ref="F64" si="161">D64+E64</f>
        <v>32434175.620000001</v>
      </c>
      <c r="G64" s="183"/>
      <c r="H64" s="183">
        <f t="shared" ref="H64" si="162">F64-G64</f>
        <v>32434175.620000001</v>
      </c>
      <c r="I64" s="183"/>
      <c r="J64" s="183">
        <f t="shared" ref="J64" si="163">F64-I64</f>
        <v>32434175.620000001</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32029175.620000001</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29893923.096666668</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1375106.94</v>
      </c>
      <c r="AE64" s="183">
        <f t="shared" ref="AE64" si="164">AB64+AC64+AD64</f>
        <v>31269030.036666669</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1165145.5833333333</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1165145.5833333333</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32434175.620000001</v>
      </c>
    </row>
    <row r="65" spans="2:44" x14ac:dyDescent="0.25">
      <c r="B65" s="181" t="s">
        <v>564</v>
      </c>
      <c r="C65" s="182" t="s">
        <v>565</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566</v>
      </c>
      <c r="C66" s="182" t="s">
        <v>567</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568</v>
      </c>
      <c r="C67" s="182" t="s">
        <v>569</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570</v>
      </c>
      <c r="C68" s="182" t="s">
        <v>571</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572</v>
      </c>
      <c r="C69" s="182" t="s">
        <v>573</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574</v>
      </c>
      <c r="C70" s="182" t="s">
        <v>575</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576</v>
      </c>
      <c r="C71" s="182" t="s">
        <v>577</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578</v>
      </c>
      <c r="C73" s="182" t="s">
        <v>579</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580</v>
      </c>
      <c r="C74" s="182" t="s">
        <v>581</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582</v>
      </c>
      <c r="C75" s="182" t="s">
        <v>583</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584</v>
      </c>
      <c r="C76" s="182" t="s">
        <v>585</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586</v>
      </c>
      <c r="C77" s="182" t="s">
        <v>587</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588</v>
      </c>
      <c r="C78" s="182" t="s">
        <v>589</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590</v>
      </c>
      <c r="C79" s="182" t="s">
        <v>591</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592</v>
      </c>
      <c r="C80" s="182" t="s">
        <v>593</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594</v>
      </c>
      <c r="C81" s="182" t="s">
        <v>595</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596</v>
      </c>
      <c r="C82" s="182" t="s">
        <v>597</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598</v>
      </c>
      <c r="C85" s="182" t="s">
        <v>599</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600</v>
      </c>
      <c r="C87" s="182" t="s">
        <v>601</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602</v>
      </c>
      <c r="C88" s="182" t="s">
        <v>603</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604</v>
      </c>
      <c r="C91" s="182" t="s">
        <v>605</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606</v>
      </c>
      <c r="C93" s="182" t="s">
        <v>607</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608</v>
      </c>
      <c r="C94" s="182" t="s">
        <v>609</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610</v>
      </c>
      <c r="C95" s="182" t="s">
        <v>611</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616</v>
      </c>
      <c r="C97" s="182" t="s">
        <v>617</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618</v>
      </c>
      <c r="C98" s="182" t="s">
        <v>619</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612</v>
      </c>
      <c r="C100" s="182" t="s">
        <v>613</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614</v>
      </c>
      <c r="C101" s="182" t="s">
        <v>615</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620</v>
      </c>
      <c r="C103" s="182" t="s">
        <v>617</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621</v>
      </c>
      <c r="C105" s="182" t="s">
        <v>619</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276</v>
      </c>
      <c r="C106" s="179" t="s">
        <v>160</v>
      </c>
      <c r="D106" s="180">
        <f>D107+D118+D133+D149+D164+D190+D207+D214</f>
        <v>2457890</v>
      </c>
      <c r="E106" s="180">
        <f>E107+E118+E133+E149+E164+E190+E207+E214</f>
        <v>0</v>
      </c>
      <c r="F106" s="180">
        <f t="shared" si="0"/>
        <v>2457890</v>
      </c>
      <c r="G106" s="180">
        <f>G107+G118+G133+G149+G164+G190+G207+G214</f>
        <v>0</v>
      </c>
      <c r="H106" s="180">
        <f t="shared" si="4"/>
        <v>2457890</v>
      </c>
      <c r="I106" s="180">
        <f>I107+I118+I133+I149+I164+I190+I207+I214</f>
        <v>0</v>
      </c>
      <c r="J106" s="180">
        <f t="shared" si="5"/>
        <v>2457890</v>
      </c>
      <c r="K106" s="180">
        <f t="shared" ref="K106:AD106" si="297">K107+K118+K133+K149+K164+K190+K207+K214</f>
        <v>0</v>
      </c>
      <c r="L106" s="180">
        <f t="shared" si="297"/>
        <v>50000</v>
      </c>
      <c r="M106" s="180">
        <f t="shared" si="297"/>
        <v>94150</v>
      </c>
      <c r="N106" s="180">
        <f t="shared" si="297"/>
        <v>69500</v>
      </c>
      <c r="O106" s="180">
        <f t="shared" si="297"/>
        <v>180000</v>
      </c>
      <c r="P106" s="180">
        <f t="shared" si="297"/>
        <v>280000</v>
      </c>
      <c r="Q106" s="180">
        <f t="shared" si="297"/>
        <v>0</v>
      </c>
      <c r="R106" s="180">
        <f t="shared" si="297"/>
        <v>0</v>
      </c>
      <c r="S106" s="180">
        <f t="shared" si="297"/>
        <v>0</v>
      </c>
      <c r="T106" s="180">
        <f t="shared" ref="T106" si="298">T107+T118+T133+T149+T164+T190+T207+T214</f>
        <v>14000</v>
      </c>
      <c r="U106" s="180">
        <f t="shared" si="297"/>
        <v>824470</v>
      </c>
      <c r="V106" s="180">
        <f t="shared" si="297"/>
        <v>0</v>
      </c>
      <c r="W106" s="180">
        <f t="shared" si="297"/>
        <v>923470</v>
      </c>
      <c r="X106" s="180">
        <f t="shared" si="297"/>
        <v>0</v>
      </c>
      <c r="Y106" s="180">
        <f t="shared" ref="Y106:Z106" si="299">Y107+Y118+Y133+Y149+Y164+Y190+Y207+Y214</f>
        <v>0</v>
      </c>
      <c r="Z106" s="180">
        <f t="shared" si="299"/>
        <v>22300</v>
      </c>
      <c r="AA106" s="180">
        <f t="shared" si="297"/>
        <v>0</v>
      </c>
      <c r="AB106" s="180">
        <f t="shared" si="297"/>
        <v>1830990</v>
      </c>
      <c r="AC106" s="180">
        <f t="shared" si="297"/>
        <v>50000</v>
      </c>
      <c r="AD106" s="180">
        <f t="shared" si="297"/>
        <v>0</v>
      </c>
      <c r="AE106" s="180">
        <f t="shared" si="9"/>
        <v>1880990</v>
      </c>
      <c r="AF106" s="180">
        <f>AF107+AF118+AF133+AF149+AF164+AF190+AF207+AF214</f>
        <v>201250</v>
      </c>
      <c r="AG106" s="180">
        <f>AG107+AG118+AG133+AG149+AG164+AG190+AG207+AG214</f>
        <v>0</v>
      </c>
      <c r="AH106" s="180">
        <f>AH107+AH118+AH133+AH149+AH164+AH190+AH207+AH214</f>
        <v>0</v>
      </c>
      <c r="AI106" s="180">
        <f t="shared" si="10"/>
        <v>201250</v>
      </c>
      <c r="AJ106" s="180">
        <f>AJ107+AJ118+AJ133+AJ149+AJ164+AJ190+AJ207+AJ214</f>
        <v>113250</v>
      </c>
      <c r="AK106" s="180">
        <f>AK107+AK118+AK133+AK149+AK164+AK190+AK207+AK214</f>
        <v>0</v>
      </c>
      <c r="AL106" s="180">
        <f>AL107+AL118+AL133+AL149+AL164+AL190+AL207+AL214</f>
        <v>80000</v>
      </c>
      <c r="AM106" s="180">
        <f t="shared" si="11"/>
        <v>193250</v>
      </c>
      <c r="AN106" s="180">
        <f>AN107+AN118+AN133+AN149+AN164+AN190+AN207+AN214</f>
        <v>182400</v>
      </c>
      <c r="AO106" s="180">
        <f>AO107+AO118+AO133+AO149+AO164+AO190+AO207+AO214</f>
        <v>0</v>
      </c>
      <c r="AP106" s="180">
        <f>AP107+AP118+AP133+AP149+AP164+AP190+AP207+AP214</f>
        <v>0</v>
      </c>
      <c r="AQ106" s="180">
        <f t="shared" si="12"/>
        <v>182400</v>
      </c>
      <c r="AR106" s="180">
        <f t="shared" si="13"/>
        <v>2457890</v>
      </c>
    </row>
    <row r="107" spans="2:44" x14ac:dyDescent="0.25">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622</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623</v>
      </c>
      <c r="C109" s="182" t="s">
        <v>624</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625</v>
      </c>
      <c r="C110" s="182" t="s">
        <v>626</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627</v>
      </c>
      <c r="C112" s="182" t="s">
        <v>628</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629</v>
      </c>
      <c r="C113" s="182" t="s">
        <v>630</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631</v>
      </c>
      <c r="C114" s="182" t="s">
        <v>632</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633</v>
      </c>
      <c r="C115" s="182" t="s">
        <v>634</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635</v>
      </c>
      <c r="C116" s="182" t="s">
        <v>636</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637</v>
      </c>
      <c r="C117" s="182" t="s">
        <v>638</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279</v>
      </c>
      <c r="C118" s="191" t="s">
        <v>163</v>
      </c>
      <c r="D118" s="192">
        <f>SUM(D119:D132)</f>
        <v>182400</v>
      </c>
      <c r="E118" s="192">
        <f>SUM(E119:E132)</f>
        <v>0</v>
      </c>
      <c r="F118" s="192">
        <f t="shared" si="300"/>
        <v>182400</v>
      </c>
      <c r="G118" s="192">
        <f t="shared" ref="G118:I118" si="337">SUM(G119:G132)</f>
        <v>0</v>
      </c>
      <c r="H118" s="192">
        <f t="shared" si="4"/>
        <v>182400</v>
      </c>
      <c r="I118" s="192">
        <f t="shared" si="337"/>
        <v>0</v>
      </c>
      <c r="J118" s="192">
        <f t="shared" si="5"/>
        <v>182400</v>
      </c>
      <c r="K118" s="192">
        <f t="shared" ref="K118:AP118" si="338">SUM(K119:K132)</f>
        <v>0</v>
      </c>
      <c r="L118" s="192">
        <f t="shared" si="338"/>
        <v>0</v>
      </c>
      <c r="M118" s="192">
        <f t="shared" si="338"/>
        <v>2400</v>
      </c>
      <c r="N118" s="192">
        <f t="shared" si="338"/>
        <v>0</v>
      </c>
      <c r="O118" s="192">
        <f t="shared" si="338"/>
        <v>180000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182400</v>
      </c>
      <c r="AO118" s="192">
        <f t="shared" si="338"/>
        <v>0</v>
      </c>
      <c r="AP118" s="192">
        <f t="shared" si="338"/>
        <v>0</v>
      </c>
      <c r="AQ118" s="192">
        <f t="shared" si="12"/>
        <v>182400</v>
      </c>
      <c r="AR118" s="192">
        <f t="shared" si="13"/>
        <v>182400</v>
      </c>
    </row>
    <row r="119" spans="2:44" x14ac:dyDescent="0.25">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180000</v>
      </c>
      <c r="G119" s="183"/>
      <c r="H119" s="183">
        <f t="shared" ref="H119:H132" si="343">F119-G119</f>
        <v>180000</v>
      </c>
      <c r="I119" s="183"/>
      <c r="J119" s="183">
        <f t="shared" ref="J119:J132" si="344">F119-I119</f>
        <v>180000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180000</v>
      </c>
      <c r="AR119" s="183">
        <f t="shared" ref="AR119:AR132" si="349">AE119+AI119+AM119+AQ119</f>
        <v>180000</v>
      </c>
    </row>
    <row r="120" spans="2:44" x14ac:dyDescent="0.25">
      <c r="B120" s="181" t="s">
        <v>639</v>
      </c>
      <c r="C120" s="182" t="s">
        <v>640</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641</v>
      </c>
      <c r="C122" s="182" t="s">
        <v>642</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643</v>
      </c>
      <c r="C123" s="182" t="s">
        <v>644</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645</v>
      </c>
      <c r="C124" s="182" t="s">
        <v>646</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647</v>
      </c>
      <c r="C125" s="182" t="s">
        <v>648</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649</v>
      </c>
      <c r="C126" s="182" t="s">
        <v>650</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651</v>
      </c>
      <c r="C127" s="182" t="s">
        <v>652</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653</v>
      </c>
      <c r="C128" s="182" t="s">
        <v>654</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655</v>
      </c>
      <c r="C130" s="182" t="s">
        <v>656</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657</v>
      </c>
      <c r="C131" s="182" t="s">
        <v>658</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659</v>
      </c>
      <c r="C132" s="182" t="s">
        <v>660</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2400</v>
      </c>
      <c r="G132" s="183"/>
      <c r="H132" s="183">
        <f t="shared" si="343"/>
        <v>2400</v>
      </c>
      <c r="I132" s="183"/>
      <c r="J132" s="183">
        <f t="shared" si="344"/>
        <v>2400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2400</v>
      </c>
      <c r="AR132" s="183">
        <f t="shared" si="349"/>
        <v>2400</v>
      </c>
    </row>
    <row r="133" spans="2:44" x14ac:dyDescent="0.25">
      <c r="B133" s="190" t="s">
        <v>283</v>
      </c>
      <c r="C133" s="191" t="s">
        <v>167</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661</v>
      </c>
      <c r="C134" s="182" t="s">
        <v>662</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663</v>
      </c>
      <c r="C136" s="182" t="s">
        <v>664</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665</v>
      </c>
      <c r="C138" s="182" t="s">
        <v>666</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667</v>
      </c>
      <c r="C139" s="182" t="s">
        <v>668</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669</v>
      </c>
      <c r="C140" s="182" t="s">
        <v>670</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671</v>
      </c>
      <c r="C141" s="182" t="s">
        <v>672</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673</v>
      </c>
      <c r="C142" s="182" t="s">
        <v>674</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675</v>
      </c>
      <c r="C143" s="182" t="s">
        <v>676</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677</v>
      </c>
      <c r="C144" s="182" t="s">
        <v>678</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679</v>
      </c>
      <c r="C145" s="182" t="s">
        <v>680</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681</v>
      </c>
      <c r="C146" s="182" t="s">
        <v>682</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683</v>
      </c>
      <c r="C147" s="182" t="s">
        <v>684</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685</v>
      </c>
      <c r="C148" s="182" t="s">
        <v>686</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286</v>
      </c>
      <c r="C149" s="191" t="s">
        <v>170</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0</v>
      </c>
    </row>
    <row r="150" spans="2:44" x14ac:dyDescent="0.25">
      <c r="B150" s="181" t="s">
        <v>687</v>
      </c>
      <c r="C150" s="182" t="s">
        <v>688</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689</v>
      </c>
      <c r="C152" s="182" t="s">
        <v>690</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691</v>
      </c>
      <c r="C153" s="182" t="s">
        <v>692</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693</v>
      </c>
      <c r="C155" s="182" t="s">
        <v>694</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695</v>
      </c>
      <c r="C156" s="182" t="s">
        <v>696</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697</v>
      </c>
      <c r="C158" s="182" t="s">
        <v>698</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x14ac:dyDescent="0.25">
      <c r="B159" s="181" t="s">
        <v>699</v>
      </c>
      <c r="C159" s="182" t="s">
        <v>700</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701</v>
      </c>
      <c r="C160" s="182" t="s">
        <v>702</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703</v>
      </c>
      <c r="C162" s="182" t="s">
        <v>704</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705</v>
      </c>
      <c r="C163" s="182" t="s">
        <v>706</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291</v>
      </c>
      <c r="C164" s="191" t="s">
        <v>175</v>
      </c>
      <c r="D164" s="192">
        <f>SUM(D165:D189)</f>
        <v>1858440</v>
      </c>
      <c r="E164" s="192">
        <f>SUM(E165:E189)</f>
        <v>0</v>
      </c>
      <c r="F164" s="192">
        <f t="shared" si="300"/>
        <v>1858440</v>
      </c>
      <c r="G164" s="192">
        <f>SUM(G165:G189)</f>
        <v>0</v>
      </c>
      <c r="H164" s="192">
        <f t="shared" si="4"/>
        <v>1858440</v>
      </c>
      <c r="I164" s="192">
        <f>SUM(I165:I189)</f>
        <v>0</v>
      </c>
      <c r="J164" s="192">
        <f t="shared" si="5"/>
        <v>1858440</v>
      </c>
      <c r="K164" s="192">
        <f t="shared" ref="K164:AD164" si="447">SUM(K165:K189)</f>
        <v>0</v>
      </c>
      <c r="L164" s="192">
        <f t="shared" si="447"/>
        <v>0</v>
      </c>
      <c r="M164" s="192">
        <f t="shared" si="447"/>
        <v>0</v>
      </c>
      <c r="N164" s="192">
        <f t="shared" si="447"/>
        <v>9500</v>
      </c>
      <c r="O164" s="192">
        <f t="shared" si="447"/>
        <v>0</v>
      </c>
      <c r="P164" s="192">
        <f t="shared" ref="P164:Q164" si="448">SUM(P165:P189)</f>
        <v>200000</v>
      </c>
      <c r="Q164" s="192">
        <f t="shared" si="448"/>
        <v>0</v>
      </c>
      <c r="R164" s="192">
        <f t="shared" si="447"/>
        <v>0</v>
      </c>
      <c r="S164" s="192">
        <f t="shared" si="447"/>
        <v>0</v>
      </c>
      <c r="T164" s="192">
        <f t="shared" ref="T164" si="449">SUM(T165:T189)</f>
        <v>0</v>
      </c>
      <c r="U164" s="192">
        <f t="shared" si="447"/>
        <v>824470</v>
      </c>
      <c r="V164" s="192">
        <f t="shared" si="447"/>
        <v>0</v>
      </c>
      <c r="W164" s="192">
        <f t="shared" ref="W164" si="450">SUM(W165:W189)</f>
        <v>824470</v>
      </c>
      <c r="X164" s="192">
        <f t="shared" si="447"/>
        <v>0</v>
      </c>
      <c r="Y164" s="192">
        <f t="shared" ref="Y164:Z164" si="451">SUM(Y165:Y189)</f>
        <v>0</v>
      </c>
      <c r="Z164" s="192">
        <f t="shared" si="451"/>
        <v>0</v>
      </c>
      <c r="AA164" s="192">
        <f t="shared" si="447"/>
        <v>0</v>
      </c>
      <c r="AB164" s="192">
        <f t="shared" si="447"/>
        <v>1648940</v>
      </c>
      <c r="AC164" s="192">
        <f t="shared" si="447"/>
        <v>0</v>
      </c>
      <c r="AD164" s="192">
        <f t="shared" si="447"/>
        <v>0</v>
      </c>
      <c r="AE164" s="192">
        <f t="shared" si="9"/>
        <v>1648940</v>
      </c>
      <c r="AF164" s="192">
        <f>SUM(AF165:AF189)</f>
        <v>201250</v>
      </c>
      <c r="AG164" s="192">
        <f>SUM(AG165:AG189)</f>
        <v>0</v>
      </c>
      <c r="AH164" s="192">
        <f>SUM(AH165:AH189)</f>
        <v>0</v>
      </c>
      <c r="AI164" s="192">
        <f t="shared" si="10"/>
        <v>201250</v>
      </c>
      <c r="AJ164" s="192">
        <f>SUM(AJ165:AJ189)</f>
        <v>8250</v>
      </c>
      <c r="AK164" s="192">
        <f>SUM(AK165:AK189)</f>
        <v>0</v>
      </c>
      <c r="AL164" s="192">
        <f>SUM(AL165:AL189)</f>
        <v>0</v>
      </c>
      <c r="AM164" s="192">
        <f t="shared" si="11"/>
        <v>8250</v>
      </c>
      <c r="AN164" s="192">
        <f>SUM(AN165:AN189)</f>
        <v>0</v>
      </c>
      <c r="AO164" s="192">
        <f>SUM(AO165:AO189)</f>
        <v>0</v>
      </c>
      <c r="AP164" s="192">
        <f>SUM(AP165:AP189)</f>
        <v>0</v>
      </c>
      <c r="AQ164" s="192">
        <f t="shared" si="12"/>
        <v>0</v>
      </c>
      <c r="AR164" s="192">
        <f t="shared" si="13"/>
        <v>1858440</v>
      </c>
    </row>
    <row r="165" spans="2:44" x14ac:dyDescent="0.25">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707</v>
      </c>
      <c r="C166" s="182" t="s">
        <v>708</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709</v>
      </c>
      <c r="C167" s="182" t="s">
        <v>710</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711</v>
      </c>
      <c r="C168" s="182" t="s">
        <v>712</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713</v>
      </c>
      <c r="C169" s="182" t="s">
        <v>714</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200000</v>
      </c>
      <c r="G170" s="183"/>
      <c r="H170" s="183">
        <f t="shared" si="468"/>
        <v>200000</v>
      </c>
      <c r="I170" s="183"/>
      <c r="J170" s="183">
        <f t="shared" si="469"/>
        <v>200000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200000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200000</v>
      </c>
    </row>
    <row r="171" spans="2:44" x14ac:dyDescent="0.25">
      <c r="B171" s="181" t="s">
        <v>715</v>
      </c>
      <c r="C171" s="182" t="s">
        <v>716</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9500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9500</v>
      </c>
      <c r="G171" s="183"/>
      <c r="H171" s="183">
        <f t="shared" si="468"/>
        <v>9500</v>
      </c>
      <c r="I171" s="183"/>
      <c r="J171" s="183">
        <f t="shared" si="469"/>
        <v>9500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9500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1250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8250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8250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9500</v>
      </c>
    </row>
    <row r="172" spans="2:44" x14ac:dyDescent="0.25">
      <c r="B172" s="181" t="s">
        <v>717</v>
      </c>
      <c r="C172" s="182" t="s">
        <v>718</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719</v>
      </c>
      <c r="C173" s="182" t="s">
        <v>720</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721</v>
      </c>
      <c r="C174" s="182" t="s">
        <v>722</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723</v>
      </c>
      <c r="C175" s="182" t="s">
        <v>724</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294</v>
      </c>
      <c r="C176" s="182" t="s">
        <v>725</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726</v>
      </c>
      <c r="C177" s="182" t="s">
        <v>727</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295</v>
      </c>
      <c r="C178" s="182" t="s">
        <v>728</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729</v>
      </c>
      <c r="C179" s="182" t="s">
        <v>728</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730</v>
      </c>
      <c r="C180" s="182" t="s">
        <v>731</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732</v>
      </c>
      <c r="C181" s="182" t="s">
        <v>733</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296</v>
      </c>
      <c r="C182" s="182" t="s">
        <v>734</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735</v>
      </c>
      <c r="C183" s="182" t="s">
        <v>734</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736</v>
      </c>
      <c r="C184" s="182" t="s">
        <v>737</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738</v>
      </c>
      <c r="C185" s="182" t="s">
        <v>739</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297</v>
      </c>
      <c r="C186" s="182" t="s">
        <v>740</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1648940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1648940</v>
      </c>
      <c r="G186" s="183"/>
      <c r="H186" s="183">
        <f t="shared" ref="H186:H189" si="484">F186-G186</f>
        <v>1648940</v>
      </c>
      <c r="I186" s="183"/>
      <c r="J186" s="183">
        <f t="shared" ref="J186:J189" si="485">F186-I186</f>
        <v>1648940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824470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824470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1648940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1648940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1648940</v>
      </c>
    </row>
    <row r="187" spans="2:44" x14ac:dyDescent="0.25">
      <c r="B187" s="181" t="s">
        <v>741</v>
      </c>
      <c r="C187" s="182" t="s">
        <v>742</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743</v>
      </c>
      <c r="C188" s="182" t="s">
        <v>744</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745</v>
      </c>
      <c r="C189" s="182" t="s">
        <v>746</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298</v>
      </c>
      <c r="C190" s="191" t="s">
        <v>178</v>
      </c>
      <c r="D190" s="192">
        <f>D191+D199</f>
        <v>417050</v>
      </c>
      <c r="E190" s="192">
        <f>E191+E199</f>
        <v>0</v>
      </c>
      <c r="F190" s="192">
        <f t="shared" si="300"/>
        <v>417050</v>
      </c>
      <c r="G190" s="192">
        <f>G191+G199</f>
        <v>0</v>
      </c>
      <c r="H190" s="192">
        <f t="shared" si="4"/>
        <v>417050</v>
      </c>
      <c r="I190" s="192">
        <f>I191+I199</f>
        <v>0</v>
      </c>
      <c r="J190" s="192">
        <f t="shared" si="5"/>
        <v>417050</v>
      </c>
      <c r="K190" s="192">
        <f>K191+K199</f>
        <v>0</v>
      </c>
      <c r="L190" s="192">
        <f t="shared" ref="L190:AA190" si="491">L191+L199</f>
        <v>50000</v>
      </c>
      <c r="M190" s="192">
        <f t="shared" si="491"/>
        <v>91750</v>
      </c>
      <c r="N190" s="192">
        <f t="shared" si="491"/>
        <v>60000</v>
      </c>
      <c r="O190" s="192">
        <f t="shared" si="491"/>
        <v>0</v>
      </c>
      <c r="P190" s="192">
        <f t="shared" si="491"/>
        <v>80000</v>
      </c>
      <c r="Q190" s="192">
        <f t="shared" si="491"/>
        <v>0</v>
      </c>
      <c r="R190" s="192">
        <f t="shared" si="491"/>
        <v>0</v>
      </c>
      <c r="S190" s="192">
        <f t="shared" si="491"/>
        <v>0</v>
      </c>
      <c r="T190" s="192">
        <f t="shared" si="491"/>
        <v>14000</v>
      </c>
      <c r="U190" s="192">
        <f t="shared" si="491"/>
        <v>0</v>
      </c>
      <c r="V190" s="192">
        <f t="shared" si="491"/>
        <v>0</v>
      </c>
      <c r="W190" s="192">
        <f t="shared" si="491"/>
        <v>99000</v>
      </c>
      <c r="X190" s="192">
        <f t="shared" si="491"/>
        <v>0</v>
      </c>
      <c r="Y190" s="192">
        <f t="shared" ref="Y190:Z190" si="492">Y191+Y199</f>
        <v>0</v>
      </c>
      <c r="Z190" s="192">
        <f t="shared" si="492"/>
        <v>22300</v>
      </c>
      <c r="AA190" s="192">
        <f t="shared" si="491"/>
        <v>0</v>
      </c>
      <c r="AB190" s="192">
        <f t="shared" ref="AB190" si="493">AB191+AB199</f>
        <v>182050</v>
      </c>
      <c r="AC190" s="192">
        <f t="shared" ref="AC190" si="494">AC191+AC199</f>
        <v>50000</v>
      </c>
      <c r="AD190" s="192">
        <f t="shared" ref="AD190" si="495">AD191+AD199</f>
        <v>0</v>
      </c>
      <c r="AE190" s="192">
        <f t="shared" si="9"/>
        <v>232050</v>
      </c>
      <c r="AF190" s="192">
        <f t="shared" ref="AF190" si="496">AF191+AF199</f>
        <v>0</v>
      </c>
      <c r="AG190" s="192">
        <f t="shared" ref="AG190" si="497">AG191+AG199</f>
        <v>0</v>
      </c>
      <c r="AH190" s="192">
        <f t="shared" ref="AH190" si="498">AH191+AH199</f>
        <v>0</v>
      </c>
      <c r="AI190" s="192">
        <f t="shared" si="10"/>
        <v>0</v>
      </c>
      <c r="AJ190" s="192">
        <f t="shared" ref="AJ190" si="499">AJ191+AJ199</f>
        <v>105000</v>
      </c>
      <c r="AK190" s="192">
        <f t="shared" ref="AK190" si="500">AK191+AK199</f>
        <v>0</v>
      </c>
      <c r="AL190" s="192">
        <f t="shared" ref="AL190" si="501">AL191+AL199</f>
        <v>80000</v>
      </c>
      <c r="AM190" s="192">
        <f t="shared" si="11"/>
        <v>185000</v>
      </c>
      <c r="AN190" s="192">
        <f t="shared" ref="AN190" si="502">AN191+AN199</f>
        <v>0</v>
      </c>
      <c r="AO190" s="192">
        <f t="shared" ref="AO190" si="503">AO191+AO199</f>
        <v>0</v>
      </c>
      <c r="AP190" s="192">
        <f t="shared" ref="AP190" si="504">AP191+AP199</f>
        <v>0</v>
      </c>
      <c r="AQ190" s="192">
        <f t="shared" si="12"/>
        <v>0</v>
      </c>
      <c r="AR190" s="192">
        <f t="shared" si="13"/>
        <v>417050</v>
      </c>
    </row>
    <row r="191" spans="2:44" x14ac:dyDescent="0.25">
      <c r="B191" s="190" t="s">
        <v>299</v>
      </c>
      <c r="C191" s="191" t="s">
        <v>179</v>
      </c>
      <c r="D191" s="192">
        <f>SUM(D192:D198)</f>
        <v>70000</v>
      </c>
      <c r="E191" s="192">
        <f>SUM(E192:E198)</f>
        <v>0</v>
      </c>
      <c r="F191" s="192">
        <f>D191+E191</f>
        <v>70000</v>
      </c>
      <c r="G191" s="192">
        <f>SUM(G192:G198)</f>
        <v>0</v>
      </c>
      <c r="H191" s="192">
        <f>F191-G191</f>
        <v>70000</v>
      </c>
      <c r="I191" s="192">
        <f>SUM(I192:I198)</f>
        <v>0</v>
      </c>
      <c r="J191" s="192">
        <f>F191-I191</f>
        <v>70000</v>
      </c>
      <c r="K191" s="192">
        <f t="shared" ref="K191:AD191" si="505">SUM(K192:K198)</f>
        <v>0</v>
      </c>
      <c r="L191" s="192">
        <f t="shared" si="505"/>
        <v>15000</v>
      </c>
      <c r="M191" s="192">
        <f t="shared" si="505"/>
        <v>0</v>
      </c>
      <c r="N191" s="192">
        <f t="shared" si="505"/>
        <v>25000</v>
      </c>
      <c r="O191" s="192">
        <f t="shared" si="505"/>
        <v>0</v>
      </c>
      <c r="P191" s="192">
        <f t="shared" ref="P191:Q191" si="506">SUM(P192:P198)</f>
        <v>30000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15000</v>
      </c>
      <c r="AD191" s="192">
        <f t="shared" si="505"/>
        <v>0</v>
      </c>
      <c r="AE191" s="192">
        <f>AB191+AC191+AD191</f>
        <v>15000</v>
      </c>
      <c r="AF191" s="192">
        <f>SUM(AF192:AF198)</f>
        <v>0</v>
      </c>
      <c r="AG191" s="192">
        <f>SUM(AG192:AG198)</f>
        <v>0</v>
      </c>
      <c r="AH191" s="192">
        <f>SUM(AH192:AH198)</f>
        <v>0</v>
      </c>
      <c r="AI191" s="192">
        <f>AF191+AG191+AH191</f>
        <v>0</v>
      </c>
      <c r="AJ191" s="192">
        <f>SUM(AJ192:AJ198)</f>
        <v>25000</v>
      </c>
      <c r="AK191" s="192">
        <f>SUM(AK192:AK198)</f>
        <v>0</v>
      </c>
      <c r="AL191" s="192">
        <f>SUM(AL192:AL198)</f>
        <v>30000</v>
      </c>
      <c r="AM191" s="192">
        <f>AJ191+AK191+AL191</f>
        <v>55000</v>
      </c>
      <c r="AN191" s="192">
        <f>SUM(AN192:AN198)</f>
        <v>0</v>
      </c>
      <c r="AO191" s="192">
        <f>SUM(AO192:AO198)</f>
        <v>0</v>
      </c>
      <c r="AP191" s="192">
        <f>SUM(AP192:AP198)</f>
        <v>0</v>
      </c>
      <c r="AQ191" s="192">
        <f>AN191+AO191+AP191</f>
        <v>0</v>
      </c>
      <c r="AR191" s="192">
        <f>AE191+AI191+AM191+AQ191</f>
        <v>70000</v>
      </c>
    </row>
    <row r="192" spans="2:44" x14ac:dyDescent="0.25">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747</v>
      </c>
      <c r="C193" s="182" t="s">
        <v>748</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749</v>
      </c>
      <c r="C194" s="182" t="s">
        <v>750</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751</v>
      </c>
      <c r="C195" s="182" t="s">
        <v>752</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753</v>
      </c>
      <c r="C196" s="182" t="s">
        <v>754</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70000</v>
      </c>
      <c r="G196" s="183"/>
      <c r="H196" s="183">
        <f t="shared" si="519"/>
        <v>70000</v>
      </c>
      <c r="I196" s="183"/>
      <c r="J196" s="183">
        <f t="shared" si="520"/>
        <v>70000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15000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M196" s="183">
        <f t="shared" si="523"/>
        <v>55000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70000</v>
      </c>
    </row>
    <row r="197" spans="2:44" x14ac:dyDescent="0.25">
      <c r="B197" s="181" t="s">
        <v>755</v>
      </c>
      <c r="C197" s="182" t="s">
        <v>756</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757</v>
      </c>
      <c r="C198" s="182" t="s">
        <v>758</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300</v>
      </c>
      <c r="C199" s="191" t="s">
        <v>180</v>
      </c>
      <c r="D199" s="192">
        <f>SUM(D200:D206)</f>
        <v>347050</v>
      </c>
      <c r="E199" s="192">
        <f>SUM(E200:E206)</f>
        <v>0</v>
      </c>
      <c r="F199" s="192">
        <f>D199+E199</f>
        <v>347050</v>
      </c>
      <c r="G199" s="192">
        <f t="shared" ref="G199:I199" si="535">SUM(G200:G206)</f>
        <v>0</v>
      </c>
      <c r="H199" s="192">
        <f>F199-G199</f>
        <v>347050</v>
      </c>
      <c r="I199" s="192">
        <f t="shared" si="535"/>
        <v>0</v>
      </c>
      <c r="J199" s="192">
        <f>F199-I199</f>
        <v>347050</v>
      </c>
      <c r="K199" s="192">
        <f t="shared" ref="K199:AP199" si="536">SUM(K200:K206)</f>
        <v>0</v>
      </c>
      <c r="L199" s="192">
        <f t="shared" si="536"/>
        <v>35000</v>
      </c>
      <c r="M199" s="192">
        <f t="shared" si="536"/>
        <v>91750</v>
      </c>
      <c r="N199" s="192">
        <f t="shared" si="536"/>
        <v>35000</v>
      </c>
      <c r="O199" s="192">
        <f t="shared" si="536"/>
        <v>0</v>
      </c>
      <c r="P199" s="192">
        <f t="shared" ref="P199:Q199" si="537">SUM(P200:P206)</f>
        <v>50000</v>
      </c>
      <c r="Q199" s="192">
        <f t="shared" si="537"/>
        <v>0</v>
      </c>
      <c r="R199" s="192">
        <f t="shared" si="536"/>
        <v>0</v>
      </c>
      <c r="S199" s="192">
        <f t="shared" si="536"/>
        <v>0</v>
      </c>
      <c r="T199" s="192">
        <f t="shared" ref="T199" si="538">SUM(T200:T206)</f>
        <v>14000</v>
      </c>
      <c r="U199" s="192">
        <f t="shared" si="536"/>
        <v>0</v>
      </c>
      <c r="V199" s="192">
        <f t="shared" si="536"/>
        <v>0</v>
      </c>
      <c r="W199" s="192">
        <f t="shared" ref="W199" si="539">SUM(W200:W206)</f>
        <v>99000</v>
      </c>
      <c r="X199" s="192">
        <f t="shared" si="536"/>
        <v>0</v>
      </c>
      <c r="Y199" s="192">
        <f t="shared" ref="Y199:Z199" si="540">SUM(Y200:Y206)</f>
        <v>0</v>
      </c>
      <c r="Z199" s="192">
        <f t="shared" si="540"/>
        <v>22300</v>
      </c>
      <c r="AA199" s="192">
        <f t="shared" si="536"/>
        <v>0</v>
      </c>
      <c r="AB199" s="192">
        <f t="shared" si="536"/>
        <v>182050</v>
      </c>
      <c r="AC199" s="192">
        <f t="shared" si="536"/>
        <v>35000</v>
      </c>
      <c r="AD199" s="192">
        <f t="shared" si="536"/>
        <v>0</v>
      </c>
      <c r="AE199" s="192">
        <f>AB199+AC199+AD199</f>
        <v>217050</v>
      </c>
      <c r="AF199" s="192">
        <f t="shared" si="536"/>
        <v>0</v>
      </c>
      <c r="AG199" s="192">
        <f t="shared" si="536"/>
        <v>0</v>
      </c>
      <c r="AH199" s="192">
        <f t="shared" si="536"/>
        <v>0</v>
      </c>
      <c r="AI199" s="192">
        <f>AF199+AG199+AH199</f>
        <v>0</v>
      </c>
      <c r="AJ199" s="192">
        <f t="shared" si="536"/>
        <v>80000</v>
      </c>
      <c r="AK199" s="192">
        <f t="shared" si="536"/>
        <v>0</v>
      </c>
      <c r="AL199" s="192">
        <f t="shared" si="536"/>
        <v>50000</v>
      </c>
      <c r="AM199" s="192">
        <f>AJ199+AK199+AL199</f>
        <v>130000</v>
      </c>
      <c r="AN199" s="192">
        <f t="shared" si="536"/>
        <v>0</v>
      </c>
      <c r="AO199" s="192">
        <f t="shared" si="536"/>
        <v>0</v>
      </c>
      <c r="AP199" s="192">
        <f t="shared" si="536"/>
        <v>0</v>
      </c>
      <c r="AQ199" s="192">
        <f>AN199+AO199+AP199</f>
        <v>0</v>
      </c>
      <c r="AR199" s="192">
        <f>AE199+AI199+AM199+AQ199</f>
        <v>347050</v>
      </c>
    </row>
    <row r="200" spans="2:44" x14ac:dyDescent="0.25">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221050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221050</v>
      </c>
      <c r="G200" s="183"/>
      <c r="H200" s="183">
        <f t="shared" ref="H200:H206" si="541">F200-G200</f>
        <v>221050</v>
      </c>
      <c r="I200" s="183"/>
      <c r="J200" s="183">
        <f t="shared" ref="J200:J206" si="542">F200-I200</f>
        <v>221050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85750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14000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99000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22300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182050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182050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39000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39000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221050</v>
      </c>
    </row>
    <row r="201" spans="2:44" x14ac:dyDescent="0.25">
      <c r="B201" s="181" t="s">
        <v>759</v>
      </c>
      <c r="C201" s="182" t="s">
        <v>760</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6000</v>
      </c>
      <c r="G201" s="183"/>
      <c r="H201" s="183">
        <f t="shared" si="541"/>
        <v>6000</v>
      </c>
      <c r="I201" s="183"/>
      <c r="J201" s="183">
        <f t="shared" si="542"/>
        <v>6000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6000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6000</v>
      </c>
    </row>
    <row r="202" spans="2:44" x14ac:dyDescent="0.25">
      <c r="B202" s="181" t="s">
        <v>761</v>
      </c>
      <c r="C202" s="182" t="s">
        <v>760</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762</v>
      </c>
      <c r="C203" s="182" t="s">
        <v>763</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307</v>
      </c>
      <c r="C204" s="182" t="s">
        <v>764</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120000</v>
      </c>
      <c r="G204" s="183"/>
      <c r="H204" s="183">
        <f t="shared" si="549"/>
        <v>120000</v>
      </c>
      <c r="I204" s="183"/>
      <c r="J204" s="183">
        <f t="shared" si="550"/>
        <v>120000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35000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M204" s="183">
        <f t="shared" si="553"/>
        <v>85000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120000</v>
      </c>
    </row>
    <row r="205" spans="2:44" x14ac:dyDescent="0.25">
      <c r="B205" s="181" t="s">
        <v>765</v>
      </c>
      <c r="C205" s="182" t="s">
        <v>764</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766</v>
      </c>
      <c r="C206" s="182" t="s">
        <v>767</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768</v>
      </c>
      <c r="C209" s="182" t="s">
        <v>769</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770</v>
      </c>
      <c r="C210" s="182" t="s">
        <v>771</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772</v>
      </c>
      <c r="C211" s="182" t="s">
        <v>773</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774</v>
      </c>
      <c r="C212" s="182" t="s">
        <v>775</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776</v>
      </c>
      <c r="C213" s="182" t="s">
        <v>777</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778</v>
      </c>
      <c r="C216" s="182" t="s">
        <v>779</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780</v>
      </c>
      <c r="C217" s="182" t="s">
        <v>781</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782</v>
      </c>
      <c r="C218" s="182" t="s">
        <v>783</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784</v>
      </c>
      <c r="C219" s="182" t="s">
        <v>785</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786</v>
      </c>
      <c r="C220" s="182" t="s">
        <v>787</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788</v>
      </c>
      <c r="C221" s="182" t="s">
        <v>789</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308</v>
      </c>
      <c r="C222" s="179" t="s">
        <v>187</v>
      </c>
      <c r="D222" s="180">
        <f>D223+D235+D243+D260+D267+D312</f>
        <v>569840</v>
      </c>
      <c r="E222" s="180">
        <f>E223+E235+E243+E260+E267+E312</f>
        <v>0</v>
      </c>
      <c r="F222" s="180">
        <f t="shared" ref="F222:F382" si="622">D222+E222</f>
        <v>569840</v>
      </c>
      <c r="G222" s="180">
        <f>G223+G235+G243+G260+G267+G312</f>
        <v>0</v>
      </c>
      <c r="H222" s="180">
        <f t="shared" ref="H222:H498" si="623">F222-G222</f>
        <v>569840</v>
      </c>
      <c r="I222" s="180">
        <f>I223+I235+I243+I260+I267+I312</f>
        <v>0</v>
      </c>
      <c r="J222" s="180">
        <f t="shared" ref="J222:J498" si="624">F222-I222</f>
        <v>569840</v>
      </c>
      <c r="K222" s="180">
        <f t="shared" ref="K222:AD222" si="625">K223+K235+K243+K260+K267+K312</f>
        <v>0</v>
      </c>
      <c r="L222" s="180">
        <f t="shared" si="625"/>
        <v>6500</v>
      </c>
      <c r="M222" s="180">
        <f t="shared" si="625"/>
        <v>67750</v>
      </c>
      <c r="N222" s="180">
        <f t="shared" si="625"/>
        <v>31144.166666666668</v>
      </c>
      <c r="O222" s="180">
        <f t="shared" si="625"/>
        <v>96000</v>
      </c>
      <c r="P222" s="180">
        <f t="shared" si="625"/>
        <v>3750</v>
      </c>
      <c r="Q222" s="180">
        <f t="shared" si="625"/>
        <v>0</v>
      </c>
      <c r="R222" s="180">
        <f t="shared" si="625"/>
        <v>200000</v>
      </c>
      <c r="S222" s="180">
        <f t="shared" si="625"/>
        <v>0</v>
      </c>
      <c r="T222" s="180">
        <f t="shared" ref="T222" si="626">T223+T235+T243+T260+T267+T312</f>
        <v>0</v>
      </c>
      <c r="U222" s="180">
        <f t="shared" si="625"/>
        <v>0</v>
      </c>
      <c r="V222" s="180">
        <f t="shared" si="625"/>
        <v>0</v>
      </c>
      <c r="W222" s="180">
        <f t="shared" si="625"/>
        <v>11695.833333333334</v>
      </c>
      <c r="X222" s="180">
        <f t="shared" si="625"/>
        <v>0</v>
      </c>
      <c r="Y222" s="180">
        <f t="shared" ref="Y222:Z222" si="627">Y223+Y235+Y243+Y260+Y267+Y312</f>
        <v>0</v>
      </c>
      <c r="Z222" s="180">
        <f t="shared" si="627"/>
        <v>138000</v>
      </c>
      <c r="AA222" s="180">
        <f t="shared" si="625"/>
        <v>15000</v>
      </c>
      <c r="AB222" s="180">
        <f t="shared" si="625"/>
        <v>0</v>
      </c>
      <c r="AC222" s="180">
        <f t="shared" si="625"/>
        <v>42250</v>
      </c>
      <c r="AD222" s="180">
        <f t="shared" si="625"/>
        <v>200000</v>
      </c>
      <c r="AE222" s="180">
        <f t="shared" ref="AE222:AE498" si="628">AB222+AC222+AD222</f>
        <v>242250</v>
      </c>
      <c r="AF222" s="180">
        <f>AF223+AF235+AF243+AF260+AF267+AF312</f>
        <v>30347.916666666668</v>
      </c>
      <c r="AG222" s="180">
        <f>AG223+AG235+AG243+AG260+AG267+AG312</f>
        <v>43500</v>
      </c>
      <c r="AH222" s="180">
        <f>AH223+AH235+AH243+AH260+AH267+AH312</f>
        <v>0</v>
      </c>
      <c r="AI222" s="180">
        <f t="shared" ref="AI222:AI498" si="629">AF222+AG222+AH222</f>
        <v>73847.916666666672</v>
      </c>
      <c r="AJ222" s="180">
        <f>AJ223+AJ235+AJ243+AJ260+AJ267+AJ312</f>
        <v>68046.25</v>
      </c>
      <c r="AK222" s="180">
        <f>AK223+AK235+AK243+AK260+AK267+AK312</f>
        <v>0</v>
      </c>
      <c r="AL222" s="180">
        <f>AL223+AL235+AL243+AL260+AL267+AL312</f>
        <v>0</v>
      </c>
      <c r="AM222" s="180">
        <f t="shared" ref="AM222:AM498" si="630">AJ222+AK222+AL222</f>
        <v>68046.25</v>
      </c>
      <c r="AN222" s="180">
        <f>AN223+AN235+AN243+AN260+AN267+AN312</f>
        <v>185695.83333333334</v>
      </c>
      <c r="AO222" s="180">
        <f>AO223+AO235+AO243+AO260+AO267+AO312</f>
        <v>0</v>
      </c>
      <c r="AP222" s="180">
        <f>AP223+AP235+AP243+AP260+AP267+AP312</f>
        <v>0</v>
      </c>
      <c r="AQ222" s="180">
        <f t="shared" ref="AQ222:AQ498" si="631">AN222+AO222+AP222</f>
        <v>185695.83333333334</v>
      </c>
      <c r="AR222" s="180">
        <f t="shared" ref="AR222:AR498" si="632">AE222+AI222+AM222+AQ222</f>
        <v>569840</v>
      </c>
    </row>
    <row r="223" spans="2:44" x14ac:dyDescent="0.25">
      <c r="B223" s="190" t="s">
        <v>309</v>
      </c>
      <c r="C223" s="191" t="s">
        <v>188</v>
      </c>
      <c r="D223" s="192">
        <f>SUM(D224:D234)</f>
        <v>288500</v>
      </c>
      <c r="E223" s="192">
        <f>SUM(E224:E234)</f>
        <v>0</v>
      </c>
      <c r="F223" s="192">
        <f t="shared" si="622"/>
        <v>288500</v>
      </c>
      <c r="G223" s="192">
        <f>SUM(G224:G234)</f>
        <v>0</v>
      </c>
      <c r="H223" s="192">
        <f t="shared" si="623"/>
        <v>288500</v>
      </c>
      <c r="I223" s="192">
        <f>SUM(I224:I234)</f>
        <v>0</v>
      </c>
      <c r="J223" s="192">
        <f t="shared" si="624"/>
        <v>288500</v>
      </c>
      <c r="K223" s="192">
        <f t="shared" ref="K223:AD223" si="633">SUM(K224:K234)</f>
        <v>0</v>
      </c>
      <c r="L223" s="192">
        <f t="shared" si="633"/>
        <v>0</v>
      </c>
      <c r="M223" s="192">
        <f t="shared" si="633"/>
        <v>6000</v>
      </c>
      <c r="N223" s="192">
        <f t="shared" si="633"/>
        <v>28500</v>
      </c>
      <c r="O223" s="192">
        <f t="shared" si="633"/>
        <v>90000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11000</v>
      </c>
      <c r="X223" s="192">
        <f t="shared" si="633"/>
        <v>0</v>
      </c>
      <c r="Y223" s="192">
        <f t="shared" ref="Y223:Z223" si="635">SUM(Y224:Y234)</f>
        <v>0</v>
      </c>
      <c r="Z223" s="192">
        <f t="shared" si="635"/>
        <v>138000</v>
      </c>
      <c r="AA223" s="192">
        <f t="shared" si="633"/>
        <v>15000</v>
      </c>
      <c r="AB223" s="192">
        <f t="shared" si="633"/>
        <v>0</v>
      </c>
      <c r="AC223" s="192">
        <f t="shared" si="633"/>
        <v>0</v>
      </c>
      <c r="AD223" s="192">
        <f t="shared" si="633"/>
        <v>0</v>
      </c>
      <c r="AE223" s="192">
        <f t="shared" si="628"/>
        <v>0</v>
      </c>
      <c r="AF223" s="192">
        <f>SUM(AF224:AF234)</f>
        <v>26250</v>
      </c>
      <c r="AG223" s="192">
        <f>SUM(AG224:AG234)</f>
        <v>37500</v>
      </c>
      <c r="AH223" s="192">
        <f>SUM(AH224:AH234)</f>
        <v>0</v>
      </c>
      <c r="AI223" s="192">
        <f t="shared" si="629"/>
        <v>63750</v>
      </c>
      <c r="AJ223" s="192">
        <f>SUM(AJ224:AJ234)</f>
        <v>39750</v>
      </c>
      <c r="AK223" s="192">
        <f>SUM(AK224:AK234)</f>
        <v>0</v>
      </c>
      <c r="AL223" s="192">
        <f>SUM(AL224:AL234)</f>
        <v>0</v>
      </c>
      <c r="AM223" s="192">
        <f t="shared" si="630"/>
        <v>39750</v>
      </c>
      <c r="AN223" s="192">
        <f>SUM(AN224:AN234)</f>
        <v>185000</v>
      </c>
      <c r="AO223" s="192">
        <f>SUM(AO224:AO234)</f>
        <v>0</v>
      </c>
      <c r="AP223" s="192">
        <f>SUM(AP224:AP234)</f>
        <v>0</v>
      </c>
      <c r="AQ223" s="192">
        <f t="shared" si="631"/>
        <v>185000</v>
      </c>
      <c r="AR223" s="192">
        <f t="shared" si="632"/>
        <v>288500</v>
      </c>
    </row>
    <row r="224" spans="2:44" x14ac:dyDescent="0.25">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174000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174000</v>
      </c>
      <c r="G224" s="183"/>
      <c r="H224" s="183">
        <f t="shared" si="623"/>
        <v>174000</v>
      </c>
      <c r="I224" s="183"/>
      <c r="J224" s="183">
        <f t="shared" si="624"/>
        <v>174000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138000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174000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174000</v>
      </c>
      <c r="AR224" s="183">
        <f t="shared" si="632"/>
        <v>174000</v>
      </c>
    </row>
    <row r="225" spans="2:44" x14ac:dyDescent="0.25">
      <c r="B225" s="181" t="s">
        <v>790</v>
      </c>
      <c r="C225" s="182" t="s">
        <v>791</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114500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114500</v>
      </c>
      <c r="G225" s="183"/>
      <c r="H225" s="183">
        <f t="shared" si="623"/>
        <v>114500</v>
      </c>
      <c r="I225" s="183"/>
      <c r="J225" s="183">
        <f t="shared" si="624"/>
        <v>114500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28500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26250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37500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63750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39750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39750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11000</v>
      </c>
      <c r="AR225" s="183">
        <f t="shared" si="632"/>
        <v>114500</v>
      </c>
    </row>
    <row r="226" spans="2:44" x14ac:dyDescent="0.25">
      <c r="B226" s="181" t="s">
        <v>792</v>
      </c>
      <c r="C226" s="182" t="s">
        <v>793</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794</v>
      </c>
      <c r="C227" s="182" t="s">
        <v>795</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796</v>
      </c>
      <c r="C228" s="182" t="s">
        <v>797</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311</v>
      </c>
      <c r="C229" s="182" t="s">
        <v>798</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799</v>
      </c>
      <c r="C230" s="182" t="s">
        <v>800</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837</v>
      </c>
      <c r="C232" s="182" t="s">
        <v>838</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839</v>
      </c>
      <c r="C233" s="182" t="s">
        <v>840</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841</v>
      </c>
      <c r="C234" s="182" t="s">
        <v>842</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312</v>
      </c>
      <c r="C235" s="191" t="s">
        <v>190</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801</v>
      </c>
      <c r="C236" s="182" t="s">
        <v>802</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803</v>
      </c>
      <c r="C237" s="182" t="s">
        <v>804</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313</v>
      </c>
      <c r="C238" s="182" t="s">
        <v>805</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806</v>
      </c>
      <c r="C239" s="182" t="s">
        <v>807</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808</v>
      </c>
      <c r="C240" s="182" t="s">
        <v>805</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809</v>
      </c>
      <c r="C241" s="182" t="s">
        <v>810</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811</v>
      </c>
      <c r="C242" s="182" t="s">
        <v>812</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314</v>
      </c>
      <c r="C243" s="191" t="s">
        <v>191</v>
      </c>
      <c r="D243" s="192">
        <f>SUM(D244:D259)</f>
        <v>1020</v>
      </c>
      <c r="E243" s="192">
        <f>SUM(E244:E259)</f>
        <v>0</v>
      </c>
      <c r="F243" s="192">
        <f t="shared" si="622"/>
        <v>1020</v>
      </c>
      <c r="G243" s="192">
        <f>SUM(G244:G259)</f>
        <v>0</v>
      </c>
      <c r="H243" s="192">
        <f t="shared" si="623"/>
        <v>1020</v>
      </c>
      <c r="I243" s="192">
        <f>SUM(I244:I259)</f>
        <v>0</v>
      </c>
      <c r="J243" s="192">
        <f t="shared" si="624"/>
        <v>1020</v>
      </c>
      <c r="K243" s="192">
        <f t="shared" ref="K243:AD243" si="689">SUM(K244:K259)</f>
        <v>0</v>
      </c>
      <c r="L243" s="192">
        <f t="shared" si="689"/>
        <v>0</v>
      </c>
      <c r="M243" s="192">
        <f t="shared" si="689"/>
        <v>0</v>
      </c>
      <c r="N243" s="192">
        <f t="shared" si="689"/>
        <v>807.5</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212.5</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106.25</v>
      </c>
      <c r="AG243" s="192">
        <f>SUM(AG244:AG259)</f>
        <v>0</v>
      </c>
      <c r="AH243" s="192">
        <f>SUM(AH244:AH259)</f>
        <v>0</v>
      </c>
      <c r="AI243" s="192">
        <f t="shared" si="629"/>
        <v>106.25</v>
      </c>
      <c r="AJ243" s="192">
        <f>SUM(AJ244:AJ259)</f>
        <v>701.25</v>
      </c>
      <c r="AK243" s="192">
        <f>SUM(AK244:AK259)</f>
        <v>0</v>
      </c>
      <c r="AL243" s="192">
        <f>SUM(AL244:AL259)</f>
        <v>0</v>
      </c>
      <c r="AM243" s="192">
        <f t="shared" si="630"/>
        <v>701.25</v>
      </c>
      <c r="AN243" s="192">
        <f>SUM(AN244:AN259)</f>
        <v>212.5</v>
      </c>
      <c r="AO243" s="192">
        <f>SUM(AO244:AO259)</f>
        <v>0</v>
      </c>
      <c r="AP243" s="192">
        <f>SUM(AP244:AP259)</f>
        <v>0</v>
      </c>
      <c r="AQ243" s="192">
        <f t="shared" si="631"/>
        <v>212.5</v>
      </c>
      <c r="AR243" s="192">
        <f t="shared" si="632"/>
        <v>1020</v>
      </c>
    </row>
    <row r="244" spans="2:44" x14ac:dyDescent="0.25">
      <c r="B244" s="181" t="s">
        <v>813</v>
      </c>
      <c r="C244" s="182" t="s">
        <v>814</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815</v>
      </c>
      <c r="C245" s="182" t="s">
        <v>816</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817</v>
      </c>
      <c r="C246" s="182" t="s">
        <v>818</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819</v>
      </c>
      <c r="C248" s="182" t="s">
        <v>820</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1020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1020</v>
      </c>
      <c r="G248" s="183"/>
      <c r="H248" s="183">
        <f t="shared" si="695"/>
        <v>1020</v>
      </c>
      <c r="I248" s="183"/>
      <c r="J248" s="183">
        <f t="shared" si="696"/>
        <v>1020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807.5</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212.5</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106.25</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106.25</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701.25</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701.25</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212.5</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212.5</v>
      </c>
      <c r="AR248" s="183">
        <f t="shared" si="701"/>
        <v>1020</v>
      </c>
    </row>
    <row r="249" spans="2:44" x14ac:dyDescent="0.25">
      <c r="B249" s="181" t="s">
        <v>821</v>
      </c>
      <c r="C249" s="182" t="s">
        <v>822</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823</v>
      </c>
      <c r="C251" s="182" t="s">
        <v>824</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825</v>
      </c>
      <c r="C252" s="182" t="s">
        <v>826</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827</v>
      </c>
      <c r="C254" s="182" t="s">
        <v>828</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829</v>
      </c>
      <c r="C255" s="182" t="s">
        <v>830</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831</v>
      </c>
      <c r="C256" s="182" t="s">
        <v>832</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833</v>
      </c>
      <c r="C257" s="182" t="s">
        <v>834</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835</v>
      </c>
      <c r="C259" s="182" t="s">
        <v>836</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843</v>
      </c>
      <c r="C261" s="182" t="s">
        <v>844</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845</v>
      </c>
      <c r="C262" s="182" t="s">
        <v>846</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847</v>
      </c>
      <c r="C264" s="182" t="s">
        <v>848</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849</v>
      </c>
      <c r="C265" s="182" t="s">
        <v>850</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851</v>
      </c>
      <c r="C266" s="182" t="s">
        <v>852</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321</v>
      </c>
      <c r="C267" s="191" t="s">
        <v>198</v>
      </c>
      <c r="D267" s="192">
        <f>SUM(D268:D311)</f>
        <v>61750</v>
      </c>
      <c r="E267" s="192">
        <f>SUM(E268:E311)</f>
        <v>0</v>
      </c>
      <c r="F267" s="192">
        <f t="shared" si="622"/>
        <v>61750</v>
      </c>
      <c r="G267" s="192">
        <f>SUM(G268:G311)</f>
        <v>0</v>
      </c>
      <c r="H267" s="192">
        <f t="shared" si="623"/>
        <v>61750</v>
      </c>
      <c r="I267" s="192">
        <f>SUM(I268:I311)</f>
        <v>0</v>
      </c>
      <c r="J267" s="192">
        <f t="shared" si="624"/>
        <v>61750</v>
      </c>
      <c r="K267" s="192">
        <f t="shared" ref="K267:AD267" si="723">SUM(K268:K311)</f>
        <v>0</v>
      </c>
      <c r="L267" s="192">
        <f t="shared" si="723"/>
        <v>0</v>
      </c>
      <c r="M267" s="192">
        <f t="shared" si="723"/>
        <v>61750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35750</v>
      </c>
      <c r="AD267" s="192">
        <f t="shared" si="723"/>
        <v>0</v>
      </c>
      <c r="AE267" s="192">
        <f t="shared" si="628"/>
        <v>35750</v>
      </c>
      <c r="AF267" s="192">
        <f>SUM(AF268:AF311)</f>
        <v>0</v>
      </c>
      <c r="AG267" s="192">
        <f>SUM(AG268:AG311)</f>
        <v>0</v>
      </c>
      <c r="AH267" s="192">
        <f>SUM(AH268:AH311)</f>
        <v>0</v>
      </c>
      <c r="AI267" s="192">
        <f t="shared" si="629"/>
        <v>0</v>
      </c>
      <c r="AJ267" s="192">
        <f>SUM(AJ268:AJ311)</f>
        <v>26000</v>
      </c>
      <c r="AK267" s="192">
        <f>SUM(AK268:AK311)</f>
        <v>0</v>
      </c>
      <c r="AL267" s="192">
        <f>SUM(AL268:AL311)</f>
        <v>0</v>
      </c>
      <c r="AM267" s="192">
        <f t="shared" si="630"/>
        <v>26000</v>
      </c>
      <c r="AN267" s="192">
        <f>SUM(AN268:AN311)</f>
        <v>0</v>
      </c>
      <c r="AO267" s="192">
        <f>SUM(AO268:AO311)</f>
        <v>0</v>
      </c>
      <c r="AP267" s="192">
        <f>SUM(AP268:AP311)</f>
        <v>0</v>
      </c>
      <c r="AQ267" s="192">
        <f t="shared" si="631"/>
        <v>0</v>
      </c>
      <c r="AR267" s="192">
        <f t="shared" si="632"/>
        <v>61750</v>
      </c>
    </row>
    <row r="268" spans="2:44" x14ac:dyDescent="0.25">
      <c r="B268" s="181" t="s">
        <v>853</v>
      </c>
      <c r="C268" s="182" t="s">
        <v>854</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322</v>
      </c>
      <c r="C269" s="182" t="s">
        <v>855</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856</v>
      </c>
      <c r="C270" s="182" t="s">
        <v>857</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858</v>
      </c>
      <c r="C271" s="182" t="s">
        <v>859</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860</v>
      </c>
      <c r="C272" s="182" t="s">
        <v>861</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862</v>
      </c>
      <c r="C273" s="182" t="s">
        <v>863</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864</v>
      </c>
      <c r="C274" s="182" t="s">
        <v>865</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866</v>
      </c>
      <c r="C275" s="182" t="s">
        <v>867</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323</v>
      </c>
      <c r="C276" s="182" t="s">
        <v>868</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869</v>
      </c>
      <c r="C277" s="182" t="s">
        <v>870</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871</v>
      </c>
      <c r="C278" s="182" t="s">
        <v>872</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61750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61750</v>
      </c>
      <c r="G278" s="183"/>
      <c r="H278" s="183">
        <f t="shared" si="729"/>
        <v>61750</v>
      </c>
      <c r="I278" s="183"/>
      <c r="J278" s="183">
        <f t="shared" si="730"/>
        <v>61750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61750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35750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35750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26000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61750</v>
      </c>
    </row>
    <row r="279" spans="2:44" x14ac:dyDescent="0.25">
      <c r="B279" s="181" t="s">
        <v>873</v>
      </c>
      <c r="C279" s="182" t="s">
        <v>874</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875</v>
      </c>
      <c r="C280" s="182" t="s">
        <v>876</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877</v>
      </c>
      <c r="C281" s="182" t="s">
        <v>878</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879</v>
      </c>
      <c r="C282" s="182" t="s">
        <v>880</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881</v>
      </c>
      <c r="C283" s="182" t="s">
        <v>882</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883</v>
      </c>
      <c r="C284" s="182" t="s">
        <v>884</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324</v>
      </c>
      <c r="C285" s="182" t="s">
        <v>885</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886</v>
      </c>
      <c r="C286" s="182" t="s">
        <v>887</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888</v>
      </c>
      <c r="C287" s="182" t="s">
        <v>889</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890</v>
      </c>
      <c r="C288" s="182" t="s">
        <v>891</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892</v>
      </c>
      <c r="C289" s="182" t="s">
        <v>885</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893</v>
      </c>
      <c r="C290" s="182" t="s">
        <v>894</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895</v>
      </c>
      <c r="C291" s="182" t="s">
        <v>896</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897</v>
      </c>
      <c r="C292" s="182" t="s">
        <v>898</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899</v>
      </c>
      <c r="C293" s="182" t="s">
        <v>900</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901</v>
      </c>
      <c r="C294" s="182" t="s">
        <v>902</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903</v>
      </c>
      <c r="C295" s="182" t="s">
        <v>904</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905</v>
      </c>
      <c r="C296" s="182" t="s">
        <v>906</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907</v>
      </c>
      <c r="C297" s="182" t="s">
        <v>908</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909</v>
      </c>
      <c r="C298" s="182" t="s">
        <v>910</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911</v>
      </c>
      <c r="C299" s="182" t="s">
        <v>912</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913</v>
      </c>
      <c r="C300" s="182" t="s">
        <v>914</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915</v>
      </c>
      <c r="C301" s="182" t="s">
        <v>916</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917</v>
      </c>
      <c r="C302" s="182" t="s">
        <v>918</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919</v>
      </c>
      <c r="C303" s="182" t="s">
        <v>920</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921</v>
      </c>
      <c r="C304" s="182" t="s">
        <v>922</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923</v>
      </c>
      <c r="C305" s="182" t="s">
        <v>924</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925</v>
      </c>
      <c r="C306" s="182" t="s">
        <v>926</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927</v>
      </c>
      <c r="C307" s="182" t="s">
        <v>928</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929</v>
      </c>
      <c r="C308" s="182" t="s">
        <v>930</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931</v>
      </c>
      <c r="C309" s="182" t="s">
        <v>932</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933</v>
      </c>
      <c r="C310" s="182" t="s">
        <v>934</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935</v>
      </c>
      <c r="C311" s="182" t="s">
        <v>936</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218570</v>
      </c>
      <c r="E312" s="192">
        <f>SUM(E313:E326)</f>
        <v>0</v>
      </c>
      <c r="F312" s="192">
        <f t="shared" si="622"/>
        <v>218570</v>
      </c>
      <c r="G312" s="192">
        <f>SUM(G313:G326)</f>
        <v>0</v>
      </c>
      <c r="H312" s="192">
        <f t="shared" si="623"/>
        <v>218570</v>
      </c>
      <c r="I312" s="192">
        <f>SUM(I313:I326)</f>
        <v>0</v>
      </c>
      <c r="J312" s="192">
        <f t="shared" si="624"/>
        <v>218570</v>
      </c>
      <c r="K312" s="192">
        <f t="shared" ref="K312:AD312" si="744">SUM(K313:K326)</f>
        <v>0</v>
      </c>
      <c r="L312" s="192">
        <f t="shared" si="744"/>
        <v>6500</v>
      </c>
      <c r="M312" s="192">
        <f t="shared" si="744"/>
        <v>0</v>
      </c>
      <c r="N312" s="192">
        <f t="shared" si="744"/>
        <v>1836.666666666667</v>
      </c>
      <c r="O312" s="192">
        <f t="shared" si="744"/>
        <v>6000</v>
      </c>
      <c r="P312" s="192">
        <f t="shared" ref="P312:Q312" si="745">SUM(P313:P326)</f>
        <v>3750</v>
      </c>
      <c r="Q312" s="192">
        <f t="shared" si="745"/>
        <v>0</v>
      </c>
      <c r="R312" s="192">
        <f t="shared" si="744"/>
        <v>200000</v>
      </c>
      <c r="S312" s="192">
        <f t="shared" si="744"/>
        <v>0</v>
      </c>
      <c r="T312" s="192">
        <f t="shared" ref="T312" si="746">SUM(T313:T326)</f>
        <v>0</v>
      </c>
      <c r="U312" s="192">
        <f t="shared" si="744"/>
        <v>0</v>
      </c>
      <c r="V312" s="192">
        <f t="shared" si="744"/>
        <v>0</v>
      </c>
      <c r="W312" s="192">
        <f t="shared" ref="W312" si="747">SUM(W313:W326)</f>
        <v>483.33333333333337</v>
      </c>
      <c r="X312" s="192">
        <f t="shared" si="744"/>
        <v>0</v>
      </c>
      <c r="Y312" s="192">
        <f t="shared" ref="Y312:Z312" si="748">SUM(Y313:Y326)</f>
        <v>0</v>
      </c>
      <c r="Z312" s="192">
        <f t="shared" si="748"/>
        <v>0</v>
      </c>
      <c r="AA312" s="192">
        <f t="shared" si="744"/>
        <v>0</v>
      </c>
      <c r="AB312" s="192">
        <f t="shared" si="744"/>
        <v>0</v>
      </c>
      <c r="AC312" s="192">
        <f t="shared" si="744"/>
        <v>6500</v>
      </c>
      <c r="AD312" s="192">
        <f t="shared" si="744"/>
        <v>200000</v>
      </c>
      <c r="AE312" s="192">
        <f t="shared" si="628"/>
        <v>206500</v>
      </c>
      <c r="AF312" s="192">
        <f>SUM(AF313:AF326)</f>
        <v>3991.6666666666665</v>
      </c>
      <c r="AG312" s="192">
        <f>SUM(AG313:AG326)</f>
        <v>6000</v>
      </c>
      <c r="AH312" s="192">
        <f>SUM(AH313:AH326)</f>
        <v>0</v>
      </c>
      <c r="AI312" s="192">
        <f t="shared" si="629"/>
        <v>9991.6666666666661</v>
      </c>
      <c r="AJ312" s="192">
        <f>SUM(AJ313:AJ326)</f>
        <v>1595.0000000000002</v>
      </c>
      <c r="AK312" s="192">
        <f>SUM(AK313:AK326)</f>
        <v>0</v>
      </c>
      <c r="AL312" s="192">
        <f>SUM(AL313:AL326)</f>
        <v>0</v>
      </c>
      <c r="AM312" s="192">
        <f t="shared" si="630"/>
        <v>1595.0000000000002</v>
      </c>
      <c r="AN312" s="192">
        <f>SUM(AN313:AN326)</f>
        <v>483.33333333333337</v>
      </c>
      <c r="AO312" s="192">
        <f>SUM(AO313:AO326)</f>
        <v>0</v>
      </c>
      <c r="AP312" s="192">
        <f>SUM(AP313:AP326)</f>
        <v>0</v>
      </c>
      <c r="AQ312" s="192">
        <f t="shared" si="631"/>
        <v>483.33333333333337</v>
      </c>
      <c r="AR312" s="192">
        <f t="shared" si="632"/>
        <v>218570</v>
      </c>
    </row>
    <row r="313" spans="2:44" x14ac:dyDescent="0.25">
      <c r="B313" s="181" t="s">
        <v>937</v>
      </c>
      <c r="C313" s="182" t="s">
        <v>938</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200000</v>
      </c>
      <c r="G313" s="183"/>
      <c r="H313" s="183">
        <f t="shared" si="623"/>
        <v>200000</v>
      </c>
      <c r="I313" s="183"/>
      <c r="J313" s="183">
        <f t="shared" si="624"/>
        <v>200000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E313" s="183">
        <f t="shared" si="628"/>
        <v>200000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200000</v>
      </c>
    </row>
    <row r="314" spans="2:44" x14ac:dyDescent="0.25">
      <c r="B314" s="181" t="s">
        <v>326</v>
      </c>
      <c r="C314" s="182" t="s">
        <v>939</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940</v>
      </c>
      <c r="C315" s="182" t="s">
        <v>941</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2320.0000000000005</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2320.0000000000005</v>
      </c>
      <c r="G315" s="183"/>
      <c r="H315" s="183">
        <f t="shared" si="623"/>
        <v>2320.0000000000005</v>
      </c>
      <c r="I315" s="183"/>
      <c r="J315" s="183">
        <f t="shared" si="624"/>
        <v>2320.0000000000005</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1836.666666666667</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483.33333333333337</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241.66666666666669</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241.66666666666669</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1595.0000000000002</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1595.0000000000002</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483.33333333333337</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483.33333333333337</v>
      </c>
      <c r="AR315" s="183">
        <f t="shared" si="632"/>
        <v>2320.0000000000005</v>
      </c>
    </row>
    <row r="316" spans="2:44" x14ac:dyDescent="0.25">
      <c r="B316" s="181" t="s">
        <v>942</v>
      </c>
      <c r="C316" s="182" t="s">
        <v>943</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944</v>
      </c>
      <c r="C317" s="182" t="s">
        <v>945</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4500</v>
      </c>
      <c r="G317" s="183"/>
      <c r="H317" s="183">
        <f t="shared" si="623"/>
        <v>4500</v>
      </c>
      <c r="I317" s="183"/>
      <c r="J317" s="183">
        <f t="shared" si="624"/>
        <v>4500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4500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4500</v>
      </c>
    </row>
    <row r="318" spans="2:44" x14ac:dyDescent="0.25">
      <c r="B318" s="181" t="s">
        <v>946</v>
      </c>
      <c r="C318" s="182" t="s">
        <v>947</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327</v>
      </c>
      <c r="C319" s="182" t="s">
        <v>948</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6000</v>
      </c>
      <c r="G319" s="183"/>
      <c r="H319" s="183">
        <f t="shared" si="750"/>
        <v>6000</v>
      </c>
      <c r="I319" s="183"/>
      <c r="J319" s="183">
        <f t="shared" si="751"/>
        <v>6000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6000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6000</v>
      </c>
    </row>
    <row r="320" spans="2:44" x14ac:dyDescent="0.25">
      <c r="B320" s="181" t="s">
        <v>949</v>
      </c>
      <c r="C320" s="182" t="s">
        <v>950</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951</v>
      </c>
      <c r="C321" s="182" t="s">
        <v>952</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953</v>
      </c>
      <c r="C322" s="182" t="s">
        <v>954</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5750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5750</v>
      </c>
      <c r="G322" s="183"/>
      <c r="H322" s="183">
        <f t="shared" si="758"/>
        <v>5750</v>
      </c>
      <c r="I322" s="183"/>
      <c r="J322" s="183">
        <f t="shared" si="759"/>
        <v>5750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2000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3750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3750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5750</v>
      </c>
    </row>
    <row r="323" spans="2:44" x14ac:dyDescent="0.25">
      <c r="B323" s="181" t="s">
        <v>955</v>
      </c>
      <c r="C323" s="182" t="s">
        <v>956</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957</v>
      </c>
      <c r="C324" s="182" t="s">
        <v>958</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959</v>
      </c>
      <c r="C325" s="182" t="s">
        <v>960</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961</v>
      </c>
      <c r="C326" s="182" t="s">
        <v>962</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329</v>
      </c>
      <c r="C327" s="179" t="s">
        <v>201</v>
      </c>
      <c r="D327" s="180">
        <f>D328+D345+D383+D389</f>
        <v>1679200</v>
      </c>
      <c r="E327" s="180">
        <f>E328+E345+E383+E389</f>
        <v>8000000</v>
      </c>
      <c r="F327" s="180">
        <f t="shared" si="622"/>
        <v>9679200</v>
      </c>
      <c r="G327" s="180">
        <f>G328+G345+G383+G389</f>
        <v>0</v>
      </c>
      <c r="H327" s="180">
        <f t="shared" si="623"/>
        <v>9679200</v>
      </c>
      <c r="I327" s="180">
        <f>I328+I345+I383+I389</f>
        <v>0</v>
      </c>
      <c r="J327" s="180">
        <f t="shared" si="624"/>
        <v>9679200</v>
      </c>
      <c r="K327" s="180">
        <f t="shared" ref="K327:AD327" si="781">K328+K345+K383+K389</f>
        <v>0</v>
      </c>
      <c r="L327" s="180">
        <f t="shared" si="781"/>
        <v>196000</v>
      </c>
      <c r="M327" s="180">
        <f t="shared" si="781"/>
        <v>130000</v>
      </c>
      <c r="N327" s="180">
        <f t="shared" si="781"/>
        <v>0</v>
      </c>
      <c r="O327" s="180">
        <f t="shared" si="781"/>
        <v>35000</v>
      </c>
      <c r="P327" s="180">
        <f t="shared" si="781"/>
        <v>0</v>
      </c>
      <c r="Q327" s="180">
        <f t="shared" si="781"/>
        <v>0</v>
      </c>
      <c r="R327" s="180">
        <f t="shared" si="781"/>
        <v>0</v>
      </c>
      <c r="S327" s="180">
        <f t="shared" si="781"/>
        <v>0</v>
      </c>
      <c r="T327" s="180">
        <f t="shared" ref="T327" si="782">T328+T345+T383+T389</f>
        <v>348800</v>
      </c>
      <c r="U327" s="180">
        <f t="shared" si="781"/>
        <v>8556600</v>
      </c>
      <c r="V327" s="180">
        <f t="shared" si="781"/>
        <v>0</v>
      </c>
      <c r="W327" s="180">
        <f t="shared" si="781"/>
        <v>295000</v>
      </c>
      <c r="X327" s="180">
        <f t="shared" si="781"/>
        <v>0</v>
      </c>
      <c r="Y327" s="180">
        <f t="shared" ref="Y327:Z327" si="783">Y328+Y345+Y383+Y389</f>
        <v>0</v>
      </c>
      <c r="Z327" s="180">
        <f t="shared" si="783"/>
        <v>0</v>
      </c>
      <c r="AA327" s="180">
        <f t="shared" si="781"/>
        <v>117800</v>
      </c>
      <c r="AB327" s="180">
        <f t="shared" si="781"/>
        <v>227000</v>
      </c>
      <c r="AC327" s="180">
        <f t="shared" si="781"/>
        <v>8465600</v>
      </c>
      <c r="AD327" s="180">
        <f t="shared" si="781"/>
        <v>508800</v>
      </c>
      <c r="AE327" s="180">
        <f t="shared" si="628"/>
        <v>9201400</v>
      </c>
      <c r="AF327" s="180">
        <f>AF328+AF345+AF383+AF389</f>
        <v>277800</v>
      </c>
      <c r="AG327" s="180">
        <f>AG328+AG345+AG383+AG389</f>
        <v>165000</v>
      </c>
      <c r="AH327" s="180">
        <f>AH328+AH345+AH383+AH389</f>
        <v>0</v>
      </c>
      <c r="AI327" s="180">
        <f t="shared" si="629"/>
        <v>442800</v>
      </c>
      <c r="AJ327" s="180">
        <f>AJ328+AJ345+AJ383+AJ389</f>
        <v>35000</v>
      </c>
      <c r="AK327" s="180">
        <f>AK328+AK345+AK383+AK389</f>
        <v>0</v>
      </c>
      <c r="AL327" s="180">
        <f>AL328+AL345+AL383+AL389</f>
        <v>0</v>
      </c>
      <c r="AM327" s="180">
        <f t="shared" si="630"/>
        <v>35000</v>
      </c>
      <c r="AN327" s="180">
        <f>AN328+AN345+AN383+AN389</f>
        <v>0</v>
      </c>
      <c r="AO327" s="180">
        <f>AO328+AO345+AO383+AO389</f>
        <v>0</v>
      </c>
      <c r="AP327" s="180">
        <f>AP328+AP345+AP383+AP389</f>
        <v>0</v>
      </c>
      <c r="AQ327" s="180">
        <f t="shared" si="631"/>
        <v>0</v>
      </c>
      <c r="AR327" s="180">
        <f t="shared" si="632"/>
        <v>9679200</v>
      </c>
    </row>
    <row r="328" spans="2:44" x14ac:dyDescent="0.25">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963</v>
      </c>
      <c r="C331" s="182" t="s">
        <v>964</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965</v>
      </c>
      <c r="C332" s="182" t="s">
        <v>966</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967</v>
      </c>
      <c r="C333" s="182" t="s">
        <v>968</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969</v>
      </c>
      <c r="C334" s="182" t="s">
        <v>970</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971</v>
      </c>
      <c r="C336" s="182" t="s">
        <v>972</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973</v>
      </c>
      <c r="C338" s="182" t="s">
        <v>974</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975</v>
      </c>
      <c r="C340" s="182" t="s">
        <v>976</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977</v>
      </c>
      <c r="C342" s="182" t="s">
        <v>978</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979</v>
      </c>
      <c r="C343" s="182" t="s">
        <v>980</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1679200</v>
      </c>
      <c r="E345" s="192">
        <f>SUM(E346:E382)</f>
        <v>8000000</v>
      </c>
      <c r="F345" s="192">
        <f t="shared" si="622"/>
        <v>9679200</v>
      </c>
      <c r="G345" s="192">
        <f>SUM(G346:G382)</f>
        <v>0</v>
      </c>
      <c r="H345" s="192">
        <f t="shared" si="623"/>
        <v>9679200</v>
      </c>
      <c r="I345" s="192">
        <f>SUM(I346:I382)</f>
        <v>0</v>
      </c>
      <c r="J345" s="192">
        <f t="shared" si="624"/>
        <v>9679200</v>
      </c>
      <c r="K345" s="192">
        <f t="shared" ref="K345:AD345" si="819">SUM(K346:K382)</f>
        <v>0</v>
      </c>
      <c r="L345" s="192">
        <f t="shared" si="819"/>
        <v>196000</v>
      </c>
      <c r="M345" s="192">
        <f t="shared" si="819"/>
        <v>130000</v>
      </c>
      <c r="N345" s="192">
        <f t="shared" si="819"/>
        <v>0</v>
      </c>
      <c r="O345" s="192">
        <f t="shared" si="819"/>
        <v>35000</v>
      </c>
      <c r="P345" s="192">
        <f t="shared" si="819"/>
        <v>0</v>
      </c>
      <c r="Q345" s="192">
        <f t="shared" si="819"/>
        <v>0</v>
      </c>
      <c r="R345" s="192">
        <f t="shared" si="819"/>
        <v>0</v>
      </c>
      <c r="S345" s="192">
        <f t="shared" si="819"/>
        <v>0</v>
      </c>
      <c r="T345" s="192">
        <f t="shared" ref="T345" si="820">SUM(T346:T382)</f>
        <v>348800</v>
      </c>
      <c r="U345" s="192">
        <f t="shared" si="819"/>
        <v>8556600</v>
      </c>
      <c r="V345" s="192">
        <f t="shared" si="819"/>
        <v>0</v>
      </c>
      <c r="W345" s="192">
        <f t="shared" si="819"/>
        <v>295000</v>
      </c>
      <c r="X345" s="192">
        <f t="shared" si="819"/>
        <v>0</v>
      </c>
      <c r="Y345" s="192">
        <f t="shared" ref="Y345:Z345" si="821">SUM(Y346:Y382)</f>
        <v>0</v>
      </c>
      <c r="Z345" s="192">
        <f t="shared" si="821"/>
        <v>0</v>
      </c>
      <c r="AA345" s="192">
        <f t="shared" si="819"/>
        <v>117800</v>
      </c>
      <c r="AB345" s="192">
        <f t="shared" si="819"/>
        <v>227000</v>
      </c>
      <c r="AC345" s="192">
        <f t="shared" si="819"/>
        <v>8465600</v>
      </c>
      <c r="AD345" s="192">
        <f t="shared" si="819"/>
        <v>508800</v>
      </c>
      <c r="AE345" s="192">
        <f t="shared" si="628"/>
        <v>9201400</v>
      </c>
      <c r="AF345" s="192">
        <f>SUM(AF346:AF382)</f>
        <v>277800</v>
      </c>
      <c r="AG345" s="192">
        <f>SUM(AG346:AG382)</f>
        <v>165000</v>
      </c>
      <c r="AH345" s="192">
        <f>SUM(AH346:AH382)</f>
        <v>0</v>
      </c>
      <c r="AI345" s="192">
        <f t="shared" si="629"/>
        <v>442800</v>
      </c>
      <c r="AJ345" s="192">
        <f>SUM(AJ346:AJ382)</f>
        <v>35000</v>
      </c>
      <c r="AK345" s="192">
        <f>SUM(AK346:AK382)</f>
        <v>0</v>
      </c>
      <c r="AL345" s="192">
        <f>SUM(AL346:AL382)</f>
        <v>0</v>
      </c>
      <c r="AM345" s="192">
        <f t="shared" si="630"/>
        <v>35000</v>
      </c>
      <c r="AN345" s="192">
        <f>SUM(AN346:AN382)</f>
        <v>0</v>
      </c>
      <c r="AO345" s="192">
        <f>SUM(AO346:AO382)</f>
        <v>0</v>
      </c>
      <c r="AP345" s="192">
        <f>SUM(AP346:AP382)</f>
        <v>0</v>
      </c>
      <c r="AQ345" s="192">
        <f t="shared" si="631"/>
        <v>0</v>
      </c>
      <c r="AR345" s="192">
        <f t="shared" si="632"/>
        <v>9679200</v>
      </c>
    </row>
    <row r="346" spans="2:44"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981</v>
      </c>
      <c r="C347" s="182" t="s">
        <v>982</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983</v>
      </c>
      <c r="C348" s="182" t="s">
        <v>982</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141200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141200</v>
      </c>
      <c r="G348" s="183"/>
      <c r="H348" s="183">
        <f t="shared" si="623"/>
        <v>141200</v>
      </c>
      <c r="I348" s="183"/>
      <c r="J348" s="183">
        <f t="shared" si="624"/>
        <v>141200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43800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83600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53600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73800</v>
      </c>
      <c r="AE348" s="183">
        <f t="shared" si="628"/>
        <v>127400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13800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13800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141200</v>
      </c>
    </row>
    <row r="349" spans="2:44" x14ac:dyDescent="0.25">
      <c r="B349" s="181" t="s">
        <v>984</v>
      </c>
      <c r="C349" s="182" t="s">
        <v>985</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986</v>
      </c>
      <c r="C350" s="182" t="s">
        <v>985</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55000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55000</v>
      </c>
      <c r="G350" s="183"/>
      <c r="H350" s="183">
        <f t="shared" si="623"/>
        <v>55000</v>
      </c>
      <c r="I350" s="183"/>
      <c r="J350" s="183">
        <f t="shared" si="624"/>
        <v>55000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31000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E350" s="183">
        <f t="shared" si="628"/>
        <v>47000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8000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55000</v>
      </c>
    </row>
    <row r="351" spans="2:44" x14ac:dyDescent="0.25">
      <c r="B351" s="181" t="s">
        <v>987</v>
      </c>
      <c r="C351" s="182" t="s">
        <v>988</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989</v>
      </c>
      <c r="C352" s="182" t="s">
        <v>990</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991</v>
      </c>
      <c r="C353" s="182" t="s">
        <v>992</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993</v>
      </c>
      <c r="C354" s="182" t="s">
        <v>994</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995</v>
      </c>
      <c r="C355" s="182" t="s">
        <v>996</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335</v>
      </c>
      <c r="C356" s="182" t="s">
        <v>997</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998</v>
      </c>
      <c r="C357" s="182" t="s">
        <v>997</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184000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184000</v>
      </c>
      <c r="G357" s="183"/>
      <c r="H357" s="183">
        <f t="shared" si="623"/>
        <v>184000</v>
      </c>
      <c r="I357" s="183"/>
      <c r="J357" s="183">
        <f t="shared" si="624"/>
        <v>184000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26000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39000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106000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93000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39000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39000</v>
      </c>
      <c r="AE357" s="183">
        <f t="shared" si="628"/>
        <v>171000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13000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184000</v>
      </c>
    </row>
    <row r="358" spans="2:44" x14ac:dyDescent="0.25">
      <c r="B358" s="181" t="s">
        <v>999</v>
      </c>
      <c r="C358" s="182" t="s">
        <v>1000</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1001</v>
      </c>
      <c r="C359" s="182" t="s">
        <v>1002</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480000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8000000</v>
      </c>
      <c r="F359" s="183">
        <f t="shared" si="622"/>
        <v>8480000</v>
      </c>
      <c r="G359" s="183"/>
      <c r="H359" s="183">
        <f t="shared" si="623"/>
        <v>8480000</v>
      </c>
      <c r="I359" s="183"/>
      <c r="J359" s="183">
        <f t="shared" si="624"/>
        <v>8480000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8150000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8150000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E359" s="183">
        <f t="shared" si="628"/>
        <v>8350000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130000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8480000</v>
      </c>
    </row>
    <row r="360" spans="2:44" x14ac:dyDescent="0.25">
      <c r="B360" s="181" t="s">
        <v>336</v>
      </c>
      <c r="C360" s="182" t="s">
        <v>1003</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1004</v>
      </c>
      <c r="C361" s="182" t="s">
        <v>1003</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1005</v>
      </c>
      <c r="C362" s="182" t="s">
        <v>1006</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1007</v>
      </c>
      <c r="C363" s="182" t="s">
        <v>1008</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1009</v>
      </c>
      <c r="C364" s="182" t="s">
        <v>1010</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337</v>
      </c>
      <c r="C365" s="182" t="s">
        <v>1011</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1012</v>
      </c>
      <c r="C366" s="182" t="s">
        <v>1013</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819000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819000</v>
      </c>
      <c r="G366" s="183"/>
      <c r="H366" s="183">
        <f t="shared" si="823"/>
        <v>819000</v>
      </c>
      <c r="I366" s="183"/>
      <c r="J366" s="183">
        <f t="shared" si="824"/>
        <v>819000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170000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186000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65000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113000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121000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205000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v>
      </c>
      <c r="AE366" s="183">
        <f t="shared" si="825"/>
        <v>506000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243000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278000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35000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819000</v>
      </c>
    </row>
    <row r="367" spans="2:44" x14ac:dyDescent="0.25">
      <c r="B367" s="181" t="s">
        <v>1014</v>
      </c>
      <c r="C367" s="182" t="s">
        <v>1015</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1016</v>
      </c>
      <c r="C368" s="182" t="s">
        <v>1017</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1018</v>
      </c>
      <c r="C369" s="182" t="s">
        <v>1019</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338</v>
      </c>
      <c r="C370" s="182" t="s">
        <v>1020</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1021</v>
      </c>
      <c r="C371" s="182" t="s">
        <v>1022</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1023</v>
      </c>
      <c r="C372" s="182" t="s">
        <v>1024</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1025</v>
      </c>
      <c r="C373" s="182" t="s">
        <v>1026</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1027</v>
      </c>
      <c r="C374" s="182" t="s">
        <v>1028</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1029</v>
      </c>
      <c r="C375" s="182" t="s">
        <v>1030</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1031</v>
      </c>
      <c r="C376" s="182" t="s">
        <v>1032</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1033</v>
      </c>
      <c r="C377" s="182" t="s">
        <v>1034</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1035</v>
      </c>
      <c r="C378" s="182" t="s">
        <v>1036</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1037</v>
      </c>
      <c r="C379" s="182" t="s">
        <v>1038</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1039</v>
      </c>
      <c r="C380" s="182" t="s">
        <v>1040</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1041</v>
      </c>
      <c r="C381" s="182" t="s">
        <v>1040</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1042</v>
      </c>
      <c r="C382" s="182" t="s">
        <v>1043</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339</v>
      </c>
      <c r="C383" s="191" t="s">
        <v>207</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1044</v>
      </c>
      <c r="C385" s="182" t="s">
        <v>1045</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1046</v>
      </c>
      <c r="C386" s="182" t="s">
        <v>1047</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1048</v>
      </c>
      <c r="C387" s="182" t="s">
        <v>1370</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1050</v>
      </c>
      <c r="C388" s="182" t="s">
        <v>1049</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1051</v>
      </c>
      <c r="C391" s="182" t="s">
        <v>1052</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1053</v>
      </c>
      <c r="C393" s="182" t="s">
        <v>1054</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1055</v>
      </c>
      <c r="C394" s="182" t="s">
        <v>1056</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1057</v>
      </c>
      <c r="C396" s="182" t="s">
        <v>1058</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166000.02000000002</v>
      </c>
      <c r="E397" s="180">
        <f>E398+E459+E467+E485+E489</f>
        <v>0</v>
      </c>
      <c r="F397" s="180">
        <f t="shared" si="830"/>
        <v>166000.02000000002</v>
      </c>
      <c r="G397" s="180">
        <f>G398+G459+G467+G485+G489</f>
        <v>0</v>
      </c>
      <c r="H397" s="180">
        <f t="shared" si="623"/>
        <v>166000.02000000002</v>
      </c>
      <c r="I397" s="180">
        <f>I398+I459+I467+I485+I489</f>
        <v>0</v>
      </c>
      <c r="J397" s="180">
        <f t="shared" si="624"/>
        <v>166000.02000000002</v>
      </c>
      <c r="K397" s="180">
        <f t="shared" ref="K397:AD397" si="871">K398+K459+K467+K485+K489</f>
        <v>0</v>
      </c>
      <c r="L397" s="180">
        <f t="shared" si="871"/>
        <v>0</v>
      </c>
      <c r="M397" s="180">
        <f t="shared" si="871"/>
        <v>0</v>
      </c>
      <c r="N397" s="180">
        <f t="shared" si="871"/>
        <v>166000.02000000002</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166000.02000000002</v>
      </c>
      <c r="AH397" s="180">
        <f>AH398+AH459+AH467+AH485+AH489</f>
        <v>0</v>
      </c>
      <c r="AI397" s="180">
        <f t="shared" si="629"/>
        <v>166000.02000000002</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166000.02000000002</v>
      </c>
    </row>
    <row r="398" spans="1:44" x14ac:dyDescent="0.25">
      <c r="B398" s="190" t="s">
        <v>351</v>
      </c>
      <c r="C398" s="191" t="s">
        <v>219</v>
      </c>
      <c r="D398" s="192">
        <f>SUM(D399:D458)</f>
        <v>166000.02000000002</v>
      </c>
      <c r="E398" s="192">
        <f>SUM(E399:E458)</f>
        <v>0</v>
      </c>
      <c r="F398" s="192">
        <f t="shared" si="830"/>
        <v>166000.02000000002</v>
      </c>
      <c r="G398" s="192">
        <f t="shared" ref="G398:I398" si="874">SUM(G399:G458)</f>
        <v>0</v>
      </c>
      <c r="H398" s="192">
        <f t="shared" si="623"/>
        <v>166000.02000000002</v>
      </c>
      <c r="I398" s="192">
        <f t="shared" si="874"/>
        <v>0</v>
      </c>
      <c r="J398" s="192">
        <f t="shared" si="624"/>
        <v>166000.02000000002</v>
      </c>
      <c r="K398" s="192">
        <f t="shared" ref="K398:AP398" si="875">SUM(K399:K458)</f>
        <v>0</v>
      </c>
      <c r="L398" s="192">
        <f t="shared" si="875"/>
        <v>0</v>
      </c>
      <c r="M398" s="192">
        <f t="shared" si="875"/>
        <v>0</v>
      </c>
      <c r="N398" s="192">
        <f t="shared" si="875"/>
        <v>166000.02000000002</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166000.02000000002</v>
      </c>
      <c r="AH398" s="192">
        <f t="shared" si="875"/>
        <v>0</v>
      </c>
      <c r="AI398" s="192">
        <f t="shared" si="629"/>
        <v>166000.02000000002</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166000.02000000002</v>
      </c>
    </row>
    <row r="399" spans="1:44"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1060</v>
      </c>
      <c r="C400" s="182" t="s">
        <v>1061</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1062</v>
      </c>
      <c r="C401" s="182" t="s">
        <v>1063</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166000.02000000002</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166000.02000000002</v>
      </c>
      <c r="G403" s="183"/>
      <c r="H403" s="183">
        <f t="shared" ref="H403:H419" si="889">F403-G403</f>
        <v>166000.02000000002</v>
      </c>
      <c r="I403" s="183"/>
      <c r="J403" s="183">
        <f t="shared" ref="J403:J419" si="890">F403-I403</f>
        <v>166000.02000000002</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166000.02000000002</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166000.02000000002</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166000.02000000002</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166000.02000000002</v>
      </c>
    </row>
    <row r="404" spans="2:44" x14ac:dyDescent="0.25">
      <c r="B404" s="181" t="s">
        <v>1064</v>
      </c>
      <c r="C404" s="182" t="s">
        <v>1065</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1066</v>
      </c>
      <c r="C405" s="182" t="s">
        <v>1067</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1068</v>
      </c>
      <c r="C406" s="182" t="s">
        <v>1069</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1070</v>
      </c>
      <c r="C407" s="182" t="s">
        <v>1071</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1072</v>
      </c>
      <c r="C408" s="182" t="s">
        <v>1073</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1074</v>
      </c>
      <c r="C409" s="182" t="s">
        <v>1075</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1076</v>
      </c>
      <c r="C410" s="182" t="s">
        <v>1077</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1078</v>
      </c>
      <c r="C411" s="182" t="s">
        <v>1079</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1080</v>
      </c>
      <c r="C412" s="182" t="s">
        <v>1081</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1082</v>
      </c>
      <c r="C413" s="182" t="s">
        <v>1083</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1084</v>
      </c>
      <c r="C414" s="182" t="s">
        <v>1085</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1086</v>
      </c>
      <c r="C415" s="182" t="s">
        <v>1087</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1088</v>
      </c>
      <c r="C416" s="182" t="s">
        <v>1089</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1090</v>
      </c>
      <c r="C417" s="182" t="s">
        <v>1091</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1092</v>
      </c>
      <c r="C418" s="182" t="s">
        <v>1093</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1094</v>
      </c>
      <c r="C419" s="182" t="s">
        <v>1095</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1096</v>
      </c>
      <c r="C420" s="182" t="s">
        <v>1097</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1098</v>
      </c>
      <c r="C421" s="182" t="s">
        <v>1099</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1100</v>
      </c>
      <c r="C422" s="182" t="s">
        <v>1101</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1102</v>
      </c>
      <c r="C423" s="182" t="s">
        <v>1103</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1104</v>
      </c>
      <c r="C424" s="182" t="s">
        <v>1105</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1106</v>
      </c>
      <c r="C425" s="182" t="s">
        <v>1107</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364</v>
      </c>
      <c r="C426" s="182" t="s">
        <v>1108</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1109</v>
      </c>
      <c r="C427" s="182" t="s">
        <v>1110</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1111</v>
      </c>
      <c r="C428" s="182" t="s">
        <v>1101</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1112</v>
      </c>
      <c r="C429" s="182" t="s">
        <v>1113</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1114</v>
      </c>
      <c r="C430" s="182" t="s">
        <v>1115</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1116</v>
      </c>
      <c r="C431" s="182" t="s">
        <v>1117</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1118</v>
      </c>
      <c r="C432" s="182" t="s">
        <v>1119</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1120</v>
      </c>
      <c r="C433" s="182" t="s">
        <v>1121</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1122</v>
      </c>
      <c r="C434" s="182" t="s">
        <v>1123</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1124</v>
      </c>
      <c r="C435" s="182" t="s">
        <v>1125</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1126</v>
      </c>
      <c r="C436" s="182" t="s">
        <v>1127</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1128</v>
      </c>
      <c r="C437" s="182" t="s">
        <v>1129</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1130</v>
      </c>
      <c r="C438" s="182" t="s">
        <v>1131</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1132</v>
      </c>
      <c r="C439" s="182" t="s">
        <v>1133</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1134</v>
      </c>
      <c r="C440" s="182" t="s">
        <v>1135</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1136</v>
      </c>
      <c r="C441" s="182" t="s">
        <v>1137</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1138</v>
      </c>
      <c r="C442" s="182" t="s">
        <v>1139</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1140</v>
      </c>
      <c r="C443" s="182" t="s">
        <v>1141</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1142</v>
      </c>
      <c r="C444" s="182" t="s">
        <v>1143</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1144</v>
      </c>
      <c r="C445" s="182" t="s">
        <v>1145</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1146</v>
      </c>
      <c r="C446" s="182" t="s">
        <v>1147</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1148</v>
      </c>
      <c r="C447" s="182" t="s">
        <v>1149</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1150</v>
      </c>
      <c r="C448" s="182" t="s">
        <v>1151</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1152</v>
      </c>
      <c r="C449" s="182" t="s">
        <v>1153</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1154</v>
      </c>
      <c r="C450" s="182" t="s">
        <v>1155</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1156</v>
      </c>
      <c r="C451" s="182" t="s">
        <v>1157</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1158</v>
      </c>
      <c r="C452" s="182" t="s">
        <v>1159</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1160</v>
      </c>
      <c r="C454" s="182" t="s">
        <v>1161</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1162</v>
      </c>
      <c r="C455" s="182" t="s">
        <v>1163</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1164</v>
      </c>
      <c r="C456" s="182" t="s">
        <v>1165</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1166</v>
      </c>
      <c r="C457" s="182" t="s">
        <v>1167</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1168</v>
      </c>
      <c r="C458" s="182" t="s">
        <v>1169</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1170</v>
      </c>
      <c r="C461" s="182" t="s">
        <v>1171</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1172</v>
      </c>
      <c r="C462" s="182" t="s">
        <v>1173</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1174</v>
      </c>
      <c r="C463" s="182" t="s">
        <v>1175</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1176</v>
      </c>
      <c r="C464" s="182" t="s">
        <v>1177</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1178</v>
      </c>
      <c r="C465" s="182" t="s">
        <v>1179</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1180</v>
      </c>
      <c r="C466" s="182" t="s">
        <v>1181</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1182</v>
      </c>
      <c r="C468" s="182" t="s">
        <v>1183</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1184</v>
      </c>
      <c r="C471" s="182" t="s">
        <v>1185</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1186</v>
      </c>
      <c r="C472" s="182" t="s">
        <v>1187</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1188</v>
      </c>
      <c r="C473" s="182" t="s">
        <v>1189</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1190</v>
      </c>
      <c r="C474" s="182" t="s">
        <v>1191</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1192</v>
      </c>
      <c r="C475" s="182" t="s">
        <v>1193</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1194</v>
      </c>
      <c r="C476" s="182" t="s">
        <v>1195</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1196</v>
      </c>
      <c r="C477" s="182" t="s">
        <v>1197</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1198</v>
      </c>
      <c r="C478" s="182" t="s">
        <v>1199</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1200</v>
      </c>
      <c r="C479" s="182" t="s">
        <v>1201</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1202</v>
      </c>
      <c r="C480" s="182" t="s">
        <v>1203</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1204</v>
      </c>
      <c r="C481" s="182" t="s">
        <v>1205</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1206</v>
      </c>
      <c r="C482" s="182" t="s">
        <v>1207</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1208</v>
      </c>
      <c r="C483" s="182" t="s">
        <v>1209</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1210</v>
      </c>
      <c r="C484" s="182" t="s">
        <v>1211</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1212</v>
      </c>
      <c r="C487" s="182" t="s">
        <v>1213</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1214</v>
      </c>
      <c r="C488" s="182" t="s">
        <v>1215</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1216</v>
      </c>
      <c r="C491" s="182" t="s">
        <v>1171</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1217</v>
      </c>
      <c r="C492" s="182" t="s">
        <v>1173</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1218</v>
      </c>
      <c r="C493" s="182" t="s">
        <v>1177</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1219</v>
      </c>
      <c r="C494" s="182" t="s">
        <v>1220</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1221</v>
      </c>
      <c r="C495" s="182" t="s">
        <v>1181</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1222</v>
      </c>
      <c r="C496" s="182" t="s">
        <v>1223</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1224</v>
      </c>
      <c r="C497" s="182" t="s">
        <v>1183</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1225</v>
      </c>
      <c r="C498" s="182" t="s">
        <v>1226</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1227</v>
      </c>
      <c r="C502" s="182" t="s">
        <v>1228</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1229</v>
      </c>
      <c r="C503" s="182" t="s">
        <v>1230</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1231</v>
      </c>
      <c r="C505" s="182" t="s">
        <v>1232</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1233</v>
      </c>
      <c r="C506" s="182" t="s">
        <v>1234</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1235</v>
      </c>
      <c r="C507" s="182" t="s">
        <v>1236</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1237</v>
      </c>
      <c r="C508" s="182" t="s">
        <v>1238</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1239</v>
      </c>
      <c r="C511" s="182" t="s">
        <v>1240</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1241</v>
      </c>
      <c r="C512" s="182" t="s">
        <v>1242</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1243</v>
      </c>
      <c r="C513" s="182" t="s">
        <v>1244</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1245</v>
      </c>
      <c r="C514" s="182" t="s">
        <v>1246</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1247</v>
      </c>
      <c r="C515" s="182" t="s">
        <v>1248</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1249</v>
      </c>
      <c r="C516" s="182" t="s">
        <v>1250</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1251</v>
      </c>
      <c r="C517" s="182" t="s">
        <v>1252</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1253</v>
      </c>
      <c r="C518" s="182" t="s">
        <v>1254</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1255</v>
      </c>
      <c r="C519" s="182" t="s">
        <v>1256</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1257</v>
      </c>
      <c r="C520" s="182" t="s">
        <v>1258</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1259</v>
      </c>
      <c r="C521" s="182" t="s">
        <v>1260</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1261</v>
      </c>
      <c r="C522" s="182" t="s">
        <v>1262</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1263</v>
      </c>
      <c r="C523" s="182" t="s">
        <v>1264</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1265</v>
      </c>
      <c r="C524" s="182" t="s">
        <v>1266</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1267</v>
      </c>
      <c r="C525" s="182" t="s">
        <v>1268</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1269</v>
      </c>
      <c r="C529" s="182" t="s">
        <v>1270</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1271</v>
      </c>
      <c r="C530" s="182" t="s">
        <v>1272</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1273</v>
      </c>
      <c r="C531" s="182" t="s">
        <v>1274</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1275</v>
      </c>
      <c r="C532" s="182" t="s">
        <v>1276</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1277</v>
      </c>
      <c r="C533" s="182" t="s">
        <v>1278</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1279</v>
      </c>
      <c r="C535" s="182" t="s">
        <v>1280</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1281</v>
      </c>
      <c r="C536" s="182" t="s">
        <v>1282</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1283</v>
      </c>
      <c r="C537" s="182" t="s">
        <v>1284</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1285</v>
      </c>
      <c r="C538" s="182" t="s">
        <v>1286</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1287</v>
      </c>
      <c r="C539" s="182" t="s">
        <v>1288</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1289</v>
      </c>
      <c r="C540" s="182" t="s">
        <v>1290</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1291</v>
      </c>
      <c r="C544" s="182" t="s">
        <v>1292</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1293</v>
      </c>
      <c r="C545" s="182" t="s">
        <v>510</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1294</v>
      </c>
      <c r="C546" s="182" t="s">
        <v>1295</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1296</v>
      </c>
      <c r="C547" s="182" t="s">
        <v>1297</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1298</v>
      </c>
      <c r="C548" s="182" t="s">
        <v>1299</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1300</v>
      </c>
      <c r="C549" s="182" t="s">
        <v>1301</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1302</v>
      </c>
      <c r="C550" s="182" t="s">
        <v>1303</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1304</v>
      </c>
      <c r="C551" s="182" t="s">
        <v>1305</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1306</v>
      </c>
      <c r="C552" s="182" t="s">
        <v>1307</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1308</v>
      </c>
      <c r="C553" s="182" t="s">
        <v>1309</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1310</v>
      </c>
      <c r="C554" s="182" t="s">
        <v>1311</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1312</v>
      </c>
      <c r="C555" s="182" t="s">
        <v>1313</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1314</v>
      </c>
      <c r="C556" s="182" t="s">
        <v>1315</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1316</v>
      </c>
      <c r="C557" s="182" t="s">
        <v>1317</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1318</v>
      </c>
      <c r="C558" s="182" t="s">
        <v>1319</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1320</v>
      </c>
      <c r="C559" s="182" t="s">
        <v>1321</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1322</v>
      </c>
      <c r="C560" s="179" t="s">
        <v>1323</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1324</v>
      </c>
      <c r="C561" s="182" t="s">
        <v>1325</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1326</v>
      </c>
      <c r="C562" s="182" t="s">
        <v>1327</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1328</v>
      </c>
      <c r="C563" s="182" t="s">
        <v>1329</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1330</v>
      </c>
      <c r="C564" s="182" t="s">
        <v>1331</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1332</v>
      </c>
      <c r="C565" s="182" t="s">
        <v>1333</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4872930.0199999996</v>
      </c>
      <c r="E566" s="186">
        <f>E12+E106+E222+E327+E397+E499+E526+E560</f>
        <v>53251125.055</v>
      </c>
      <c r="F566" s="186">
        <f t="shared" si="1050"/>
        <v>58124055.075000003</v>
      </c>
      <c r="G566" s="186">
        <f>G12+G106+G222+G327+G397+G499+G526+G560</f>
        <v>0</v>
      </c>
      <c r="H566" s="186">
        <f t="shared" si="1052"/>
        <v>58124055.075000003</v>
      </c>
      <c r="I566" s="186">
        <f>I12+I106+I222+I327+I397+I499+I526+I560</f>
        <v>0</v>
      </c>
      <c r="J566" s="186">
        <f t="shared" si="1053"/>
        <v>58124055.075000003</v>
      </c>
      <c r="K566" s="186">
        <f t="shared" ref="K566:AD566" si="1209">K12+K106+K222+K327+K397+K499+K526+K560</f>
        <v>0</v>
      </c>
      <c r="L566" s="186">
        <f t="shared" si="1209"/>
        <v>252500</v>
      </c>
      <c r="M566" s="186">
        <f t="shared" si="1209"/>
        <v>291900</v>
      </c>
      <c r="N566" s="186">
        <f t="shared" si="1209"/>
        <v>266644.1866666667</v>
      </c>
      <c r="O566" s="186">
        <f t="shared" si="1209"/>
        <v>311000</v>
      </c>
      <c r="P566" s="186">
        <f t="shared" ref="P566:Q566" si="1210">P12+P106+P222+P327+P397+P499+P526+P560</f>
        <v>283750</v>
      </c>
      <c r="Q566" s="186">
        <f t="shared" si="1210"/>
        <v>0</v>
      </c>
      <c r="R566" s="186">
        <f t="shared" si="1209"/>
        <v>200000</v>
      </c>
      <c r="S566" s="186">
        <f t="shared" si="1209"/>
        <v>0</v>
      </c>
      <c r="T566" s="186">
        <f t="shared" ref="T566" si="1211">T12+T106+T222+T327+T397+T499+T526+T560</f>
        <v>2795012</v>
      </c>
      <c r="U566" s="186">
        <f t="shared" si="1209"/>
        <v>9801070</v>
      </c>
      <c r="V566" s="186">
        <f t="shared" si="1209"/>
        <v>41939913.055</v>
      </c>
      <c r="W566" s="186">
        <f t="shared" ref="W566" si="1212">W12+W106+W222+W327+W397+W499+W526+W560</f>
        <v>1230165.8333333335</v>
      </c>
      <c r="X566" s="186">
        <f t="shared" si="1209"/>
        <v>0</v>
      </c>
      <c r="Y566" s="186">
        <f t="shared" ref="Y566:Z566" si="1213">Y12+Y106+Y222+Y327+Y397+Y499+Y526+Y560</f>
        <v>0</v>
      </c>
      <c r="Z566" s="186">
        <f t="shared" si="1213"/>
        <v>160300</v>
      </c>
      <c r="AA566" s="186">
        <f t="shared" si="1209"/>
        <v>591800</v>
      </c>
      <c r="AB566" s="186">
        <f t="shared" si="1209"/>
        <v>41651521.020000003</v>
      </c>
      <c r="AC566" s="186">
        <f t="shared" si="1209"/>
        <v>8557850</v>
      </c>
      <c r="AD566" s="186">
        <f t="shared" si="1209"/>
        <v>5201248.4516666662</v>
      </c>
      <c r="AE566" s="186">
        <f t="shared" si="1059"/>
        <v>55410619.471666671</v>
      </c>
      <c r="AF566" s="186">
        <f t="shared" ref="AF566:AH566" si="1214">AF12+AF106+AF222+AF327+AF397+AF499+AF526+AF560</f>
        <v>509397.91666666663</v>
      </c>
      <c r="AG566" s="186">
        <f t="shared" si="1214"/>
        <v>374500.02</v>
      </c>
      <c r="AH566" s="186">
        <f t="shared" si="1214"/>
        <v>0</v>
      </c>
      <c r="AI566" s="186">
        <f t="shared" si="1060"/>
        <v>883897.93666666665</v>
      </c>
      <c r="AJ566" s="186">
        <f t="shared" ref="AJ566:AL566" si="1215">AJ12+AJ106+AJ222+AJ327+AJ397+AJ499+AJ526+AJ560</f>
        <v>1381441.8333333333</v>
      </c>
      <c r="AK566" s="186">
        <f t="shared" si="1215"/>
        <v>0</v>
      </c>
      <c r="AL566" s="186">
        <f t="shared" si="1215"/>
        <v>80000</v>
      </c>
      <c r="AM566" s="186">
        <f t="shared" si="1061"/>
        <v>1461441.8333333333</v>
      </c>
      <c r="AN566" s="186">
        <f t="shared" ref="AN566:AP566" si="1216">AN12+AN106+AN222+AN327+AN397+AN499+AN526+AN560</f>
        <v>368095.83333333337</v>
      </c>
      <c r="AO566" s="186">
        <f t="shared" si="1216"/>
        <v>0</v>
      </c>
      <c r="AP566" s="186">
        <f t="shared" si="1216"/>
        <v>0</v>
      </c>
      <c r="AQ566" s="186">
        <f t="shared" si="1062"/>
        <v>368095.83333333337</v>
      </c>
      <c r="AR566" s="186">
        <f t="shared" si="1063"/>
        <v>58124055.07500001</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U235"/>
  <sheetViews>
    <sheetView showGridLines="0" topLeftCell="B4" zoomScale="84" zoomScaleNormal="84" workbookViewId="0">
      <selection activeCell="D55" sqref="D55:D63"/>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15" s="153" customFormat="1" hidden="1" x14ac:dyDescent="0.25">
      <c r="A1" s="459" t="s">
        <v>252</v>
      </c>
      <c r="B1" s="459" t="s">
        <v>494</v>
      </c>
      <c r="C1" s="459" t="s">
        <v>496</v>
      </c>
      <c r="D1" s="459" t="s">
        <v>498</v>
      </c>
      <c r="E1" s="459" t="s">
        <v>500</v>
      </c>
      <c r="F1" s="459" t="s">
        <v>502</v>
      </c>
      <c r="G1" s="459" t="s">
        <v>504</v>
      </c>
      <c r="H1" s="459" t="s">
        <v>253</v>
      </c>
      <c r="I1" s="459" t="s">
        <v>507</v>
      </c>
      <c r="J1" s="459" t="s">
        <v>254</v>
      </c>
      <c r="K1" s="459" t="s">
        <v>509</v>
      </c>
      <c r="L1" s="459" t="s">
        <v>511</v>
      </c>
      <c r="M1" s="459" t="s">
        <v>513</v>
      </c>
      <c r="N1" s="459" t="s">
        <v>255</v>
      </c>
      <c r="O1" s="459" t="s">
        <v>514</v>
      </c>
      <c r="P1" s="459" t="s">
        <v>517</v>
      </c>
      <c r="Q1" s="459" t="s">
        <v>256</v>
      </c>
      <c r="R1" s="459" t="s">
        <v>519</v>
      </c>
      <c r="S1" s="459" t="s">
        <v>257</v>
      </c>
      <c r="T1" s="459" t="s">
        <v>520</v>
      </c>
      <c r="U1" s="459" t="s">
        <v>521</v>
      </c>
      <c r="V1" s="459" t="s">
        <v>525</v>
      </c>
      <c r="W1" s="459" t="s">
        <v>273</v>
      </c>
      <c r="X1" s="459" t="s">
        <v>526</v>
      </c>
      <c r="Y1" s="459" t="s">
        <v>528</v>
      </c>
      <c r="Z1" s="459" t="s">
        <v>530</v>
      </c>
      <c r="AA1" s="459" t="s">
        <v>274</v>
      </c>
      <c r="AB1" s="459" t="s">
        <v>532</v>
      </c>
      <c r="AC1" s="459" t="s">
        <v>534</v>
      </c>
      <c r="AD1" s="459" t="s">
        <v>536</v>
      </c>
      <c r="AE1" s="459" t="s">
        <v>538</v>
      </c>
      <c r="AF1" s="459" t="s">
        <v>249</v>
      </c>
      <c r="AG1" s="459" t="s">
        <v>540</v>
      </c>
      <c r="AH1" s="459" t="s">
        <v>542</v>
      </c>
      <c r="AI1" s="459" t="s">
        <v>259</v>
      </c>
      <c r="AJ1" s="459" t="s">
        <v>544</v>
      </c>
      <c r="AK1" s="459" t="s">
        <v>546</v>
      </c>
      <c r="AL1" s="459" t="s">
        <v>260</v>
      </c>
      <c r="AM1" s="459" t="s">
        <v>548</v>
      </c>
      <c r="AN1" s="459" t="s">
        <v>550</v>
      </c>
      <c r="AO1" s="459" t="s">
        <v>261</v>
      </c>
      <c r="AP1" s="459" t="s">
        <v>551</v>
      </c>
      <c r="AQ1" s="459" t="s">
        <v>553</v>
      </c>
      <c r="AR1" s="459" t="s">
        <v>554</v>
      </c>
      <c r="AS1" s="459" t="s">
        <v>555</v>
      </c>
      <c r="AT1" s="459" t="s">
        <v>557</v>
      </c>
      <c r="AU1" s="459" t="s">
        <v>559</v>
      </c>
      <c r="AV1" s="459" t="s">
        <v>560</v>
      </c>
      <c r="AW1" s="459" t="s">
        <v>262</v>
      </c>
      <c r="AX1" s="459" t="s">
        <v>562</v>
      </c>
      <c r="AY1" s="459" t="s">
        <v>564</v>
      </c>
      <c r="AZ1" s="459" t="s">
        <v>566</v>
      </c>
      <c r="BA1" s="459" t="s">
        <v>568</v>
      </c>
      <c r="BB1" s="459" t="s">
        <v>570</v>
      </c>
      <c r="BC1" s="459" t="s">
        <v>572</v>
      </c>
      <c r="BD1" s="459" t="s">
        <v>574</v>
      </c>
      <c r="BE1" s="459" t="s">
        <v>576</v>
      </c>
      <c r="BF1" s="459" t="s">
        <v>275</v>
      </c>
      <c r="BG1" s="459" t="s">
        <v>578</v>
      </c>
      <c r="BH1" s="459" t="s">
        <v>580</v>
      </c>
      <c r="BI1" s="459" t="s">
        <v>582</v>
      </c>
      <c r="BJ1" s="459" t="s">
        <v>584</v>
      </c>
      <c r="BK1" s="459" t="s">
        <v>586</v>
      </c>
      <c r="BL1" s="459" t="s">
        <v>588</v>
      </c>
      <c r="BM1" s="459" t="s">
        <v>590</v>
      </c>
      <c r="BN1" s="459" t="s">
        <v>592</v>
      </c>
      <c r="BO1" s="459" t="s">
        <v>594</v>
      </c>
      <c r="BP1" s="459" t="s">
        <v>596</v>
      </c>
      <c r="BQ1" s="459" t="s">
        <v>264</v>
      </c>
      <c r="BR1" s="459" t="s">
        <v>598</v>
      </c>
      <c r="BS1" s="459" t="s">
        <v>265</v>
      </c>
      <c r="BT1" s="459" t="s">
        <v>600</v>
      </c>
      <c r="BU1" s="459" t="s">
        <v>602</v>
      </c>
      <c r="BV1" s="459" t="s">
        <v>267</v>
      </c>
      <c r="BW1" s="459" t="s">
        <v>604</v>
      </c>
      <c r="BX1" s="459" t="s">
        <v>268</v>
      </c>
      <c r="BY1" s="459" t="s">
        <v>606</v>
      </c>
      <c r="BZ1" s="459" t="s">
        <v>608</v>
      </c>
      <c r="CA1" s="459" t="s">
        <v>610</v>
      </c>
      <c r="CB1" s="459" t="s">
        <v>616</v>
      </c>
      <c r="CC1" s="459" t="s">
        <v>618</v>
      </c>
      <c r="CD1" s="459" t="s">
        <v>270</v>
      </c>
      <c r="CE1" s="459" t="s">
        <v>612</v>
      </c>
      <c r="CF1" s="459" t="s">
        <v>614</v>
      </c>
      <c r="CG1" s="459" t="s">
        <v>271</v>
      </c>
      <c r="CH1" s="459" t="s">
        <v>620</v>
      </c>
      <c r="CI1" s="459" t="s">
        <v>272</v>
      </c>
      <c r="CJ1" s="459" t="s">
        <v>621</v>
      </c>
      <c r="CK1" s="459" t="s">
        <v>622</v>
      </c>
      <c r="CL1" s="459" t="s">
        <v>623</v>
      </c>
      <c r="CM1" s="459" t="s">
        <v>625</v>
      </c>
      <c r="CN1" s="459" t="s">
        <v>278</v>
      </c>
      <c r="CO1" s="459" t="s">
        <v>627</v>
      </c>
      <c r="CP1" s="459" t="s">
        <v>629</v>
      </c>
      <c r="CQ1" s="459" t="s">
        <v>631</v>
      </c>
      <c r="CR1" s="459" t="s">
        <v>633</v>
      </c>
      <c r="CS1" s="459" t="s">
        <v>635</v>
      </c>
      <c r="CT1" s="459" t="s">
        <v>637</v>
      </c>
      <c r="CU1" s="459" t="s">
        <v>280</v>
      </c>
      <c r="CV1" s="459" t="s">
        <v>639</v>
      </c>
      <c r="CW1" s="459" t="s">
        <v>281</v>
      </c>
      <c r="CX1" s="459" t="s">
        <v>641</v>
      </c>
      <c r="CY1" s="459" t="s">
        <v>643</v>
      </c>
      <c r="CZ1" s="459" t="s">
        <v>645</v>
      </c>
      <c r="DA1" s="459" t="s">
        <v>647</v>
      </c>
      <c r="DB1" s="459" t="s">
        <v>649</v>
      </c>
      <c r="DC1" s="459" t="s">
        <v>651</v>
      </c>
      <c r="DD1" s="459" t="s">
        <v>653</v>
      </c>
      <c r="DE1" s="459" t="s">
        <v>282</v>
      </c>
      <c r="DF1" s="459" t="s">
        <v>655</v>
      </c>
      <c r="DG1" s="459" t="s">
        <v>657</v>
      </c>
      <c r="DH1" s="459" t="s">
        <v>659</v>
      </c>
      <c r="DI1" s="459" t="s">
        <v>661</v>
      </c>
      <c r="DJ1" s="459" t="s">
        <v>284</v>
      </c>
      <c r="DK1" s="459" t="s">
        <v>663</v>
      </c>
      <c r="DL1" s="459" t="s">
        <v>285</v>
      </c>
      <c r="DM1" s="459" t="s">
        <v>665</v>
      </c>
      <c r="DN1" s="459" t="s">
        <v>667</v>
      </c>
      <c r="DO1" s="459" t="s">
        <v>669</v>
      </c>
      <c r="DP1" s="459" t="s">
        <v>671</v>
      </c>
      <c r="DQ1" s="459" t="s">
        <v>673</v>
      </c>
      <c r="DR1" s="459" t="s">
        <v>675</v>
      </c>
      <c r="DS1" s="459" t="s">
        <v>677</v>
      </c>
      <c r="DT1" s="459" t="s">
        <v>679</v>
      </c>
      <c r="DU1" s="459" t="s">
        <v>681</v>
      </c>
      <c r="DV1" s="459" t="s">
        <v>683</v>
      </c>
      <c r="DW1" s="459" t="s">
        <v>685</v>
      </c>
      <c r="DX1" s="459" t="s">
        <v>687</v>
      </c>
      <c r="DY1" s="459" t="s">
        <v>287</v>
      </c>
      <c r="DZ1" s="459" t="s">
        <v>689</v>
      </c>
      <c r="EA1" s="459" t="s">
        <v>691</v>
      </c>
      <c r="EB1" s="459" t="s">
        <v>288</v>
      </c>
      <c r="EC1" s="459" t="s">
        <v>693</v>
      </c>
      <c r="ED1" s="459" t="s">
        <v>695</v>
      </c>
      <c r="EE1" s="459" t="s">
        <v>289</v>
      </c>
      <c r="EF1" s="459" t="s">
        <v>697</v>
      </c>
      <c r="EG1" s="459" t="s">
        <v>699</v>
      </c>
      <c r="EH1" s="459" t="s">
        <v>701</v>
      </c>
      <c r="EI1" s="459" t="s">
        <v>290</v>
      </c>
      <c r="EJ1" s="459" t="s">
        <v>703</v>
      </c>
      <c r="EK1" s="459" t="s">
        <v>705</v>
      </c>
      <c r="EL1" s="459" t="s">
        <v>292</v>
      </c>
      <c r="EM1" s="459" t="s">
        <v>707</v>
      </c>
      <c r="EN1" s="459" t="s">
        <v>709</v>
      </c>
      <c r="EO1" s="459" t="s">
        <v>711</v>
      </c>
      <c r="EP1" s="459" t="s">
        <v>713</v>
      </c>
      <c r="EQ1" s="459" t="s">
        <v>293</v>
      </c>
      <c r="ER1" s="459" t="s">
        <v>715</v>
      </c>
      <c r="ES1" s="459" t="s">
        <v>717</v>
      </c>
      <c r="ET1" s="459" t="s">
        <v>719</v>
      </c>
      <c r="EU1" s="459" t="s">
        <v>721</v>
      </c>
      <c r="EV1" s="459" t="s">
        <v>723</v>
      </c>
      <c r="EW1" s="459" t="s">
        <v>294</v>
      </c>
      <c r="EX1" s="459" t="s">
        <v>726</v>
      </c>
      <c r="EY1" s="459" t="s">
        <v>295</v>
      </c>
      <c r="EZ1" s="459" t="s">
        <v>729</v>
      </c>
      <c r="FA1" s="459" t="s">
        <v>730</v>
      </c>
      <c r="FB1" s="459" t="s">
        <v>732</v>
      </c>
      <c r="FC1" s="459" t="s">
        <v>296</v>
      </c>
      <c r="FD1" s="459" t="s">
        <v>735</v>
      </c>
      <c r="FE1" s="459" t="s">
        <v>736</v>
      </c>
      <c r="FF1" s="459" t="s">
        <v>738</v>
      </c>
      <c r="FG1" s="459" t="s">
        <v>297</v>
      </c>
      <c r="FH1" s="459" t="s">
        <v>741</v>
      </c>
      <c r="FI1" s="459" t="s">
        <v>743</v>
      </c>
      <c r="FJ1" s="459" t="s">
        <v>745</v>
      </c>
      <c r="FK1" s="459" t="s">
        <v>305</v>
      </c>
      <c r="FL1" s="459" t="s">
        <v>747</v>
      </c>
      <c r="FM1" s="459" t="s">
        <v>749</v>
      </c>
      <c r="FN1" s="459" t="s">
        <v>751</v>
      </c>
      <c r="FO1" s="459" t="s">
        <v>753</v>
      </c>
      <c r="FP1" s="459" t="s">
        <v>755</v>
      </c>
      <c r="FQ1" s="459" t="s">
        <v>757</v>
      </c>
      <c r="FR1" s="459" t="s">
        <v>306</v>
      </c>
      <c r="FS1" s="459" t="s">
        <v>759</v>
      </c>
      <c r="FT1" s="459" t="s">
        <v>761</v>
      </c>
      <c r="FU1" s="459" t="s">
        <v>762</v>
      </c>
      <c r="FV1" s="459" t="s">
        <v>307</v>
      </c>
      <c r="FW1" s="459" t="s">
        <v>765</v>
      </c>
      <c r="FX1" s="459" t="s">
        <v>766</v>
      </c>
      <c r="FY1" s="459" t="s">
        <v>302</v>
      </c>
      <c r="FZ1" s="459" t="s">
        <v>768</v>
      </c>
      <c r="GA1" s="459" t="s">
        <v>770</v>
      </c>
      <c r="GB1" s="459" t="s">
        <v>772</v>
      </c>
      <c r="GC1" s="459" t="s">
        <v>774</v>
      </c>
      <c r="GD1" s="459" t="s">
        <v>776</v>
      </c>
      <c r="GE1" s="459" t="s">
        <v>304</v>
      </c>
      <c r="GF1" s="459" t="s">
        <v>778</v>
      </c>
      <c r="GG1" s="459" t="s">
        <v>780</v>
      </c>
      <c r="GH1" s="459" t="s">
        <v>782</v>
      </c>
      <c r="GI1" s="459" t="s">
        <v>784</v>
      </c>
      <c r="GJ1" s="459" t="s">
        <v>786</v>
      </c>
      <c r="GK1" s="459" t="s">
        <v>788</v>
      </c>
      <c r="GL1" s="459" t="s">
        <v>310</v>
      </c>
      <c r="GM1" s="459" t="s">
        <v>790</v>
      </c>
      <c r="GN1" s="459" t="s">
        <v>792</v>
      </c>
      <c r="GO1" s="459" t="s">
        <v>794</v>
      </c>
      <c r="GP1" s="459" t="s">
        <v>796</v>
      </c>
      <c r="GQ1" s="459" t="s">
        <v>311</v>
      </c>
      <c r="GR1" s="459" t="s">
        <v>799</v>
      </c>
      <c r="GS1" s="459" t="s">
        <v>328</v>
      </c>
      <c r="GT1" s="459" t="s">
        <v>837</v>
      </c>
      <c r="GU1" s="459" t="s">
        <v>839</v>
      </c>
      <c r="GV1" s="459" t="s">
        <v>841</v>
      </c>
      <c r="GW1" s="459" t="s">
        <v>801</v>
      </c>
      <c r="GX1" s="459" t="s">
        <v>803</v>
      </c>
      <c r="GY1" s="459" t="s">
        <v>313</v>
      </c>
      <c r="GZ1" s="459" t="s">
        <v>806</v>
      </c>
      <c r="HA1" s="459" t="s">
        <v>808</v>
      </c>
      <c r="HB1" s="459" t="s">
        <v>809</v>
      </c>
      <c r="HC1" s="459" t="s">
        <v>811</v>
      </c>
      <c r="HD1" s="459" t="s">
        <v>813</v>
      </c>
      <c r="HE1" s="459" t="s">
        <v>815</v>
      </c>
      <c r="HF1" s="459" t="s">
        <v>817</v>
      </c>
      <c r="HG1" s="459" t="s">
        <v>315</v>
      </c>
      <c r="HH1" s="459" t="s">
        <v>819</v>
      </c>
      <c r="HI1" s="459" t="s">
        <v>821</v>
      </c>
      <c r="HJ1" s="459" t="s">
        <v>316</v>
      </c>
      <c r="HK1" s="459" t="s">
        <v>823</v>
      </c>
      <c r="HL1" s="459" t="s">
        <v>825</v>
      </c>
      <c r="HM1" s="459" t="s">
        <v>317</v>
      </c>
      <c r="HN1" s="459" t="s">
        <v>827</v>
      </c>
      <c r="HO1" s="459" t="s">
        <v>829</v>
      </c>
      <c r="HP1" s="459" t="s">
        <v>831</v>
      </c>
      <c r="HQ1" s="459" t="s">
        <v>833</v>
      </c>
      <c r="HR1" s="459" t="s">
        <v>318</v>
      </c>
      <c r="HS1" s="459" t="s">
        <v>835</v>
      </c>
      <c r="HT1" s="459" t="s">
        <v>843</v>
      </c>
      <c r="HU1" s="459" t="s">
        <v>845</v>
      </c>
      <c r="HV1" s="459" t="s">
        <v>320</v>
      </c>
      <c r="HW1" s="459" t="s">
        <v>847</v>
      </c>
      <c r="HX1" s="459" t="s">
        <v>849</v>
      </c>
      <c r="HY1" s="459" t="s">
        <v>851</v>
      </c>
      <c r="HZ1" s="459" t="s">
        <v>853</v>
      </c>
      <c r="IA1" s="459" t="s">
        <v>322</v>
      </c>
      <c r="IB1" s="459" t="s">
        <v>856</v>
      </c>
      <c r="IC1" s="459" t="s">
        <v>858</v>
      </c>
      <c r="ID1" s="459" t="s">
        <v>860</v>
      </c>
      <c r="IE1" s="459" t="s">
        <v>862</v>
      </c>
      <c r="IF1" s="459" t="s">
        <v>864</v>
      </c>
      <c r="IG1" s="459" t="s">
        <v>866</v>
      </c>
      <c r="IH1" s="459" t="s">
        <v>323</v>
      </c>
      <c r="II1" s="459" t="s">
        <v>869</v>
      </c>
      <c r="IJ1" s="459" t="s">
        <v>871</v>
      </c>
      <c r="IK1" s="459" t="s">
        <v>873</v>
      </c>
      <c r="IL1" s="459" t="s">
        <v>875</v>
      </c>
      <c r="IM1" s="459" t="s">
        <v>877</v>
      </c>
      <c r="IN1" s="459" t="s">
        <v>879</v>
      </c>
      <c r="IO1" s="459" t="s">
        <v>881</v>
      </c>
      <c r="IP1" s="459" t="s">
        <v>883</v>
      </c>
      <c r="IQ1" s="459" t="s">
        <v>324</v>
      </c>
      <c r="IR1" s="459" t="s">
        <v>886</v>
      </c>
      <c r="IS1" s="459" t="s">
        <v>888</v>
      </c>
      <c r="IT1" s="459" t="s">
        <v>890</v>
      </c>
      <c r="IU1" s="459" t="s">
        <v>892</v>
      </c>
      <c r="IV1" s="459" t="s">
        <v>893</v>
      </c>
      <c r="IW1" s="459" t="s">
        <v>895</v>
      </c>
      <c r="IX1" s="459" t="s">
        <v>897</v>
      </c>
      <c r="IY1" s="459" t="s">
        <v>899</v>
      </c>
      <c r="IZ1" s="459" t="s">
        <v>901</v>
      </c>
      <c r="JA1" s="459" t="s">
        <v>903</v>
      </c>
      <c r="JB1" s="459" t="s">
        <v>905</v>
      </c>
      <c r="JC1" s="459" t="s">
        <v>907</v>
      </c>
      <c r="JD1" s="459" t="s">
        <v>909</v>
      </c>
      <c r="JE1" s="459" t="s">
        <v>911</v>
      </c>
      <c r="JF1" s="459" t="s">
        <v>913</v>
      </c>
      <c r="JG1" s="459" t="s">
        <v>915</v>
      </c>
      <c r="JH1" s="459" t="s">
        <v>917</v>
      </c>
      <c r="JI1" s="459" t="s">
        <v>919</v>
      </c>
      <c r="JJ1" s="459" t="s">
        <v>921</v>
      </c>
      <c r="JK1" s="459" t="s">
        <v>923</v>
      </c>
      <c r="JL1" s="459" t="s">
        <v>925</v>
      </c>
      <c r="JM1" s="459" t="s">
        <v>927</v>
      </c>
      <c r="JN1" s="459" t="s">
        <v>929</v>
      </c>
      <c r="JO1" s="459" t="s">
        <v>931</v>
      </c>
      <c r="JP1" s="459" t="s">
        <v>933</v>
      </c>
      <c r="JQ1" s="459" t="s">
        <v>935</v>
      </c>
      <c r="JR1" s="459" t="s">
        <v>937</v>
      </c>
      <c r="JS1" s="459" t="s">
        <v>326</v>
      </c>
      <c r="JT1" s="459" t="s">
        <v>940</v>
      </c>
      <c r="JU1" s="459" t="s">
        <v>942</v>
      </c>
      <c r="JV1" s="459" t="s">
        <v>944</v>
      </c>
      <c r="JW1" s="459" t="s">
        <v>946</v>
      </c>
      <c r="JX1" s="459" t="s">
        <v>327</v>
      </c>
      <c r="JY1" s="459" t="s">
        <v>949</v>
      </c>
      <c r="JZ1" s="459" t="s">
        <v>951</v>
      </c>
      <c r="KA1" s="459" t="s">
        <v>953</v>
      </c>
      <c r="KB1" s="459" t="s">
        <v>955</v>
      </c>
      <c r="KC1" s="459" t="s">
        <v>957</v>
      </c>
      <c r="KD1" s="459" t="s">
        <v>959</v>
      </c>
      <c r="KE1" s="459" t="s">
        <v>961</v>
      </c>
      <c r="KF1" s="459" t="s">
        <v>331</v>
      </c>
      <c r="KG1" s="459" t="s">
        <v>345</v>
      </c>
      <c r="KH1" s="459" t="s">
        <v>963</v>
      </c>
      <c r="KI1" s="459" t="s">
        <v>965</v>
      </c>
      <c r="KJ1" s="459" t="s">
        <v>967</v>
      </c>
      <c r="KK1" s="459" t="s">
        <v>969</v>
      </c>
      <c r="KL1" s="459" t="s">
        <v>346</v>
      </c>
      <c r="KM1" s="459" t="s">
        <v>971</v>
      </c>
      <c r="KN1" s="459" t="s">
        <v>347</v>
      </c>
      <c r="KO1" s="459" t="s">
        <v>973</v>
      </c>
      <c r="KP1" s="459" t="s">
        <v>332</v>
      </c>
      <c r="KQ1" s="459" t="s">
        <v>975</v>
      </c>
      <c r="KR1" s="459" t="s">
        <v>348</v>
      </c>
      <c r="KS1" s="459" t="s">
        <v>977</v>
      </c>
      <c r="KT1" s="459" t="s">
        <v>979</v>
      </c>
      <c r="KU1" s="459" t="s">
        <v>349</v>
      </c>
      <c r="KV1" s="459" t="s">
        <v>334</v>
      </c>
      <c r="KW1" s="459" t="s">
        <v>981</v>
      </c>
      <c r="KX1" s="459" t="s">
        <v>983</v>
      </c>
      <c r="KY1" s="459" t="s">
        <v>984</v>
      </c>
      <c r="KZ1" s="459" t="s">
        <v>986</v>
      </c>
      <c r="LA1" s="459" t="s">
        <v>987</v>
      </c>
      <c r="LB1" s="459" t="s">
        <v>989</v>
      </c>
      <c r="LC1" s="459" t="s">
        <v>991</v>
      </c>
      <c r="LD1" s="459" t="s">
        <v>993</v>
      </c>
      <c r="LE1" s="459" t="s">
        <v>995</v>
      </c>
      <c r="LF1" s="459" t="s">
        <v>335</v>
      </c>
      <c r="LG1" s="459" t="s">
        <v>998</v>
      </c>
      <c r="LH1" s="459" t="s">
        <v>999</v>
      </c>
      <c r="LI1" s="459" t="s">
        <v>1001</v>
      </c>
      <c r="LJ1" s="459" t="s">
        <v>336</v>
      </c>
      <c r="LK1" s="459" t="s">
        <v>1004</v>
      </c>
      <c r="LL1" s="459" t="s">
        <v>1005</v>
      </c>
      <c r="LM1" s="459" t="s">
        <v>1007</v>
      </c>
      <c r="LN1" s="459" t="s">
        <v>1009</v>
      </c>
      <c r="LO1" s="459" t="s">
        <v>337</v>
      </c>
      <c r="LP1" s="459" t="s">
        <v>1012</v>
      </c>
      <c r="LQ1" s="459" t="s">
        <v>1014</v>
      </c>
      <c r="LR1" s="459" t="s">
        <v>1016</v>
      </c>
      <c r="LS1" s="459" t="s">
        <v>1018</v>
      </c>
      <c r="LT1" s="459" t="s">
        <v>338</v>
      </c>
      <c r="LU1" s="459" t="s">
        <v>1021</v>
      </c>
      <c r="LV1" s="459" t="s">
        <v>1023</v>
      </c>
      <c r="LW1" s="459" t="s">
        <v>1025</v>
      </c>
      <c r="LX1" s="459" t="s">
        <v>1027</v>
      </c>
      <c r="LY1" s="459" t="s">
        <v>1029</v>
      </c>
      <c r="LZ1" s="459" t="s">
        <v>1031</v>
      </c>
      <c r="MA1" s="459" t="s">
        <v>1033</v>
      </c>
      <c r="MB1" s="459" t="s">
        <v>1035</v>
      </c>
      <c r="MC1" s="459" t="s">
        <v>1037</v>
      </c>
      <c r="MD1" s="459" t="s">
        <v>1039</v>
      </c>
      <c r="ME1" s="459" t="s">
        <v>1041</v>
      </c>
      <c r="MF1" s="459" t="s">
        <v>1042</v>
      </c>
      <c r="MG1" s="459" t="s">
        <v>340</v>
      </c>
      <c r="MH1" s="459" t="s">
        <v>1044</v>
      </c>
      <c r="MI1" s="459" t="s">
        <v>1046</v>
      </c>
      <c r="MJ1" s="459" t="s">
        <v>1048</v>
      </c>
      <c r="MK1" s="459" t="s">
        <v>1050</v>
      </c>
      <c r="ML1" s="459" t="s">
        <v>342</v>
      </c>
      <c r="MM1" s="459" t="s">
        <v>1051</v>
      </c>
      <c r="MN1" s="459" t="s">
        <v>343</v>
      </c>
      <c r="MO1" s="459" t="s">
        <v>1053</v>
      </c>
      <c r="MP1" s="459" t="s">
        <v>1055</v>
      </c>
      <c r="MQ1" s="459" t="s">
        <v>344</v>
      </c>
      <c r="MR1" s="459" t="s">
        <v>1057</v>
      </c>
      <c r="MS1" s="459" t="s">
        <v>352</v>
      </c>
      <c r="MT1" s="459" t="s">
        <v>1060</v>
      </c>
      <c r="MU1" s="459" t="s">
        <v>1062</v>
      </c>
      <c r="MV1" s="459" t="s">
        <v>353</v>
      </c>
      <c r="MW1" s="459" t="s">
        <v>363</v>
      </c>
      <c r="MX1" s="459" t="s">
        <v>1064</v>
      </c>
      <c r="MY1" s="459" t="s">
        <v>1066</v>
      </c>
      <c r="MZ1" s="459" t="s">
        <v>1068</v>
      </c>
      <c r="NA1" s="459" t="s">
        <v>1070</v>
      </c>
      <c r="NB1" s="459" t="s">
        <v>1072</v>
      </c>
      <c r="NC1" s="459" t="s">
        <v>1074</v>
      </c>
      <c r="ND1" s="459" t="s">
        <v>1076</v>
      </c>
      <c r="NE1" s="459" t="s">
        <v>1078</v>
      </c>
      <c r="NF1" s="459" t="s">
        <v>1080</v>
      </c>
      <c r="NG1" s="459" t="s">
        <v>1082</v>
      </c>
      <c r="NH1" s="459" t="s">
        <v>1084</v>
      </c>
      <c r="NI1" s="459" t="s">
        <v>1086</v>
      </c>
      <c r="NJ1" s="459" t="s">
        <v>1088</v>
      </c>
      <c r="NK1" s="459" t="s">
        <v>1090</v>
      </c>
      <c r="NL1" s="459" t="s">
        <v>1092</v>
      </c>
      <c r="NM1" s="459" t="s">
        <v>1094</v>
      </c>
      <c r="NN1" s="459" t="s">
        <v>1096</v>
      </c>
      <c r="NO1" s="459" t="s">
        <v>1098</v>
      </c>
      <c r="NP1" s="459" t="s">
        <v>1100</v>
      </c>
      <c r="NQ1" s="459" t="s">
        <v>1102</v>
      </c>
      <c r="NR1" s="459" t="s">
        <v>1104</v>
      </c>
      <c r="NS1" s="459" t="s">
        <v>1106</v>
      </c>
      <c r="NT1" s="459" t="s">
        <v>364</v>
      </c>
      <c r="NU1" s="459" t="s">
        <v>1109</v>
      </c>
      <c r="NV1" s="459" t="s">
        <v>1111</v>
      </c>
      <c r="NW1" s="459" t="s">
        <v>1112</v>
      </c>
      <c r="NX1" s="459" t="s">
        <v>1114</v>
      </c>
      <c r="NY1" s="459" t="s">
        <v>1116</v>
      </c>
      <c r="NZ1" s="459" t="s">
        <v>1118</v>
      </c>
      <c r="OA1" s="459" t="s">
        <v>1120</v>
      </c>
      <c r="OB1" s="459" t="s">
        <v>1122</v>
      </c>
      <c r="OC1" s="459" t="s">
        <v>1124</v>
      </c>
      <c r="OD1" s="459" t="s">
        <v>1126</v>
      </c>
      <c r="OE1" s="459" t="s">
        <v>1128</v>
      </c>
      <c r="OF1" s="459" t="s">
        <v>1130</v>
      </c>
      <c r="OG1" s="459" t="s">
        <v>1132</v>
      </c>
      <c r="OH1" s="459" t="s">
        <v>1134</v>
      </c>
      <c r="OI1" s="459" t="s">
        <v>1136</v>
      </c>
      <c r="OJ1" s="459" t="s">
        <v>1138</v>
      </c>
      <c r="OK1" s="459" t="s">
        <v>1140</v>
      </c>
      <c r="OL1" s="459" t="s">
        <v>1142</v>
      </c>
      <c r="OM1" s="459" t="s">
        <v>1144</v>
      </c>
      <c r="ON1" s="459" t="s">
        <v>1146</v>
      </c>
      <c r="OO1" s="459" t="s">
        <v>1148</v>
      </c>
      <c r="OP1" s="459" t="s">
        <v>1150</v>
      </c>
      <c r="OQ1" s="459" t="s">
        <v>1152</v>
      </c>
      <c r="OR1" s="459" t="s">
        <v>1154</v>
      </c>
      <c r="OS1" s="459" t="s">
        <v>1156</v>
      </c>
      <c r="OT1" s="459" t="s">
        <v>1158</v>
      </c>
      <c r="OU1" s="459" t="s">
        <v>354</v>
      </c>
      <c r="OV1" s="459" t="s">
        <v>1160</v>
      </c>
      <c r="OW1" s="459" t="s">
        <v>1162</v>
      </c>
      <c r="OX1" s="459" t="s">
        <v>1164</v>
      </c>
      <c r="OY1" s="459" t="s">
        <v>1166</v>
      </c>
      <c r="OZ1" s="459" t="s">
        <v>1168</v>
      </c>
      <c r="PA1" s="459" t="s">
        <v>356</v>
      </c>
      <c r="PB1" s="459" t="s">
        <v>1170</v>
      </c>
      <c r="PC1" s="459" t="s">
        <v>1172</v>
      </c>
      <c r="PD1" s="459" t="s">
        <v>1174</v>
      </c>
      <c r="PE1" s="459" t="s">
        <v>1176</v>
      </c>
      <c r="PF1" s="459" t="s">
        <v>1178</v>
      </c>
      <c r="PG1" s="459" t="s">
        <v>1180</v>
      </c>
      <c r="PH1" s="459" t="s">
        <v>1182</v>
      </c>
      <c r="PI1" s="459" t="s">
        <v>358</v>
      </c>
      <c r="PJ1" s="459" t="s">
        <v>365</v>
      </c>
      <c r="PK1" s="459" t="s">
        <v>1184</v>
      </c>
      <c r="PL1" s="459" t="s">
        <v>1186</v>
      </c>
      <c r="PM1" s="459" t="s">
        <v>1188</v>
      </c>
      <c r="PN1" s="459" t="s">
        <v>1190</v>
      </c>
      <c r="PO1" s="459" t="s">
        <v>1192</v>
      </c>
      <c r="PP1" s="459" t="s">
        <v>1194</v>
      </c>
      <c r="PQ1" s="459" t="s">
        <v>1196</v>
      </c>
      <c r="PR1" s="459" t="s">
        <v>1198</v>
      </c>
      <c r="PS1" s="459" t="s">
        <v>1200</v>
      </c>
      <c r="PT1" s="459" t="s">
        <v>1202</v>
      </c>
      <c r="PU1" s="459" t="s">
        <v>1204</v>
      </c>
      <c r="PV1" s="459" t="s">
        <v>1206</v>
      </c>
      <c r="PW1" s="459" t="s">
        <v>1208</v>
      </c>
      <c r="PX1" s="459" t="s">
        <v>1210</v>
      </c>
      <c r="PY1" s="459" t="s">
        <v>360</v>
      </c>
      <c r="PZ1" s="459" t="s">
        <v>1212</v>
      </c>
      <c r="QA1" s="459" t="s">
        <v>1214</v>
      </c>
      <c r="QB1" s="459" t="s">
        <v>362</v>
      </c>
      <c r="QC1" s="459" t="s">
        <v>1216</v>
      </c>
      <c r="QD1" s="459" t="s">
        <v>1217</v>
      </c>
      <c r="QE1" s="459" t="s">
        <v>1218</v>
      </c>
      <c r="QF1" s="459" t="s">
        <v>1219</v>
      </c>
      <c r="QG1" s="459" t="s">
        <v>1221</v>
      </c>
      <c r="QH1" s="459" t="s">
        <v>1222</v>
      </c>
      <c r="QI1" s="459" t="s">
        <v>1224</v>
      </c>
      <c r="QJ1" s="459" t="s">
        <v>1225</v>
      </c>
      <c r="QK1" s="459" t="s">
        <v>368</v>
      </c>
      <c r="QL1" s="459" t="s">
        <v>1227</v>
      </c>
      <c r="QM1" s="459" t="s">
        <v>1229</v>
      </c>
      <c r="QN1" s="459" t="s">
        <v>369</v>
      </c>
      <c r="QO1" s="459" t="s">
        <v>1231</v>
      </c>
      <c r="QP1" s="459" t="s">
        <v>1233</v>
      </c>
      <c r="QQ1" s="459" t="s">
        <v>1235</v>
      </c>
      <c r="QR1" s="459" t="s">
        <v>1237</v>
      </c>
      <c r="QS1" s="459" t="s">
        <v>371</v>
      </c>
      <c r="QT1" s="459" t="s">
        <v>1239</v>
      </c>
      <c r="QU1" s="459" t="s">
        <v>1241</v>
      </c>
      <c r="QV1" s="459" t="s">
        <v>1243</v>
      </c>
      <c r="QW1" s="459" t="s">
        <v>1245</v>
      </c>
      <c r="QX1" s="459" t="s">
        <v>1247</v>
      </c>
      <c r="QY1" s="459" t="s">
        <v>1249</v>
      </c>
      <c r="QZ1" s="459" t="s">
        <v>1251</v>
      </c>
      <c r="RA1" s="459" t="s">
        <v>1253</v>
      </c>
      <c r="RB1" s="459" t="s">
        <v>1255</v>
      </c>
      <c r="RC1" s="459" t="s">
        <v>1257</v>
      </c>
      <c r="RD1" s="459" t="s">
        <v>1259</v>
      </c>
      <c r="RE1" s="459" t="s">
        <v>1261</v>
      </c>
      <c r="RF1" s="459" t="s">
        <v>1263</v>
      </c>
      <c r="RG1" s="459" t="s">
        <v>1265</v>
      </c>
      <c r="RH1" s="459" t="s">
        <v>1267</v>
      </c>
      <c r="RI1" s="459" t="s">
        <v>374</v>
      </c>
      <c r="RJ1" s="459" t="s">
        <v>1269</v>
      </c>
      <c r="RK1" s="459" t="s">
        <v>1271</v>
      </c>
      <c r="RL1" s="459" t="s">
        <v>1273</v>
      </c>
      <c r="RM1" s="459" t="s">
        <v>1275</v>
      </c>
      <c r="RN1" s="459" t="s">
        <v>1277</v>
      </c>
      <c r="RO1" s="459" t="s">
        <v>375</v>
      </c>
      <c r="RP1" s="459" t="s">
        <v>1279</v>
      </c>
      <c r="RQ1" s="459" t="s">
        <v>1281</v>
      </c>
      <c r="RR1" s="459" t="s">
        <v>1283</v>
      </c>
      <c r="RS1" s="459" t="s">
        <v>1285</v>
      </c>
      <c r="RT1" s="459" t="s">
        <v>1287</v>
      </c>
      <c r="RU1" s="459" t="s">
        <v>1289</v>
      </c>
      <c r="RV1" s="459" t="s">
        <v>377</v>
      </c>
      <c r="RW1" s="459" t="s">
        <v>378</v>
      </c>
      <c r="RX1" s="459" t="s">
        <v>1291</v>
      </c>
      <c r="RY1" s="459" t="s">
        <v>1293</v>
      </c>
      <c r="RZ1" s="459" t="s">
        <v>1294</v>
      </c>
      <c r="SA1" s="459" t="s">
        <v>1296</v>
      </c>
      <c r="SB1" s="459" t="s">
        <v>1298</v>
      </c>
      <c r="SC1" s="459" t="s">
        <v>1300</v>
      </c>
      <c r="SD1" s="459" t="s">
        <v>1302</v>
      </c>
      <c r="SE1" s="459" t="s">
        <v>1304</v>
      </c>
      <c r="SF1" s="459" t="s">
        <v>1306</v>
      </c>
      <c r="SG1" s="459" t="s">
        <v>1308</v>
      </c>
      <c r="SH1" s="459" t="s">
        <v>1310</v>
      </c>
      <c r="SI1" s="459" t="s">
        <v>1312</v>
      </c>
      <c r="SJ1" s="459" t="s">
        <v>1314</v>
      </c>
      <c r="SK1" s="459" t="s">
        <v>1316</v>
      </c>
      <c r="SL1" s="459" t="s">
        <v>1318</v>
      </c>
      <c r="SM1" s="459" t="s">
        <v>1320</v>
      </c>
      <c r="SN1" s="459" t="s">
        <v>1324</v>
      </c>
      <c r="SO1" s="459" t="s">
        <v>1326</v>
      </c>
      <c r="SP1" s="459" t="s">
        <v>1328</v>
      </c>
      <c r="SQ1" s="459" t="s">
        <v>1330</v>
      </c>
      <c r="SR1" s="459" t="s">
        <v>1332</v>
      </c>
      <c r="SS1" s="459" t="s">
        <v>1330</v>
      </c>
      <c r="ST1" s="459" t="s">
        <v>1332</v>
      </c>
      <c r="SU1" s="459" t="s">
        <v>1332</v>
      </c>
    </row>
    <row r="2" spans="1:515" s="122" customFormat="1" hidden="1" x14ac:dyDescent="0.25">
      <c r="A2" s="125" t="s">
        <v>1355</v>
      </c>
      <c r="B2" s="125" t="s">
        <v>1357</v>
      </c>
      <c r="C2" s="125" t="s">
        <v>470</v>
      </c>
      <c r="D2" s="125" t="s">
        <v>1356</v>
      </c>
      <c r="E2" s="125" t="s">
        <v>1358</v>
      </c>
      <c r="F2" s="125" t="s">
        <v>471</v>
      </c>
      <c r="G2" s="125" t="s">
        <v>1359</v>
      </c>
      <c r="H2" s="125" t="s">
        <v>1360</v>
      </c>
      <c r="I2" s="125" t="s">
        <v>1361</v>
      </c>
      <c r="J2" s="125" t="s">
        <v>1445</v>
      </c>
      <c r="K2" s="125" t="s">
        <v>1362</v>
      </c>
      <c r="L2" s="125" t="s">
        <v>1363</v>
      </c>
      <c r="M2" s="125" t="s">
        <v>1364</v>
      </c>
      <c r="N2" s="125" t="s">
        <v>1365</v>
      </c>
      <c r="O2" s="125" t="s">
        <v>1366</v>
      </c>
      <c r="P2" s="122" t="s">
        <v>1451</v>
      </c>
      <c r="Q2" s="122" t="s">
        <v>1473</v>
      </c>
      <c r="S2" s="452" t="str">
        <f>+Presupuesto!D11</f>
        <v>Recurrente</v>
      </c>
      <c r="T2" s="452"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15" s="122"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6045.3105000000005</v>
      </c>
      <c r="BC3" s="214">
        <f>+'Cuadro Resumen'!D213</f>
        <v>5571.1684999999998</v>
      </c>
      <c r="BD3" s="214">
        <f>+'Cuadro Resumen'!E213</f>
        <v>7112.13</v>
      </c>
      <c r="BE3" s="214">
        <f>+'Cuadro Resumen'!F213</f>
        <v>6637.9880000000003</v>
      </c>
      <c r="BF3" s="214">
        <f>+'Cuadro Resumen'!C214</f>
        <v>5334.0974999999999</v>
      </c>
      <c r="BG3" s="214">
        <f>+'Cuadro Resumen'!D214</f>
        <v>4859.9555</v>
      </c>
      <c r="BH3" s="214">
        <f>+'Cuadro Resumen'!E214</f>
        <v>6400.9170000000004</v>
      </c>
      <c r="BI3" s="214">
        <f>+'Cuadro Resumen'!F214</f>
        <v>5926.7750000000005</v>
      </c>
      <c r="BJ3" s="215">
        <f>+'Cuadro Resumen'!C215</f>
        <v>4622.8845000000001</v>
      </c>
      <c r="BK3" s="215">
        <f>+'Cuadro Resumen'!D215</f>
        <v>4267.2780000000002</v>
      </c>
      <c r="BL3" s="215">
        <f>+'Cuadro Resumen'!E215</f>
        <v>5689.7039999999997</v>
      </c>
      <c r="BM3" s="215">
        <f>+'Cuadro Resumen'!F215</f>
        <v>5215.5619999999999</v>
      </c>
      <c r="BN3" s="215">
        <f>+'Cuadro Resumen'!C216</f>
        <v>3911.6714999999999</v>
      </c>
      <c r="BO3" s="215">
        <f>+'Cuadro Resumen'!D216</f>
        <v>3556.0650000000001</v>
      </c>
      <c r="BP3" s="215">
        <f>+'Cuadro Resumen'!E216</f>
        <v>4978.491</v>
      </c>
      <c r="BQ3" s="215">
        <f>+'Cuadro Resumen'!F216</f>
        <v>4622.8845000000001</v>
      </c>
      <c r="BR3" s="215">
        <f>+'Cuadro Resumen'!C217</f>
        <v>3437.5295000000001</v>
      </c>
      <c r="BS3" s="215">
        <f>+'Cuadro Resumen'!D217</f>
        <v>3200.4585000000002</v>
      </c>
      <c r="BT3" s="215">
        <f>+'Cuadro Resumen'!E217</f>
        <v>4385.8135000000002</v>
      </c>
      <c r="BU3" s="215">
        <f>+'Cuadro Resumen'!F217</f>
        <v>4030.2069999999999</v>
      </c>
    </row>
    <row r="5" spans="1:515" ht="60" customHeight="1" x14ac:dyDescent="0.25">
      <c r="C5" s="195" t="s">
        <v>248</v>
      </c>
      <c r="D5" s="453">
        <f>SUMIF(C:C,$C$10,D:D)</f>
        <v>127339.99999999999</v>
      </c>
    </row>
    <row r="6" spans="1:515" x14ac:dyDescent="0.25">
      <c r="C6" s="70"/>
      <c r="D6" s="70"/>
      <c r="E6" s="70"/>
      <c r="F6" s="70"/>
      <c r="G6" s="70"/>
      <c r="H6" s="79"/>
      <c r="I6" s="70"/>
      <c r="J6" s="70"/>
    </row>
    <row r="7" spans="1:515" x14ac:dyDescent="0.25">
      <c r="C7" s="70" t="s">
        <v>41</v>
      </c>
      <c r="D7" s="70"/>
      <c r="E7" s="70"/>
      <c r="F7" s="70"/>
      <c r="G7" s="70"/>
      <c r="H7" s="79"/>
      <c r="I7" s="70"/>
      <c r="J7" s="70"/>
    </row>
    <row r="8" spans="1:515" x14ac:dyDescent="0.25">
      <c r="C8" s="70" t="s">
        <v>42</v>
      </c>
      <c r="D8" s="70"/>
      <c r="E8" s="70"/>
      <c r="F8" s="70"/>
      <c r="G8" s="70"/>
      <c r="H8" s="79"/>
      <c r="I8" s="70"/>
      <c r="J8" s="70"/>
    </row>
    <row r="9" spans="1:515" ht="15.75" thickBot="1" x14ac:dyDescent="0.3">
      <c r="B9" s="93"/>
      <c r="C9" s="177"/>
      <c r="D9" s="177"/>
      <c r="E9" s="177"/>
      <c r="F9" s="177"/>
      <c r="G9" s="177"/>
      <c r="H9" s="79"/>
      <c r="I9" s="177"/>
      <c r="J9" s="177"/>
      <c r="K9" s="112"/>
    </row>
    <row r="10" spans="1:515" ht="15.75" thickBot="1" x14ac:dyDescent="0.3">
      <c r="B10" s="93"/>
      <c r="C10" s="29" t="s">
        <v>43</v>
      </c>
      <c r="D10" s="30">
        <f>SUM(G17:G26)</f>
        <v>4278.333333333333</v>
      </c>
      <c r="E10" s="93"/>
      <c r="F10" s="93"/>
      <c r="G10" s="93"/>
      <c r="H10" s="76"/>
      <c r="I10" s="76"/>
      <c r="J10" s="76"/>
      <c r="K10" s="112"/>
    </row>
    <row r="11" spans="1:515" x14ac:dyDescent="0.25">
      <c r="B11" s="93"/>
      <c r="C11" s="70"/>
      <c r="D11" s="31"/>
      <c r="E11" s="93"/>
      <c r="F11" s="93"/>
      <c r="G11" s="93"/>
      <c r="H11" s="76"/>
      <c r="I11" s="76"/>
      <c r="J11" s="76"/>
      <c r="K11" s="112"/>
    </row>
    <row r="12" spans="1:515" x14ac:dyDescent="0.25">
      <c r="B12" s="93"/>
      <c r="C12" s="70"/>
      <c r="D12" s="31"/>
      <c r="E12" s="93"/>
      <c r="F12" s="93"/>
      <c r="G12" s="93"/>
      <c r="H12" s="76"/>
      <c r="I12" s="76"/>
      <c r="J12" s="76"/>
      <c r="K12" s="112"/>
      <c r="N12" s="153"/>
    </row>
    <row r="13" spans="1:515" ht="15.75" x14ac:dyDescent="0.25">
      <c r="B13" s="93"/>
      <c r="C13" s="202" t="s">
        <v>391</v>
      </c>
      <c r="D13" s="686" t="s">
        <v>2628</v>
      </c>
      <c r="E13" s="93"/>
      <c r="F13" s="93"/>
      <c r="G13" s="93"/>
      <c r="H13" s="76"/>
      <c r="I13" s="76"/>
      <c r="J13" s="76"/>
      <c r="K13" s="112"/>
      <c r="N13" s="153"/>
    </row>
    <row r="14" spans="1:51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1. Elaboración y desarrollo de plan de capacitación. Promocion interna. Ejecucion de la actividad. (Capacitacion metodologia de la enseñanza)</v>
      </c>
      <c r="D14" s="31"/>
      <c r="E14" s="93"/>
      <c r="F14" s="93"/>
      <c r="G14" s="93"/>
      <c r="H14" s="76"/>
      <c r="I14" s="76"/>
      <c r="J14" s="76"/>
      <c r="K14" s="112"/>
      <c r="N14" s="153"/>
    </row>
    <row r="15" spans="1:515" ht="15.75" thickBot="1" x14ac:dyDescent="0.3">
      <c r="B15" s="93"/>
      <c r="C15" s="70"/>
      <c r="D15" s="31"/>
      <c r="E15" s="93"/>
      <c r="F15" s="93"/>
      <c r="G15" s="93"/>
      <c r="H15" s="76"/>
      <c r="I15" s="76"/>
      <c r="J15" s="76"/>
      <c r="K15" s="112"/>
      <c r="N15" s="153"/>
    </row>
    <row r="16" spans="1:51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ht="15.75" thickBot="1" x14ac:dyDescent="0.3">
      <c r="B17" s="93"/>
      <c r="C17" s="326" t="s">
        <v>47</v>
      </c>
      <c r="D17" s="731">
        <v>20</v>
      </c>
      <c r="E17" s="327"/>
      <c r="F17" s="115">
        <v>30000</v>
      </c>
      <c r="G17" s="328">
        <f t="shared" ref="G17:G25" si="0">E17*F17</f>
        <v>0</v>
      </c>
      <c r="H17" s="329"/>
      <c r="I17" s="116" t="s">
        <v>697</v>
      </c>
      <c r="J17" s="116" t="str">
        <f>VLOOKUP(I17,Presupuesto!$B$11:$C$566,2,0)</f>
        <v>SERVICIOS DE CAPACITACION.</v>
      </c>
      <c r="K17" s="330" t="s">
        <v>1356</v>
      </c>
      <c r="L17" s="116" t="s">
        <v>398</v>
      </c>
      <c r="N17" s="153"/>
    </row>
    <row r="18" spans="2:14" ht="15.75" thickBot="1" x14ac:dyDescent="0.3">
      <c r="B18" s="93"/>
      <c r="C18" s="99" t="s">
        <v>48</v>
      </c>
      <c r="D18" s="732"/>
      <c r="E18" s="200">
        <f>D17</f>
        <v>20</v>
      </c>
      <c r="F18" s="100">
        <v>50</v>
      </c>
      <c r="G18" s="97">
        <f t="shared" si="0"/>
        <v>1000</v>
      </c>
      <c r="H18" s="161" t="s">
        <v>128</v>
      </c>
      <c r="I18" s="98" t="s">
        <v>715</v>
      </c>
      <c r="J18" s="98" t="str">
        <f>VLOOKUP(I18,Presupuesto!$B$11:$C$566,2,0)</f>
        <v>SERVICIOS DE IMPRENTA PUBLIC.Y REPRODUCCION</v>
      </c>
      <c r="K18" s="98" t="str">
        <f t="shared" ref="K18:K26" si="1">$K$17</f>
        <v>Docencia y Profesorado Universitario</v>
      </c>
      <c r="L18" s="116" t="s">
        <v>398</v>
      </c>
      <c r="N18" s="153"/>
    </row>
    <row r="19" spans="2:14" ht="15.75" thickBot="1" x14ac:dyDescent="0.3">
      <c r="B19" s="93"/>
      <c r="C19" s="99" t="s">
        <v>49</v>
      </c>
      <c r="D19" s="732"/>
      <c r="E19" s="200">
        <v>20</v>
      </c>
      <c r="F19" s="100">
        <v>150</v>
      </c>
      <c r="G19" s="97">
        <f t="shared" si="0"/>
        <v>3000</v>
      </c>
      <c r="H19" s="161" t="s">
        <v>128</v>
      </c>
      <c r="I19" s="98" t="s">
        <v>790</v>
      </c>
      <c r="J19" s="98" t="str">
        <f>VLOOKUP(I19,Presupuesto!$B$11:$C$566,2,0)</f>
        <v>ALIMENTOS B EBIDAS PARA PERSONAS</v>
      </c>
      <c r="K19" s="98" t="str">
        <f t="shared" si="1"/>
        <v>Docencia y Profesorado Universitario</v>
      </c>
      <c r="L19" s="116" t="s">
        <v>398</v>
      </c>
      <c r="N19" s="153"/>
    </row>
    <row r="20" spans="2:14" ht="15.75" thickBot="1" x14ac:dyDescent="0.3">
      <c r="B20" s="93"/>
      <c r="C20" s="99" t="s">
        <v>50</v>
      </c>
      <c r="D20" s="732"/>
      <c r="E20" s="151">
        <v>0</v>
      </c>
      <c r="F20" s="118">
        <v>10000</v>
      </c>
      <c r="G20" s="97">
        <f t="shared" si="0"/>
        <v>0</v>
      </c>
      <c r="H20" s="161"/>
      <c r="I20" s="321" t="s">
        <v>747</v>
      </c>
      <c r="J20" s="98" t="str">
        <f>VLOOKUP(I20,Presupuesto!$B$11:$C$566,2,0)</f>
        <v>PASAJES NACIONALES</v>
      </c>
      <c r="K20" s="98" t="str">
        <f t="shared" si="1"/>
        <v>Docencia y Profesorado Universitario</v>
      </c>
      <c r="L20" s="116" t="s">
        <v>398</v>
      </c>
      <c r="N20" s="153"/>
    </row>
    <row r="21" spans="2:14" ht="15.75" thickBot="1" x14ac:dyDescent="0.3">
      <c r="B21" s="93"/>
      <c r="C21" s="99" t="s">
        <v>416</v>
      </c>
      <c r="D21" s="732"/>
      <c r="E21" s="151">
        <v>0</v>
      </c>
      <c r="F21" s="118">
        <v>250</v>
      </c>
      <c r="G21" s="97">
        <f t="shared" si="0"/>
        <v>0</v>
      </c>
      <c r="H21" s="161"/>
      <c r="I21" s="98" t="s">
        <v>819</v>
      </c>
      <c r="J21" s="98" t="str">
        <f>VLOOKUP(I21,Presupuesto!$B$11:$C$566,2,0)</f>
        <v>PRODUCTOS PAPEL Y CARTON</v>
      </c>
      <c r="K21" s="98" t="str">
        <f t="shared" si="1"/>
        <v>Docencia y Profesorado Universitario</v>
      </c>
      <c r="L21" s="116" t="s">
        <v>398</v>
      </c>
      <c r="N21" s="153"/>
    </row>
    <row r="22" spans="2:14" ht="15.75" thickBot="1" x14ac:dyDescent="0.3">
      <c r="B22" s="93"/>
      <c r="C22" s="99" t="s">
        <v>51</v>
      </c>
      <c r="D22" s="732"/>
      <c r="E22" s="200">
        <f>(D17*25)/500</f>
        <v>1</v>
      </c>
      <c r="F22" s="100">
        <v>85</v>
      </c>
      <c r="G22" s="97">
        <f t="shared" si="0"/>
        <v>85</v>
      </c>
      <c r="H22" s="161" t="s">
        <v>128</v>
      </c>
      <c r="I22" s="98" t="s">
        <v>819</v>
      </c>
      <c r="J22" s="98" t="str">
        <f>VLOOKUP(I22,Presupuesto!$B$11:$C$566,2,0)</f>
        <v>PRODUCTOS PAPEL Y CARTON</v>
      </c>
      <c r="K22" s="98" t="str">
        <f t="shared" si="1"/>
        <v>Docencia y Profesorado Universitario</v>
      </c>
      <c r="L22" s="116" t="s">
        <v>398</v>
      </c>
      <c r="N22" s="153"/>
    </row>
    <row r="23" spans="2:14" ht="15.75" thickBot="1" x14ac:dyDescent="0.3">
      <c r="B23" s="93"/>
      <c r="C23" s="99" t="s">
        <v>122</v>
      </c>
      <c r="D23" s="732"/>
      <c r="E23" s="200">
        <f>D17/12</f>
        <v>1.6666666666666667</v>
      </c>
      <c r="F23" s="100">
        <v>36</v>
      </c>
      <c r="G23" s="97">
        <f t="shared" si="0"/>
        <v>60</v>
      </c>
      <c r="H23" s="161" t="s">
        <v>128</v>
      </c>
      <c r="I23" s="98" t="s">
        <v>940</v>
      </c>
      <c r="J23" s="98" t="str">
        <f>VLOOKUP(I23,Presupuesto!$B$11:$C$566,2,0)</f>
        <v>UTILES DE ESCRITORIO, OFICINA Y ENSE¥ANZA</v>
      </c>
      <c r="K23" s="98" t="str">
        <f t="shared" si="1"/>
        <v>Docencia y Profesorado Universitario</v>
      </c>
      <c r="L23" s="116" t="s">
        <v>398</v>
      </c>
      <c r="N23" s="153"/>
    </row>
    <row r="24" spans="2:14" ht="15.75" thickBot="1" x14ac:dyDescent="0.3">
      <c r="B24" s="93"/>
      <c r="C24" s="99" t="s">
        <v>34</v>
      </c>
      <c r="D24" s="732"/>
      <c r="E24" s="200">
        <f>D17/12</f>
        <v>1.6666666666666667</v>
      </c>
      <c r="F24" s="100">
        <v>80</v>
      </c>
      <c r="G24" s="97">
        <f t="shared" si="0"/>
        <v>133.33333333333334</v>
      </c>
      <c r="H24" s="161" t="s">
        <v>128</v>
      </c>
      <c r="I24" s="98" t="s">
        <v>940</v>
      </c>
      <c r="J24" s="98" t="str">
        <f>VLOOKUP(I24,Presupuesto!$B$11:$C$566,2,0)</f>
        <v>UTILES DE ESCRITORIO, OFICINA Y ENSE¥ANZA</v>
      </c>
      <c r="K24" s="98" t="str">
        <f t="shared" si="1"/>
        <v>Docencia y Profesorado Universitario</v>
      </c>
      <c r="L24" s="116" t="s">
        <v>398</v>
      </c>
      <c r="N24" s="153"/>
    </row>
    <row r="25" spans="2:14" ht="15.75" thickBot="1" x14ac:dyDescent="0.3">
      <c r="B25" s="93"/>
      <c r="C25" s="109" t="s">
        <v>52</v>
      </c>
      <c r="D25" s="732"/>
      <c r="E25" s="212">
        <v>0</v>
      </c>
      <c r="F25" s="119">
        <v>25</v>
      </c>
      <c r="G25" s="97">
        <f t="shared" si="0"/>
        <v>0</v>
      </c>
      <c r="H25" s="161"/>
      <c r="I25" s="98" t="s">
        <v>940</v>
      </c>
      <c r="J25" s="98" t="str">
        <f>VLOOKUP(I25,Presupuesto!$B$11:$C$566,2,0)</f>
        <v>UTILES DE ESCRITORIO, OFICINA Y ENSE¥ANZA</v>
      </c>
      <c r="K25" s="98" t="str">
        <f t="shared" si="1"/>
        <v>Docencia y Profesorado Universitario</v>
      </c>
      <c r="L25" s="116" t="s">
        <v>398</v>
      </c>
      <c r="N25" s="153"/>
    </row>
    <row r="26" spans="2:14" ht="15.75" thickBot="1" x14ac:dyDescent="0.3">
      <c r="B26" s="93"/>
      <c r="C26" s="216" t="s">
        <v>431</v>
      </c>
      <c r="D26" s="217">
        <v>0</v>
      </c>
      <c r="E26" s="331">
        <v>0</v>
      </c>
      <c r="F26" s="104">
        <f>HLOOKUP(C26,$AH$2:$BU$3,2,0)</f>
        <v>1750</v>
      </c>
      <c r="G26" s="105">
        <f>D26*E26*F26</f>
        <v>0</v>
      </c>
      <c r="H26" s="332"/>
      <c r="I26" s="333" t="s">
        <v>759</v>
      </c>
      <c r="J26" s="106" t="str">
        <f>VLOOKUP(I26,Presupuesto!$B$11:$C$566,2,0)</f>
        <v>VIATICOS NACIONALES</v>
      </c>
      <c r="K26" s="334" t="str">
        <f t="shared" si="1"/>
        <v>Docencia y Profesorado Universitario</v>
      </c>
      <c r="L26" s="116" t="s">
        <v>398</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6417.5</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391</v>
      </c>
      <c r="D32" s="686" t="s">
        <v>2629</v>
      </c>
      <c r="E32" s="93"/>
      <c r="F32" s="93"/>
      <c r="G32" s="93"/>
      <c r="H32" s="76"/>
      <c r="I32" s="76"/>
      <c r="J32" s="76"/>
      <c r="K32" s="112"/>
    </row>
    <row r="33" spans="3:12" ht="18.75" x14ac:dyDescent="0.2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1. Elaboración y desarrollo de plan de capacitación. Promocion interna. Ejecucion de la actividad (Capacitacion metodologia de la investigacion)</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ht="15.75" thickBot="1" x14ac:dyDescent="0.3">
      <c r="C36" s="326" t="s">
        <v>47</v>
      </c>
      <c r="D36" s="731">
        <v>30</v>
      </c>
      <c r="E36" s="327"/>
      <c r="F36" s="115">
        <v>30000</v>
      </c>
      <c r="G36" s="328">
        <f t="shared" ref="G36:G44" si="2">E36*F36</f>
        <v>0</v>
      </c>
      <c r="H36" s="329"/>
      <c r="I36" s="116" t="s">
        <v>697</v>
      </c>
      <c r="J36" s="116" t="str">
        <f>VLOOKUP(I36,Presupuesto!$B$11:$C$566,2,0)</f>
        <v>SERVICIOS DE CAPACITACION.</v>
      </c>
      <c r="K36" s="330" t="s">
        <v>1356</v>
      </c>
      <c r="L36" s="116" t="s">
        <v>398</v>
      </c>
    </row>
    <row r="37" spans="3:12" ht="15.75" thickBot="1" x14ac:dyDescent="0.3">
      <c r="C37" s="99" t="s">
        <v>48</v>
      </c>
      <c r="D37" s="732"/>
      <c r="E37" s="200">
        <f>D36</f>
        <v>30</v>
      </c>
      <c r="F37" s="100">
        <v>50</v>
      </c>
      <c r="G37" s="97">
        <f t="shared" si="2"/>
        <v>1500</v>
      </c>
      <c r="H37" s="161" t="s">
        <v>128</v>
      </c>
      <c r="I37" s="98" t="s">
        <v>715</v>
      </c>
      <c r="J37" s="98" t="str">
        <f>VLOOKUP(I37,Presupuesto!$B$11:$C$566,2,0)</f>
        <v>SERVICIOS DE IMPRENTA PUBLIC.Y REPRODUCCION</v>
      </c>
      <c r="K37" s="98" t="str">
        <f>$K$36</f>
        <v>Docencia y Profesorado Universitario</v>
      </c>
      <c r="L37" s="116" t="s">
        <v>398</v>
      </c>
    </row>
    <row r="38" spans="3:12" ht="15.75" thickBot="1" x14ac:dyDescent="0.3">
      <c r="C38" s="99" t="s">
        <v>49</v>
      </c>
      <c r="D38" s="732"/>
      <c r="E38" s="200">
        <f>D36</f>
        <v>30</v>
      </c>
      <c r="F38" s="100">
        <v>150</v>
      </c>
      <c r="G38" s="97">
        <f t="shared" si="2"/>
        <v>4500</v>
      </c>
      <c r="H38" s="161" t="s">
        <v>128</v>
      </c>
      <c r="I38" s="98" t="s">
        <v>790</v>
      </c>
      <c r="J38" s="98" t="str">
        <f>VLOOKUP(I38,Presupuesto!$B$11:$C$566,2,0)</f>
        <v>ALIMENTOS B EBIDAS PARA PERSONAS</v>
      </c>
      <c r="K38" s="98" t="str">
        <f t="shared" ref="K38:K45" si="3">$K$36</f>
        <v>Docencia y Profesorado Universitario</v>
      </c>
      <c r="L38" s="116" t="s">
        <v>398</v>
      </c>
    </row>
    <row r="39" spans="3:12" ht="15.75" thickBot="1" x14ac:dyDescent="0.3">
      <c r="C39" s="99" t="s">
        <v>50</v>
      </c>
      <c r="D39" s="732"/>
      <c r="E39" s="151">
        <v>0</v>
      </c>
      <c r="F39" s="118">
        <v>10000</v>
      </c>
      <c r="G39" s="97">
        <f t="shared" si="2"/>
        <v>0</v>
      </c>
      <c r="H39" s="161"/>
      <c r="I39" s="321" t="s">
        <v>747</v>
      </c>
      <c r="J39" s="98" t="str">
        <f>VLOOKUP(I39,Presupuesto!$B$11:$C$566,2,0)</f>
        <v>PASAJES NACIONALES</v>
      </c>
      <c r="K39" s="98" t="str">
        <f t="shared" si="3"/>
        <v>Docencia y Profesorado Universitario</v>
      </c>
      <c r="L39" s="116" t="s">
        <v>398</v>
      </c>
    </row>
    <row r="40" spans="3:12" ht="15.75" thickBot="1" x14ac:dyDescent="0.3">
      <c r="C40" s="99" t="s">
        <v>416</v>
      </c>
      <c r="D40" s="732"/>
      <c r="E40" s="151">
        <v>0</v>
      </c>
      <c r="F40" s="118">
        <v>250</v>
      </c>
      <c r="G40" s="97">
        <f t="shared" si="2"/>
        <v>0</v>
      </c>
      <c r="H40" s="161"/>
      <c r="I40" s="98" t="s">
        <v>819</v>
      </c>
      <c r="J40" s="98" t="str">
        <f>VLOOKUP(I40,Presupuesto!$B$11:$C$566,2,0)</f>
        <v>PRODUCTOS PAPEL Y CARTON</v>
      </c>
      <c r="K40" s="98" t="str">
        <f t="shared" si="3"/>
        <v>Docencia y Profesorado Universitario</v>
      </c>
      <c r="L40" s="116" t="s">
        <v>398</v>
      </c>
    </row>
    <row r="41" spans="3:12" ht="15.75" thickBot="1" x14ac:dyDescent="0.3">
      <c r="C41" s="99" t="s">
        <v>51</v>
      </c>
      <c r="D41" s="732"/>
      <c r="E41" s="200">
        <f>(D36*25)/500</f>
        <v>1.5</v>
      </c>
      <c r="F41" s="100">
        <v>85</v>
      </c>
      <c r="G41" s="97">
        <f t="shared" si="2"/>
        <v>127.5</v>
      </c>
      <c r="H41" s="161" t="s">
        <v>128</v>
      </c>
      <c r="I41" s="98" t="s">
        <v>819</v>
      </c>
      <c r="J41" s="98" t="str">
        <f>VLOOKUP(I41,Presupuesto!$B$11:$C$566,2,0)</f>
        <v>PRODUCTOS PAPEL Y CARTON</v>
      </c>
      <c r="K41" s="98" t="str">
        <f t="shared" si="3"/>
        <v>Docencia y Profesorado Universitario</v>
      </c>
      <c r="L41" s="116" t="s">
        <v>398</v>
      </c>
    </row>
    <row r="42" spans="3:12" ht="15.75" thickBot="1" x14ac:dyDescent="0.3">
      <c r="C42" s="99" t="s">
        <v>122</v>
      </c>
      <c r="D42" s="732"/>
      <c r="E42" s="200">
        <f>D36/12</f>
        <v>2.5</v>
      </c>
      <c r="F42" s="100">
        <v>36</v>
      </c>
      <c r="G42" s="97">
        <f t="shared" si="2"/>
        <v>90</v>
      </c>
      <c r="H42" s="161" t="s">
        <v>128</v>
      </c>
      <c r="I42" s="98" t="s">
        <v>940</v>
      </c>
      <c r="J42" s="98" t="str">
        <f>VLOOKUP(I42,Presupuesto!$B$11:$C$566,2,0)</f>
        <v>UTILES DE ESCRITORIO, OFICINA Y ENSE¥ANZA</v>
      </c>
      <c r="K42" s="98" t="str">
        <f t="shared" si="3"/>
        <v>Docencia y Profesorado Universitario</v>
      </c>
      <c r="L42" s="116" t="s">
        <v>398</v>
      </c>
    </row>
    <row r="43" spans="3:12" ht="15.75" thickBot="1" x14ac:dyDescent="0.3">
      <c r="C43" s="99" t="s">
        <v>34</v>
      </c>
      <c r="D43" s="732"/>
      <c r="E43" s="200">
        <f>D36/12</f>
        <v>2.5</v>
      </c>
      <c r="F43" s="100">
        <v>80</v>
      </c>
      <c r="G43" s="97">
        <f t="shared" si="2"/>
        <v>200</v>
      </c>
      <c r="H43" s="161" t="s">
        <v>128</v>
      </c>
      <c r="I43" s="98" t="s">
        <v>940</v>
      </c>
      <c r="J43" s="98" t="str">
        <f>VLOOKUP(I43,Presupuesto!$B$11:$C$566,2,0)</f>
        <v>UTILES DE ESCRITORIO, OFICINA Y ENSE¥ANZA</v>
      </c>
      <c r="K43" s="98" t="str">
        <f t="shared" si="3"/>
        <v>Docencia y Profesorado Universitario</v>
      </c>
      <c r="L43" s="116" t="s">
        <v>398</v>
      </c>
    </row>
    <row r="44" spans="3:12" ht="15.75" thickBot="1" x14ac:dyDescent="0.3">
      <c r="C44" s="109" t="s">
        <v>52</v>
      </c>
      <c r="D44" s="732"/>
      <c r="E44" s="212">
        <v>0</v>
      </c>
      <c r="F44" s="119">
        <v>25</v>
      </c>
      <c r="G44" s="97">
        <f t="shared" si="2"/>
        <v>0</v>
      </c>
      <c r="H44" s="161"/>
      <c r="I44" s="98" t="s">
        <v>940</v>
      </c>
      <c r="J44" s="98" t="str">
        <f>VLOOKUP(I44,Presupuesto!$B$11:$C$566,2,0)</f>
        <v>UTILES DE ESCRITORIO, OFICINA Y ENSE¥ANZA</v>
      </c>
      <c r="K44" s="98" t="str">
        <f t="shared" si="3"/>
        <v>Docencia y Profesorado Universitario</v>
      </c>
      <c r="L44" s="116" t="s">
        <v>398</v>
      </c>
    </row>
    <row r="45" spans="3:12" ht="15.75" thickBot="1" x14ac:dyDescent="0.3">
      <c r="C45" s="216" t="s">
        <v>431</v>
      </c>
      <c r="D45" s="217">
        <v>0</v>
      </c>
      <c r="E45" s="331">
        <v>0</v>
      </c>
      <c r="F45" s="104">
        <f>HLOOKUP(C45,$AH$2:$BU$3,2,0)</f>
        <v>1750</v>
      </c>
      <c r="G45" s="105">
        <f>D45*E45*F45</f>
        <v>0</v>
      </c>
      <c r="H45" s="332"/>
      <c r="I45" s="333" t="s">
        <v>759</v>
      </c>
      <c r="J45" s="106" t="str">
        <f>VLOOKUP(I45,Presupuesto!$B$11:$C$566,2,0)</f>
        <v>VIATICOS NACIONALES</v>
      </c>
      <c r="K45" s="334" t="str">
        <f t="shared" si="3"/>
        <v>Docencia y Profesorado Universitario</v>
      </c>
      <c r="L45" s="116" t="s">
        <v>398</v>
      </c>
    </row>
    <row r="47" spans="3:12" ht="15.75" thickBot="1" x14ac:dyDescent="0.3"/>
    <row r="48" spans="3:12" ht="15.75" thickBot="1" x14ac:dyDescent="0.3">
      <c r="C48" s="29" t="s">
        <v>43</v>
      </c>
      <c r="D48" s="30">
        <f>SUM(G55:G64)</f>
        <v>10695.833333333334</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391</v>
      </c>
      <c r="D51" s="686" t="s">
        <v>2635</v>
      </c>
      <c r="E51" s="93"/>
      <c r="F51" s="93"/>
      <c r="G51" s="93"/>
      <c r="H51" s="76"/>
      <c r="I51" s="76"/>
      <c r="J51" s="76"/>
      <c r="K51" s="112"/>
    </row>
    <row r="52" spans="3:12" ht="18.75" x14ac:dyDescent="0.25">
      <c r="C52" s="210"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1. Elaboración y desarrollo de plan de capacitación. Promocion interna. Ejecucion de la actividad. (Taller de Enfermeria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ht="15.75" thickBot="1" x14ac:dyDescent="0.3">
      <c r="C55" s="326" t="s">
        <v>47</v>
      </c>
      <c r="D55" s="731">
        <v>50</v>
      </c>
      <c r="E55" s="327"/>
      <c r="F55" s="115">
        <v>30000</v>
      </c>
      <c r="G55" s="328">
        <f t="shared" ref="G55:G63" si="4">E55*F55</f>
        <v>0</v>
      </c>
      <c r="H55" s="329"/>
      <c r="I55" s="116" t="s">
        <v>697</v>
      </c>
      <c r="J55" s="116" t="str">
        <f>VLOOKUP(I55,Presupuesto!$B$11:$C$566,2,0)</f>
        <v>SERVICIOS DE CAPACITACION.</v>
      </c>
      <c r="K55" s="330" t="s">
        <v>1356</v>
      </c>
      <c r="L55" s="116" t="s">
        <v>398</v>
      </c>
    </row>
    <row r="56" spans="3:12" ht="15.75" thickBot="1" x14ac:dyDescent="0.3">
      <c r="C56" s="99" t="s">
        <v>48</v>
      </c>
      <c r="D56" s="732"/>
      <c r="E56" s="200">
        <f>D55</f>
        <v>50</v>
      </c>
      <c r="F56" s="100">
        <v>50</v>
      </c>
      <c r="G56" s="97">
        <f t="shared" si="4"/>
        <v>2500</v>
      </c>
      <c r="H56" s="161" t="s">
        <v>128</v>
      </c>
      <c r="I56" s="98" t="s">
        <v>715</v>
      </c>
      <c r="J56" s="98" t="str">
        <f>VLOOKUP(I56,Presupuesto!$B$11:$C$566,2,0)</f>
        <v>SERVICIOS DE IMPRENTA PUBLIC.Y REPRODUCCION</v>
      </c>
      <c r="K56" s="98" t="str">
        <f t="shared" ref="K56:K57" si="5">$K$55</f>
        <v>Docencia y Profesorado Universitario</v>
      </c>
      <c r="L56" s="116" t="s">
        <v>398</v>
      </c>
    </row>
    <row r="57" spans="3:12" ht="15.75" thickBot="1" x14ac:dyDescent="0.3">
      <c r="C57" s="99" t="s">
        <v>49</v>
      </c>
      <c r="D57" s="732"/>
      <c r="E57" s="200">
        <f>D55</f>
        <v>50</v>
      </c>
      <c r="F57" s="100">
        <v>150</v>
      </c>
      <c r="G57" s="97">
        <f t="shared" si="4"/>
        <v>7500</v>
      </c>
      <c r="H57" s="161" t="s">
        <v>128</v>
      </c>
      <c r="I57" s="98" t="s">
        <v>790</v>
      </c>
      <c r="J57" s="98" t="str">
        <f>VLOOKUP(I57,Presupuesto!$B$11:$C$566,2,0)</f>
        <v>ALIMENTOS B EBIDAS PARA PERSONAS</v>
      </c>
      <c r="K57" s="98" t="str">
        <f t="shared" si="5"/>
        <v>Docencia y Profesorado Universitario</v>
      </c>
      <c r="L57" s="116" t="s">
        <v>398</v>
      </c>
    </row>
    <row r="58" spans="3:12" ht="15.75" thickBot="1" x14ac:dyDescent="0.3">
      <c r="C58" s="99" t="s">
        <v>50</v>
      </c>
      <c r="D58" s="732"/>
      <c r="E58" s="151">
        <v>0</v>
      </c>
      <c r="F58" s="118">
        <v>10000</v>
      </c>
      <c r="G58" s="97">
        <f t="shared" si="4"/>
        <v>0</v>
      </c>
      <c r="H58" s="161"/>
      <c r="I58" s="321" t="s">
        <v>747</v>
      </c>
      <c r="J58" s="98" t="str">
        <f>VLOOKUP(I58,Presupuesto!$B$11:$C$566,2,0)</f>
        <v>PASAJES NACIONALES</v>
      </c>
      <c r="K58" s="98" t="str">
        <f>$K$55</f>
        <v>Docencia y Profesorado Universitario</v>
      </c>
      <c r="L58" s="116" t="s">
        <v>398</v>
      </c>
    </row>
    <row r="59" spans="3:12" ht="15.75" thickBot="1" x14ac:dyDescent="0.3">
      <c r="C59" s="99" t="s">
        <v>416</v>
      </c>
      <c r="D59" s="732"/>
      <c r="E59" s="151">
        <v>0</v>
      </c>
      <c r="F59" s="118">
        <v>250</v>
      </c>
      <c r="G59" s="97">
        <f t="shared" si="4"/>
        <v>0</v>
      </c>
      <c r="H59" s="161"/>
      <c r="I59" s="98" t="s">
        <v>819</v>
      </c>
      <c r="J59" s="98" t="str">
        <f>VLOOKUP(I59,Presupuesto!$B$11:$C$566,2,0)</f>
        <v>PRODUCTOS PAPEL Y CARTON</v>
      </c>
      <c r="K59" s="98" t="str">
        <f t="shared" ref="K59:K64" si="6">$K$55</f>
        <v>Docencia y Profesorado Universitario</v>
      </c>
      <c r="L59" s="116" t="s">
        <v>398</v>
      </c>
    </row>
    <row r="60" spans="3:12" ht="15.75" thickBot="1" x14ac:dyDescent="0.3">
      <c r="C60" s="99" t="s">
        <v>51</v>
      </c>
      <c r="D60" s="732"/>
      <c r="E60" s="200">
        <f>(D55*25)/500</f>
        <v>2.5</v>
      </c>
      <c r="F60" s="100">
        <v>85</v>
      </c>
      <c r="G60" s="97">
        <f t="shared" si="4"/>
        <v>212.5</v>
      </c>
      <c r="H60" s="161" t="s">
        <v>128</v>
      </c>
      <c r="I60" s="98" t="s">
        <v>819</v>
      </c>
      <c r="J60" s="98" t="str">
        <f>VLOOKUP(I60,Presupuesto!$B$11:$C$566,2,0)</f>
        <v>PRODUCTOS PAPEL Y CARTON</v>
      </c>
      <c r="K60" s="98" t="str">
        <f t="shared" si="6"/>
        <v>Docencia y Profesorado Universitario</v>
      </c>
      <c r="L60" s="116" t="s">
        <v>398</v>
      </c>
    </row>
    <row r="61" spans="3:12" ht="15.75" thickBot="1" x14ac:dyDescent="0.3">
      <c r="C61" s="99" t="s">
        <v>122</v>
      </c>
      <c r="D61" s="732"/>
      <c r="E61" s="200">
        <f>D55/12</f>
        <v>4.166666666666667</v>
      </c>
      <c r="F61" s="100">
        <v>36</v>
      </c>
      <c r="G61" s="97">
        <f t="shared" si="4"/>
        <v>150</v>
      </c>
      <c r="H61" s="161" t="s">
        <v>128</v>
      </c>
      <c r="I61" s="98" t="s">
        <v>940</v>
      </c>
      <c r="J61" s="98" t="str">
        <f>VLOOKUP(I61,Presupuesto!$B$11:$C$566,2,0)</f>
        <v>UTILES DE ESCRITORIO, OFICINA Y ENSE¥ANZA</v>
      </c>
      <c r="K61" s="98" t="str">
        <f t="shared" si="6"/>
        <v>Docencia y Profesorado Universitario</v>
      </c>
      <c r="L61" s="116" t="s">
        <v>398</v>
      </c>
    </row>
    <row r="62" spans="3:12" ht="15.75" thickBot="1" x14ac:dyDescent="0.3">
      <c r="C62" s="99" t="s">
        <v>34</v>
      </c>
      <c r="D62" s="732"/>
      <c r="E62" s="200">
        <f>D55/12</f>
        <v>4.166666666666667</v>
      </c>
      <c r="F62" s="100">
        <v>80</v>
      </c>
      <c r="G62" s="97">
        <f t="shared" si="4"/>
        <v>333.33333333333337</v>
      </c>
      <c r="H62" s="161" t="s">
        <v>128</v>
      </c>
      <c r="I62" s="98" t="s">
        <v>940</v>
      </c>
      <c r="J62" s="98" t="str">
        <f>VLOOKUP(I62,Presupuesto!$B$11:$C$566,2,0)</f>
        <v>UTILES DE ESCRITORIO, OFICINA Y ENSE¥ANZA</v>
      </c>
      <c r="K62" s="98" t="str">
        <f t="shared" si="6"/>
        <v>Docencia y Profesorado Universitario</v>
      </c>
      <c r="L62" s="116" t="s">
        <v>398</v>
      </c>
    </row>
    <row r="63" spans="3:12" ht="15.75" thickBot="1" x14ac:dyDescent="0.3">
      <c r="C63" s="109" t="s">
        <v>52</v>
      </c>
      <c r="D63" s="732"/>
      <c r="E63" s="212">
        <v>0</v>
      </c>
      <c r="F63" s="119">
        <v>25</v>
      </c>
      <c r="G63" s="97">
        <f t="shared" si="4"/>
        <v>0</v>
      </c>
      <c r="H63" s="161"/>
      <c r="I63" s="98" t="s">
        <v>940</v>
      </c>
      <c r="J63" s="98" t="str">
        <f>VLOOKUP(I63,Presupuesto!$B$11:$C$566,2,0)</f>
        <v>UTILES DE ESCRITORIO, OFICINA Y ENSE¥ANZA</v>
      </c>
      <c r="K63" s="98" t="str">
        <f t="shared" si="6"/>
        <v>Docencia y Profesorado Universitario</v>
      </c>
      <c r="L63" s="116" t="s">
        <v>398</v>
      </c>
    </row>
    <row r="64" spans="3:12" ht="15.75" thickBot="1" x14ac:dyDescent="0.3">
      <c r="C64" s="216" t="s">
        <v>431</v>
      </c>
      <c r="D64" s="217">
        <v>0</v>
      </c>
      <c r="E64" s="331">
        <v>0</v>
      </c>
      <c r="F64" s="104">
        <f>HLOOKUP(C64,$AH$2:$BU$3,2,0)</f>
        <v>1750</v>
      </c>
      <c r="G64" s="105">
        <f>D64*E64*F64</f>
        <v>0</v>
      </c>
      <c r="H64" s="332"/>
      <c r="I64" s="333" t="s">
        <v>759</v>
      </c>
      <c r="J64" s="106" t="str">
        <f>VLOOKUP(I64,Presupuesto!$B$11:$C$566,2,0)</f>
        <v>VIATICOS NACIONALES</v>
      </c>
      <c r="K64" s="334" t="str">
        <f t="shared" si="6"/>
        <v>Docencia y Profesorado Universitario</v>
      </c>
      <c r="L64" s="116" t="s">
        <v>398</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8556.6666666666661</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391</v>
      </c>
      <c r="D70" s="686" t="s">
        <v>2651</v>
      </c>
      <c r="E70" s="93"/>
      <c r="F70" s="93"/>
      <c r="G70" s="93"/>
      <c r="H70" s="76"/>
      <c r="I70" s="76"/>
      <c r="J70" s="76"/>
      <c r="K70" s="112"/>
    </row>
    <row r="71" spans="3:12" ht="18.75" x14ac:dyDescent="0.25">
      <c r="C71" s="210"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1. Elaboración y desarrollo de plan de capacitación. Promocion interna. Ejecucion de la actividad. (Capacitacion publicacion articulos cientificos)</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ht="15.75" thickBot="1" x14ac:dyDescent="0.3">
      <c r="C74" s="326" t="s">
        <v>47</v>
      </c>
      <c r="D74" s="731">
        <v>40</v>
      </c>
      <c r="E74" s="327"/>
      <c r="F74" s="115">
        <v>30000</v>
      </c>
      <c r="G74" s="328">
        <f t="shared" ref="G74:G82" si="7">E74*F74</f>
        <v>0</v>
      </c>
      <c r="H74" s="329"/>
      <c r="I74" s="116" t="s">
        <v>697</v>
      </c>
      <c r="J74" s="116" t="str">
        <f>VLOOKUP(I74,Presupuesto!$B$11:$C$566,2,0)</f>
        <v>SERVICIOS DE CAPACITACION.</v>
      </c>
      <c r="K74" s="330" t="s">
        <v>1356</v>
      </c>
      <c r="L74" s="116" t="s">
        <v>398</v>
      </c>
    </row>
    <row r="75" spans="3:12" ht="15.75" thickBot="1" x14ac:dyDescent="0.3">
      <c r="C75" s="99" t="s">
        <v>48</v>
      </c>
      <c r="D75" s="732"/>
      <c r="E75" s="200">
        <f>D74</f>
        <v>40</v>
      </c>
      <c r="F75" s="100">
        <v>50</v>
      </c>
      <c r="G75" s="97">
        <f t="shared" si="7"/>
        <v>2000</v>
      </c>
      <c r="H75" s="161" t="s">
        <v>128</v>
      </c>
      <c r="I75" s="98" t="s">
        <v>715</v>
      </c>
      <c r="J75" s="98" t="str">
        <f>VLOOKUP(I75,Presupuesto!$B$11:$C$566,2,0)</f>
        <v>SERVICIOS DE IMPRENTA PUBLIC.Y REPRODUCCION</v>
      </c>
      <c r="K75" s="98" t="str">
        <f>$K$74</f>
        <v>Docencia y Profesorado Universitario</v>
      </c>
      <c r="L75" s="116" t="s">
        <v>398</v>
      </c>
    </row>
    <row r="76" spans="3:12" ht="15.75" thickBot="1" x14ac:dyDescent="0.3">
      <c r="C76" s="99" t="s">
        <v>49</v>
      </c>
      <c r="D76" s="732"/>
      <c r="E76" s="200">
        <f>D74</f>
        <v>40</v>
      </c>
      <c r="F76" s="100">
        <v>150</v>
      </c>
      <c r="G76" s="97">
        <f t="shared" si="7"/>
        <v>6000</v>
      </c>
      <c r="H76" s="161" t="s">
        <v>128</v>
      </c>
      <c r="I76" s="98" t="s">
        <v>790</v>
      </c>
      <c r="J76" s="98" t="str">
        <f>VLOOKUP(I76,Presupuesto!$B$11:$C$566,2,0)</f>
        <v>ALIMENTOS B EBIDAS PARA PERSONAS</v>
      </c>
      <c r="K76" s="98" t="str">
        <f t="shared" ref="K76:K83" si="8">$K$74</f>
        <v>Docencia y Profesorado Universitario</v>
      </c>
      <c r="L76" s="116" t="s">
        <v>398</v>
      </c>
    </row>
    <row r="77" spans="3:12" ht="15.75" thickBot="1" x14ac:dyDescent="0.3">
      <c r="C77" s="99" t="s">
        <v>50</v>
      </c>
      <c r="D77" s="732"/>
      <c r="E77" s="151">
        <v>0</v>
      </c>
      <c r="F77" s="118">
        <v>10000</v>
      </c>
      <c r="G77" s="97">
        <f t="shared" si="7"/>
        <v>0</v>
      </c>
      <c r="H77" s="161"/>
      <c r="I77" s="321" t="s">
        <v>747</v>
      </c>
      <c r="J77" s="98" t="str">
        <f>VLOOKUP(I77,Presupuesto!$B$11:$C$566,2,0)</f>
        <v>PASAJES NACIONALES</v>
      </c>
      <c r="K77" s="98" t="str">
        <f t="shared" si="8"/>
        <v>Docencia y Profesorado Universitario</v>
      </c>
      <c r="L77" s="116" t="s">
        <v>398</v>
      </c>
    </row>
    <row r="78" spans="3:12" ht="15.75" thickBot="1" x14ac:dyDescent="0.3">
      <c r="C78" s="99" t="s">
        <v>416</v>
      </c>
      <c r="D78" s="732"/>
      <c r="E78" s="151">
        <v>0</v>
      </c>
      <c r="F78" s="118">
        <v>250</v>
      </c>
      <c r="G78" s="97">
        <f t="shared" si="7"/>
        <v>0</v>
      </c>
      <c r="H78" s="161"/>
      <c r="I78" s="98" t="s">
        <v>819</v>
      </c>
      <c r="J78" s="98" t="str">
        <f>VLOOKUP(I78,Presupuesto!$B$11:$C$566,2,0)</f>
        <v>PRODUCTOS PAPEL Y CARTON</v>
      </c>
      <c r="K78" s="98" t="str">
        <f t="shared" si="8"/>
        <v>Docencia y Profesorado Universitario</v>
      </c>
      <c r="L78" s="116" t="s">
        <v>398</v>
      </c>
    </row>
    <row r="79" spans="3:12" ht="15.75" thickBot="1" x14ac:dyDescent="0.3">
      <c r="C79" s="99" t="s">
        <v>51</v>
      </c>
      <c r="D79" s="732"/>
      <c r="E79" s="200">
        <f>(D74*25)/500</f>
        <v>2</v>
      </c>
      <c r="F79" s="100">
        <v>85</v>
      </c>
      <c r="G79" s="97">
        <f t="shared" si="7"/>
        <v>170</v>
      </c>
      <c r="H79" s="161" t="s">
        <v>128</v>
      </c>
      <c r="I79" s="98" t="s">
        <v>819</v>
      </c>
      <c r="J79" s="98" t="str">
        <f>VLOOKUP(I79,Presupuesto!$B$11:$C$566,2,0)</f>
        <v>PRODUCTOS PAPEL Y CARTON</v>
      </c>
      <c r="K79" s="98" t="str">
        <f t="shared" si="8"/>
        <v>Docencia y Profesorado Universitario</v>
      </c>
      <c r="L79" s="116" t="s">
        <v>398</v>
      </c>
    </row>
    <row r="80" spans="3:12" ht="15.75" thickBot="1" x14ac:dyDescent="0.3">
      <c r="C80" s="99" t="s">
        <v>122</v>
      </c>
      <c r="D80" s="732"/>
      <c r="E80" s="200">
        <f>D74/12</f>
        <v>3.3333333333333335</v>
      </c>
      <c r="F80" s="100">
        <v>36</v>
      </c>
      <c r="G80" s="97">
        <f t="shared" si="7"/>
        <v>120</v>
      </c>
      <c r="H80" s="161" t="s">
        <v>128</v>
      </c>
      <c r="I80" s="98" t="s">
        <v>940</v>
      </c>
      <c r="J80" s="98" t="str">
        <f>VLOOKUP(I80,Presupuesto!$B$11:$C$566,2,0)</f>
        <v>UTILES DE ESCRITORIO, OFICINA Y ENSE¥ANZA</v>
      </c>
      <c r="K80" s="98" t="str">
        <f t="shared" si="8"/>
        <v>Docencia y Profesorado Universitario</v>
      </c>
      <c r="L80" s="116" t="s">
        <v>398</v>
      </c>
    </row>
    <row r="81" spans="3:12" ht="15.75" thickBot="1" x14ac:dyDescent="0.3">
      <c r="C81" s="99" t="s">
        <v>34</v>
      </c>
      <c r="D81" s="732"/>
      <c r="E81" s="200">
        <f>D74/12</f>
        <v>3.3333333333333335</v>
      </c>
      <c r="F81" s="100">
        <v>80</v>
      </c>
      <c r="G81" s="97">
        <f t="shared" si="7"/>
        <v>266.66666666666669</v>
      </c>
      <c r="H81" s="161" t="s">
        <v>128</v>
      </c>
      <c r="I81" s="98" t="s">
        <v>940</v>
      </c>
      <c r="J81" s="98" t="str">
        <f>VLOOKUP(I81,Presupuesto!$B$11:$C$566,2,0)</f>
        <v>UTILES DE ESCRITORIO, OFICINA Y ENSE¥ANZA</v>
      </c>
      <c r="K81" s="98" t="str">
        <f t="shared" si="8"/>
        <v>Docencia y Profesorado Universitario</v>
      </c>
      <c r="L81" s="116" t="s">
        <v>398</v>
      </c>
    </row>
    <row r="82" spans="3:12" ht="15.75" thickBot="1" x14ac:dyDescent="0.3">
      <c r="C82" s="109" t="s">
        <v>52</v>
      </c>
      <c r="D82" s="732"/>
      <c r="E82" s="212">
        <v>0</v>
      </c>
      <c r="F82" s="119">
        <v>25</v>
      </c>
      <c r="G82" s="97">
        <f t="shared" si="7"/>
        <v>0</v>
      </c>
      <c r="H82" s="161"/>
      <c r="I82" s="98" t="s">
        <v>940</v>
      </c>
      <c r="J82" s="98" t="str">
        <f>VLOOKUP(I82,Presupuesto!$B$11:$C$566,2,0)</f>
        <v>UTILES DE ESCRITORIO, OFICINA Y ENSE¥ANZA</v>
      </c>
      <c r="K82" s="98" t="str">
        <f t="shared" si="8"/>
        <v>Docencia y Profesorado Universitario</v>
      </c>
      <c r="L82" s="116" t="s">
        <v>398</v>
      </c>
    </row>
    <row r="83" spans="3:12" ht="15.75" thickBot="1" x14ac:dyDescent="0.3">
      <c r="C83" s="216" t="s">
        <v>431</v>
      </c>
      <c r="D83" s="217">
        <v>0</v>
      </c>
      <c r="E83" s="331">
        <v>0</v>
      </c>
      <c r="F83" s="104">
        <f>HLOOKUP(C83,$AH$2:$BU$3,2,0)</f>
        <v>1750</v>
      </c>
      <c r="G83" s="105">
        <f>D83*E83*F83</f>
        <v>0</v>
      </c>
      <c r="H83" s="332"/>
      <c r="I83" s="333" t="s">
        <v>759</v>
      </c>
      <c r="J83" s="106" t="str">
        <f>VLOOKUP(I83,Presupuesto!$B$11:$C$566,2,0)</f>
        <v>VIATICOS NACIONALES</v>
      </c>
      <c r="K83" s="334" t="str">
        <f t="shared" si="8"/>
        <v>Docencia y Profesorado Universitario</v>
      </c>
      <c r="L83" s="116" t="s">
        <v>398</v>
      </c>
    </row>
    <row r="85" spans="3:12" ht="15.75" thickBot="1" x14ac:dyDescent="0.3"/>
    <row r="86" spans="3:12" ht="15.75" thickBot="1" x14ac:dyDescent="0.3">
      <c r="C86" s="29" t="s">
        <v>43</v>
      </c>
      <c r="D86" s="30">
        <f>SUM(G93:G102)</f>
        <v>5347.916666666667</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391</v>
      </c>
      <c r="D89" s="686" t="s">
        <v>2658</v>
      </c>
      <c r="E89" s="93"/>
      <c r="F89" s="93"/>
      <c r="G89" s="93"/>
      <c r="H89" s="76"/>
      <c r="I89" s="76"/>
      <c r="J89" s="76"/>
      <c r="K89" s="112"/>
    </row>
    <row r="90" spans="3:12" ht="18.75" x14ac:dyDescent="0.25">
      <c r="C90" s="210"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1. Elaboración y desarrollo de plan de capacitación. Promocion interna. Ejecucion de la actividad. (Capacitacion Evaluacion academica)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ht="15.75" thickBot="1" x14ac:dyDescent="0.3">
      <c r="C93" s="326" t="s">
        <v>47</v>
      </c>
      <c r="D93" s="731">
        <v>25</v>
      </c>
      <c r="E93" s="327"/>
      <c r="F93" s="115">
        <v>30000</v>
      </c>
      <c r="G93" s="328">
        <f t="shared" ref="G93:G101" si="9">E93*F93</f>
        <v>0</v>
      </c>
      <c r="H93" s="329"/>
      <c r="I93" s="116" t="s">
        <v>697</v>
      </c>
      <c r="J93" s="116" t="str">
        <f>VLOOKUP(I93,Presupuesto!$B$11:$C$566,2,0)</f>
        <v>SERVICIOS DE CAPACITACION.</v>
      </c>
      <c r="K93" s="330" t="s">
        <v>1356</v>
      </c>
      <c r="L93" s="116" t="s">
        <v>398</v>
      </c>
    </row>
    <row r="94" spans="3:12" ht="15.75" thickBot="1" x14ac:dyDescent="0.3">
      <c r="C94" s="99" t="s">
        <v>48</v>
      </c>
      <c r="D94" s="732"/>
      <c r="E94" s="200">
        <f>D93</f>
        <v>25</v>
      </c>
      <c r="F94" s="100">
        <v>50</v>
      </c>
      <c r="G94" s="97">
        <f t="shared" si="9"/>
        <v>1250</v>
      </c>
      <c r="H94" s="161" t="s">
        <v>128</v>
      </c>
      <c r="I94" s="98" t="s">
        <v>715</v>
      </c>
      <c r="J94" s="98" t="str">
        <f>VLOOKUP(I94,Presupuesto!$B$11:$C$566,2,0)</f>
        <v>SERVICIOS DE IMPRENTA PUBLIC.Y REPRODUCCION</v>
      </c>
      <c r="K94" s="98" t="str">
        <f>$K$93</f>
        <v>Docencia y Profesorado Universitario</v>
      </c>
      <c r="L94" s="116" t="s">
        <v>398</v>
      </c>
    </row>
    <row r="95" spans="3:12" ht="15.75" thickBot="1" x14ac:dyDescent="0.3">
      <c r="C95" s="99" t="s">
        <v>49</v>
      </c>
      <c r="D95" s="732"/>
      <c r="E95" s="200">
        <f>D93</f>
        <v>25</v>
      </c>
      <c r="F95" s="100">
        <v>150</v>
      </c>
      <c r="G95" s="97">
        <f t="shared" si="9"/>
        <v>3750</v>
      </c>
      <c r="H95" s="161" t="s">
        <v>128</v>
      </c>
      <c r="I95" s="98" t="s">
        <v>790</v>
      </c>
      <c r="J95" s="98" t="str">
        <f>VLOOKUP(I95,Presupuesto!$B$11:$C$566,2,0)</f>
        <v>ALIMENTOS B EBIDAS PARA PERSONAS</v>
      </c>
      <c r="K95" s="98" t="str">
        <f t="shared" ref="K95:K102" si="10">$K$93</f>
        <v>Docencia y Profesorado Universitario</v>
      </c>
      <c r="L95" s="116" t="s">
        <v>398</v>
      </c>
    </row>
    <row r="96" spans="3:12" ht="15.75" thickBot="1" x14ac:dyDescent="0.3">
      <c r="C96" s="99" t="s">
        <v>50</v>
      </c>
      <c r="D96" s="732"/>
      <c r="E96" s="151">
        <v>0</v>
      </c>
      <c r="F96" s="118">
        <v>10000</v>
      </c>
      <c r="G96" s="97">
        <f t="shared" si="9"/>
        <v>0</v>
      </c>
      <c r="H96" s="161"/>
      <c r="I96" s="321" t="s">
        <v>747</v>
      </c>
      <c r="J96" s="98" t="str">
        <f>VLOOKUP(I96,Presupuesto!$B$11:$C$566,2,0)</f>
        <v>PASAJES NACIONALES</v>
      </c>
      <c r="K96" s="98" t="str">
        <f t="shared" si="10"/>
        <v>Docencia y Profesorado Universitario</v>
      </c>
      <c r="L96" s="116" t="s">
        <v>398</v>
      </c>
    </row>
    <row r="97" spans="3:12" ht="15.75" thickBot="1" x14ac:dyDescent="0.3">
      <c r="C97" s="99" t="s">
        <v>416</v>
      </c>
      <c r="D97" s="732"/>
      <c r="E97" s="151">
        <v>0</v>
      </c>
      <c r="F97" s="118">
        <v>250</v>
      </c>
      <c r="G97" s="97">
        <f t="shared" si="9"/>
        <v>0</v>
      </c>
      <c r="H97" s="161"/>
      <c r="I97" s="98" t="s">
        <v>819</v>
      </c>
      <c r="J97" s="98" t="str">
        <f>VLOOKUP(I97,Presupuesto!$B$11:$C$566,2,0)</f>
        <v>PRODUCTOS PAPEL Y CARTON</v>
      </c>
      <c r="K97" s="98" t="str">
        <f t="shared" si="10"/>
        <v>Docencia y Profesorado Universitario</v>
      </c>
      <c r="L97" s="116" t="s">
        <v>398</v>
      </c>
    </row>
    <row r="98" spans="3:12" ht="15.75" thickBot="1" x14ac:dyDescent="0.3">
      <c r="C98" s="99" t="s">
        <v>51</v>
      </c>
      <c r="D98" s="732"/>
      <c r="E98" s="200">
        <f>(D93*25)/500</f>
        <v>1.25</v>
      </c>
      <c r="F98" s="100">
        <v>85</v>
      </c>
      <c r="G98" s="97">
        <f t="shared" si="9"/>
        <v>106.25</v>
      </c>
      <c r="H98" s="161" t="s">
        <v>128</v>
      </c>
      <c r="I98" s="98" t="s">
        <v>819</v>
      </c>
      <c r="J98" s="98" t="str">
        <f>VLOOKUP(I98,Presupuesto!$B$11:$C$566,2,0)</f>
        <v>PRODUCTOS PAPEL Y CARTON</v>
      </c>
      <c r="K98" s="98" t="str">
        <f t="shared" si="10"/>
        <v>Docencia y Profesorado Universitario</v>
      </c>
      <c r="L98" s="116" t="s">
        <v>398</v>
      </c>
    </row>
    <row r="99" spans="3:12" ht="15.75" thickBot="1" x14ac:dyDescent="0.3">
      <c r="C99" s="99" t="s">
        <v>122</v>
      </c>
      <c r="D99" s="732"/>
      <c r="E99" s="200">
        <f>D93/12</f>
        <v>2.0833333333333335</v>
      </c>
      <c r="F99" s="100">
        <v>36</v>
      </c>
      <c r="G99" s="97">
        <f t="shared" si="9"/>
        <v>75</v>
      </c>
      <c r="H99" s="161" t="s">
        <v>128</v>
      </c>
      <c r="I99" s="98" t="s">
        <v>940</v>
      </c>
      <c r="J99" s="98" t="str">
        <f>VLOOKUP(I99,Presupuesto!$B$11:$C$566,2,0)</f>
        <v>UTILES DE ESCRITORIO, OFICINA Y ENSE¥ANZA</v>
      </c>
      <c r="K99" s="98" t="str">
        <f t="shared" si="10"/>
        <v>Docencia y Profesorado Universitario</v>
      </c>
      <c r="L99" s="116" t="s">
        <v>398</v>
      </c>
    </row>
    <row r="100" spans="3:12" ht="15.75" thickBot="1" x14ac:dyDescent="0.3">
      <c r="C100" s="99" t="s">
        <v>34</v>
      </c>
      <c r="D100" s="732"/>
      <c r="E100" s="200">
        <f>D93/12</f>
        <v>2.0833333333333335</v>
      </c>
      <c r="F100" s="100">
        <v>80</v>
      </c>
      <c r="G100" s="97">
        <f t="shared" si="9"/>
        <v>166.66666666666669</v>
      </c>
      <c r="H100" s="161" t="s">
        <v>128</v>
      </c>
      <c r="I100" s="98" t="s">
        <v>940</v>
      </c>
      <c r="J100" s="98" t="str">
        <f>VLOOKUP(I100,Presupuesto!$B$11:$C$566,2,0)</f>
        <v>UTILES DE ESCRITORIO, OFICINA Y ENSE¥ANZA</v>
      </c>
      <c r="K100" s="98" t="str">
        <f t="shared" si="10"/>
        <v>Docencia y Profesorado Universitario</v>
      </c>
      <c r="L100" s="116" t="s">
        <v>398</v>
      </c>
    </row>
    <row r="101" spans="3:12" ht="15.75" thickBot="1" x14ac:dyDescent="0.3">
      <c r="C101" s="109" t="s">
        <v>52</v>
      </c>
      <c r="D101" s="732"/>
      <c r="E101" s="212">
        <v>0</v>
      </c>
      <c r="F101" s="119">
        <v>25</v>
      </c>
      <c r="G101" s="97">
        <f t="shared" si="9"/>
        <v>0</v>
      </c>
      <c r="H101" s="161"/>
      <c r="I101" s="98" t="s">
        <v>940</v>
      </c>
      <c r="J101" s="98" t="str">
        <f>VLOOKUP(I101,Presupuesto!$B$11:$C$566,2,0)</f>
        <v>UTILES DE ESCRITORIO, OFICINA Y ENSE¥ANZA</v>
      </c>
      <c r="K101" s="98" t="str">
        <f t="shared" si="10"/>
        <v>Docencia y Profesorado Universitario</v>
      </c>
      <c r="L101" s="116" t="s">
        <v>398</v>
      </c>
    </row>
    <row r="102" spans="3:12" ht="15.75" thickBot="1" x14ac:dyDescent="0.3">
      <c r="C102" s="216" t="s">
        <v>431</v>
      </c>
      <c r="D102" s="217">
        <v>0</v>
      </c>
      <c r="E102" s="331">
        <v>0</v>
      </c>
      <c r="F102" s="104">
        <f>HLOOKUP(C102,$AH$2:$BU$3,2,0)</f>
        <v>1750</v>
      </c>
      <c r="G102" s="105">
        <f>D102*E102*F102</f>
        <v>0</v>
      </c>
      <c r="H102" s="332"/>
      <c r="I102" s="333" t="s">
        <v>759</v>
      </c>
      <c r="J102" s="106" t="str">
        <f>VLOOKUP(I102,Presupuesto!$B$11:$C$566,2,0)</f>
        <v>VIATICOS NACIONALES</v>
      </c>
      <c r="K102" s="334" t="str">
        <f t="shared" si="10"/>
        <v>Docencia y Profesorado Universitario</v>
      </c>
      <c r="L102" s="116" t="s">
        <v>398</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5347.916666666667</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391</v>
      </c>
      <c r="D108" s="686" t="s">
        <v>2659</v>
      </c>
      <c r="E108" s="93"/>
      <c r="F108" s="93"/>
      <c r="G108" s="93"/>
      <c r="H108" s="76"/>
      <c r="I108" s="76"/>
      <c r="J108" s="76"/>
      <c r="K108" s="112"/>
    </row>
    <row r="109" spans="3:12" ht="18.75" x14ac:dyDescent="0.25">
      <c r="C109" s="210"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1. Elaboración y desarrollo de plan de capacitación. Promocion interna. Ejecucion de la actividad (Capacitacion metodologia de la investigacion)</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ht="15.75" thickBot="1" x14ac:dyDescent="0.3">
      <c r="C112" s="326" t="s">
        <v>47</v>
      </c>
      <c r="D112" s="731">
        <v>25</v>
      </c>
      <c r="E112" s="327"/>
      <c r="F112" s="115">
        <v>30000</v>
      </c>
      <c r="G112" s="328">
        <f t="shared" ref="G112:G120" si="11">E112*F112</f>
        <v>0</v>
      </c>
      <c r="H112" s="329"/>
      <c r="I112" s="116" t="s">
        <v>697</v>
      </c>
      <c r="J112" s="116" t="str">
        <f>VLOOKUP(I112,Presupuesto!$B$11:$C$566,2,0)</f>
        <v>SERVICIOS DE CAPACITACION.</v>
      </c>
      <c r="K112" s="330" t="s">
        <v>1356</v>
      </c>
      <c r="L112" s="116" t="s">
        <v>395</v>
      </c>
    </row>
    <row r="113" spans="3:12" ht="15.75" thickBot="1" x14ac:dyDescent="0.3">
      <c r="C113" s="99" t="s">
        <v>48</v>
      </c>
      <c r="D113" s="732"/>
      <c r="E113" s="200">
        <f>D112</f>
        <v>25</v>
      </c>
      <c r="F113" s="100">
        <v>50</v>
      </c>
      <c r="G113" s="97">
        <f t="shared" si="11"/>
        <v>1250</v>
      </c>
      <c r="H113" s="161" t="s">
        <v>128</v>
      </c>
      <c r="I113" s="98" t="s">
        <v>715</v>
      </c>
      <c r="J113" s="98" t="str">
        <f>VLOOKUP(I113,Presupuesto!$B$11:$C$566,2,0)</f>
        <v>SERVICIOS DE IMPRENTA PUBLIC.Y REPRODUCCION</v>
      </c>
      <c r="K113" s="98" t="str">
        <f>$K$112</f>
        <v>Docencia y Profesorado Universitario</v>
      </c>
      <c r="L113" s="116" t="s">
        <v>395</v>
      </c>
    </row>
    <row r="114" spans="3:12" ht="15.75" thickBot="1" x14ac:dyDescent="0.3">
      <c r="C114" s="99" t="s">
        <v>49</v>
      </c>
      <c r="D114" s="732"/>
      <c r="E114" s="200">
        <f>D112</f>
        <v>25</v>
      </c>
      <c r="F114" s="100">
        <v>150</v>
      </c>
      <c r="G114" s="97">
        <f t="shared" si="11"/>
        <v>3750</v>
      </c>
      <c r="H114" s="161" t="s">
        <v>128</v>
      </c>
      <c r="I114" s="98" t="s">
        <v>790</v>
      </c>
      <c r="J114" s="98" t="str">
        <f>VLOOKUP(I114,Presupuesto!$B$11:$C$566,2,0)</f>
        <v>ALIMENTOS B EBIDAS PARA PERSONAS</v>
      </c>
      <c r="K114" s="98" t="str">
        <f t="shared" ref="K114:K121" si="12">$K$112</f>
        <v>Docencia y Profesorado Universitario</v>
      </c>
      <c r="L114" s="116" t="s">
        <v>395</v>
      </c>
    </row>
    <row r="115" spans="3:12" ht="15.75" thickBot="1" x14ac:dyDescent="0.3">
      <c r="C115" s="99" t="s">
        <v>50</v>
      </c>
      <c r="D115" s="732"/>
      <c r="E115" s="151">
        <v>0</v>
      </c>
      <c r="F115" s="118">
        <v>10000</v>
      </c>
      <c r="G115" s="97">
        <f t="shared" si="11"/>
        <v>0</v>
      </c>
      <c r="H115" s="161"/>
      <c r="I115" s="321" t="s">
        <v>747</v>
      </c>
      <c r="J115" s="98" t="str">
        <f>VLOOKUP(I115,Presupuesto!$B$11:$C$566,2,0)</f>
        <v>PASAJES NACIONALES</v>
      </c>
      <c r="K115" s="98" t="str">
        <f t="shared" si="12"/>
        <v>Docencia y Profesorado Universitario</v>
      </c>
      <c r="L115" s="116" t="s">
        <v>395</v>
      </c>
    </row>
    <row r="116" spans="3:12" ht="15.75" thickBot="1" x14ac:dyDescent="0.3">
      <c r="C116" s="99" t="s">
        <v>416</v>
      </c>
      <c r="D116" s="732"/>
      <c r="E116" s="151">
        <v>0</v>
      </c>
      <c r="F116" s="118">
        <v>250</v>
      </c>
      <c r="G116" s="97">
        <f t="shared" si="11"/>
        <v>0</v>
      </c>
      <c r="H116" s="161"/>
      <c r="I116" s="98" t="s">
        <v>819</v>
      </c>
      <c r="J116" s="98" t="str">
        <f>VLOOKUP(I116,Presupuesto!$B$11:$C$566,2,0)</f>
        <v>PRODUCTOS PAPEL Y CARTON</v>
      </c>
      <c r="K116" s="98" t="str">
        <f t="shared" si="12"/>
        <v>Docencia y Profesorado Universitario</v>
      </c>
      <c r="L116" s="116" t="s">
        <v>395</v>
      </c>
    </row>
    <row r="117" spans="3:12" ht="15.75" thickBot="1" x14ac:dyDescent="0.3">
      <c r="C117" s="99" t="s">
        <v>51</v>
      </c>
      <c r="D117" s="732"/>
      <c r="E117" s="200">
        <f>(D112*25)/500</f>
        <v>1.25</v>
      </c>
      <c r="F117" s="100">
        <v>85</v>
      </c>
      <c r="G117" s="97">
        <f t="shared" si="11"/>
        <v>106.25</v>
      </c>
      <c r="H117" s="161" t="s">
        <v>128</v>
      </c>
      <c r="I117" s="98" t="s">
        <v>819</v>
      </c>
      <c r="J117" s="98" t="str">
        <f>VLOOKUP(I117,Presupuesto!$B$11:$C$566,2,0)</f>
        <v>PRODUCTOS PAPEL Y CARTON</v>
      </c>
      <c r="K117" s="98" t="str">
        <f t="shared" si="12"/>
        <v>Docencia y Profesorado Universitario</v>
      </c>
      <c r="L117" s="116" t="s">
        <v>395</v>
      </c>
    </row>
    <row r="118" spans="3:12" ht="15.75" thickBot="1" x14ac:dyDescent="0.3">
      <c r="C118" s="99" t="s">
        <v>122</v>
      </c>
      <c r="D118" s="732"/>
      <c r="E118" s="200">
        <f>D112/12</f>
        <v>2.0833333333333335</v>
      </c>
      <c r="F118" s="100">
        <v>36</v>
      </c>
      <c r="G118" s="97">
        <f t="shared" si="11"/>
        <v>75</v>
      </c>
      <c r="H118" s="161" t="s">
        <v>128</v>
      </c>
      <c r="I118" s="98" t="s">
        <v>940</v>
      </c>
      <c r="J118" s="98" t="str">
        <f>VLOOKUP(I118,Presupuesto!$B$11:$C$566,2,0)</f>
        <v>UTILES DE ESCRITORIO, OFICINA Y ENSE¥ANZA</v>
      </c>
      <c r="K118" s="98" t="str">
        <f t="shared" si="12"/>
        <v>Docencia y Profesorado Universitario</v>
      </c>
      <c r="L118" s="116" t="s">
        <v>395</v>
      </c>
    </row>
    <row r="119" spans="3:12" ht="15.75" thickBot="1" x14ac:dyDescent="0.3">
      <c r="C119" s="99" t="s">
        <v>34</v>
      </c>
      <c r="D119" s="732"/>
      <c r="E119" s="200">
        <f>D112/12</f>
        <v>2.0833333333333335</v>
      </c>
      <c r="F119" s="100">
        <v>80</v>
      </c>
      <c r="G119" s="97">
        <f t="shared" si="11"/>
        <v>166.66666666666669</v>
      </c>
      <c r="H119" s="161" t="s">
        <v>128</v>
      </c>
      <c r="I119" s="98" t="s">
        <v>940</v>
      </c>
      <c r="J119" s="98" t="str">
        <f>VLOOKUP(I119,Presupuesto!$B$11:$C$566,2,0)</f>
        <v>UTILES DE ESCRITORIO, OFICINA Y ENSE¥ANZA</v>
      </c>
      <c r="K119" s="98" t="str">
        <f t="shared" si="12"/>
        <v>Docencia y Profesorado Universitario</v>
      </c>
      <c r="L119" s="116" t="s">
        <v>395</v>
      </c>
    </row>
    <row r="120" spans="3:12" ht="15.75" thickBot="1" x14ac:dyDescent="0.3">
      <c r="C120" s="109" t="s">
        <v>52</v>
      </c>
      <c r="D120" s="732"/>
      <c r="E120" s="212">
        <v>0</v>
      </c>
      <c r="F120" s="119">
        <v>25</v>
      </c>
      <c r="G120" s="97">
        <f t="shared" si="11"/>
        <v>0</v>
      </c>
      <c r="H120" s="161"/>
      <c r="I120" s="98" t="s">
        <v>940</v>
      </c>
      <c r="J120" s="98" t="str">
        <f>VLOOKUP(I120,Presupuesto!$B$11:$C$566,2,0)</f>
        <v>UTILES DE ESCRITORIO, OFICINA Y ENSE¥ANZA</v>
      </c>
      <c r="K120" s="98" t="str">
        <f t="shared" si="12"/>
        <v>Docencia y Profesorado Universitario</v>
      </c>
      <c r="L120" s="116" t="s">
        <v>395</v>
      </c>
    </row>
    <row r="121" spans="3:12" ht="15.75" thickBot="1" x14ac:dyDescent="0.3">
      <c r="C121" s="216" t="s">
        <v>431</v>
      </c>
      <c r="D121" s="217">
        <v>0</v>
      </c>
      <c r="E121" s="331">
        <v>0</v>
      </c>
      <c r="F121" s="104">
        <f>HLOOKUP(C121,$AH$2:$BU$3,2,0)</f>
        <v>1750</v>
      </c>
      <c r="G121" s="105">
        <f>D121*E121*F121</f>
        <v>0</v>
      </c>
      <c r="H121" s="332"/>
      <c r="I121" s="333" t="s">
        <v>759</v>
      </c>
      <c r="J121" s="106" t="str">
        <f>VLOOKUP(I121,Presupuesto!$B$11:$C$566,2,0)</f>
        <v>VIATICOS NACIONALES</v>
      </c>
      <c r="K121" s="334" t="str">
        <f t="shared" si="12"/>
        <v>Docencia y Profesorado Universitario</v>
      </c>
      <c r="L121" s="116" t="s">
        <v>395</v>
      </c>
    </row>
    <row r="123" spans="3:12" ht="15.75" thickBot="1" x14ac:dyDescent="0.3"/>
    <row r="124" spans="3:12" ht="15.75" thickBot="1" x14ac:dyDescent="0.3">
      <c r="C124" s="29" t="s">
        <v>43</v>
      </c>
      <c r="D124" s="30">
        <f>SUM(G131:G140)</f>
        <v>22500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391</v>
      </c>
      <c r="D127" s="686" t="s">
        <v>2672</v>
      </c>
      <c r="E127" s="93"/>
      <c r="F127" s="93"/>
      <c r="G127" s="93"/>
      <c r="H127" s="76"/>
      <c r="I127" s="76"/>
      <c r="J127" s="76"/>
      <c r="K127" s="112"/>
    </row>
    <row r="128" spans="3:12" ht="18.75" x14ac:dyDescent="0.25">
      <c r="C128" s="693"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Recoleccion de informacion. Promocion de la actividad. Ejecucion de la conferencia Anatomia Patologica.</v>
      </c>
      <c r="D128" s="693"/>
      <c r="E128" s="693"/>
      <c r="F128" s="693"/>
      <c r="G128" s="693"/>
      <c r="H128" s="693"/>
      <c r="I128" s="693"/>
      <c r="J128" s="693"/>
      <c r="K128" s="693"/>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ht="15.75" thickBot="1" x14ac:dyDescent="0.3">
      <c r="C131" s="326" t="s">
        <v>47</v>
      </c>
      <c r="D131" s="731">
        <v>150</v>
      </c>
      <c r="E131" s="327"/>
      <c r="F131" s="115">
        <v>30000</v>
      </c>
      <c r="G131" s="328">
        <f t="shared" ref="G131:G139" si="13">E131*F131</f>
        <v>0</v>
      </c>
      <c r="H131" s="329"/>
      <c r="I131" s="116" t="s">
        <v>697</v>
      </c>
      <c r="J131" s="116" t="str">
        <f>VLOOKUP(I131,Presupuesto!$B$11:$C$566,2,0)</f>
        <v>SERVICIOS DE CAPACITACION.</v>
      </c>
      <c r="K131" s="330" t="s">
        <v>1358</v>
      </c>
      <c r="L131" s="116" t="s">
        <v>395</v>
      </c>
    </row>
    <row r="132" spans="3:12" ht="15.75" thickBot="1" x14ac:dyDescent="0.3">
      <c r="C132" s="99" t="s">
        <v>48</v>
      </c>
      <c r="D132" s="732"/>
      <c r="E132" s="200">
        <f>D131</f>
        <v>150</v>
      </c>
      <c r="F132" s="100">
        <v>50</v>
      </c>
      <c r="G132" s="97">
        <v>0</v>
      </c>
      <c r="H132" s="161" t="s">
        <v>128</v>
      </c>
      <c r="I132" s="98" t="s">
        <v>715</v>
      </c>
      <c r="J132" s="98" t="str">
        <f>VLOOKUP(I132,Presupuesto!$B$11:$C$566,2,0)</f>
        <v>SERVICIOS DE IMPRENTA PUBLIC.Y REPRODUCCION</v>
      </c>
      <c r="K132" s="98" t="str">
        <f>$K$131</f>
        <v>Estudiantes y Graduados</v>
      </c>
      <c r="L132" s="116" t="s">
        <v>395</v>
      </c>
    </row>
    <row r="133" spans="3:12" ht="15.75" thickBot="1" x14ac:dyDescent="0.3">
      <c r="C133" s="99" t="s">
        <v>49</v>
      </c>
      <c r="D133" s="732"/>
      <c r="E133" s="200">
        <f>D131</f>
        <v>150</v>
      </c>
      <c r="F133" s="100">
        <v>150</v>
      </c>
      <c r="G133" s="97">
        <f t="shared" si="13"/>
        <v>22500</v>
      </c>
      <c r="H133" s="161" t="s">
        <v>128</v>
      </c>
      <c r="I133" s="98" t="s">
        <v>790</v>
      </c>
      <c r="J133" s="98" t="str">
        <f>VLOOKUP(I133,Presupuesto!$B$11:$C$566,2,0)</f>
        <v>ALIMENTOS B EBIDAS PARA PERSONAS</v>
      </c>
      <c r="K133" s="98" t="str">
        <f t="shared" ref="K133:K140" si="14">$K$131</f>
        <v>Estudiantes y Graduados</v>
      </c>
      <c r="L133" s="116" t="s">
        <v>395</v>
      </c>
    </row>
    <row r="134" spans="3:12" ht="15.75" thickBot="1" x14ac:dyDescent="0.3">
      <c r="C134" s="99" t="s">
        <v>50</v>
      </c>
      <c r="D134" s="732"/>
      <c r="E134" s="151">
        <v>0</v>
      </c>
      <c r="F134" s="118">
        <v>10000</v>
      </c>
      <c r="G134" s="97">
        <f t="shared" si="13"/>
        <v>0</v>
      </c>
      <c r="H134" s="161"/>
      <c r="I134" s="321" t="s">
        <v>747</v>
      </c>
      <c r="J134" s="98" t="str">
        <f>VLOOKUP(I134,Presupuesto!$B$11:$C$566,2,0)</f>
        <v>PASAJES NACIONALES</v>
      </c>
      <c r="K134" s="98" t="str">
        <f t="shared" si="14"/>
        <v>Estudiantes y Graduados</v>
      </c>
      <c r="L134" s="116" t="s">
        <v>395</v>
      </c>
    </row>
    <row r="135" spans="3:12" ht="15.75" thickBot="1" x14ac:dyDescent="0.3">
      <c r="C135" s="99" t="s">
        <v>416</v>
      </c>
      <c r="D135" s="732"/>
      <c r="E135" s="151">
        <v>0</v>
      </c>
      <c r="F135" s="118">
        <v>250</v>
      </c>
      <c r="G135" s="97">
        <f t="shared" si="13"/>
        <v>0</v>
      </c>
      <c r="H135" s="161"/>
      <c r="I135" s="98" t="s">
        <v>819</v>
      </c>
      <c r="J135" s="98" t="str">
        <f>VLOOKUP(I135,Presupuesto!$B$11:$C$566,2,0)</f>
        <v>PRODUCTOS PAPEL Y CARTON</v>
      </c>
      <c r="K135" s="98" t="str">
        <f t="shared" si="14"/>
        <v>Estudiantes y Graduados</v>
      </c>
      <c r="L135" s="116" t="s">
        <v>395</v>
      </c>
    </row>
    <row r="136" spans="3:12" ht="15.75" thickBot="1" x14ac:dyDescent="0.3">
      <c r="C136" s="99" t="s">
        <v>51</v>
      </c>
      <c r="D136" s="732"/>
      <c r="E136" s="200">
        <f>(D131*25)/500</f>
        <v>7.5</v>
      </c>
      <c r="F136" s="100">
        <v>85</v>
      </c>
      <c r="G136" s="97"/>
      <c r="H136" s="161" t="s">
        <v>128</v>
      </c>
      <c r="I136" s="98" t="s">
        <v>819</v>
      </c>
      <c r="J136" s="98" t="str">
        <f>VLOOKUP(I136,Presupuesto!$B$11:$C$566,2,0)</f>
        <v>PRODUCTOS PAPEL Y CARTON</v>
      </c>
      <c r="K136" s="98" t="str">
        <f t="shared" si="14"/>
        <v>Estudiantes y Graduados</v>
      </c>
      <c r="L136" s="116" t="s">
        <v>395</v>
      </c>
    </row>
    <row r="137" spans="3:12" ht="15.75" thickBot="1" x14ac:dyDescent="0.3">
      <c r="C137" s="99" t="s">
        <v>122</v>
      </c>
      <c r="D137" s="732"/>
      <c r="E137" s="200">
        <f>D131/12</f>
        <v>12.5</v>
      </c>
      <c r="F137" s="100">
        <v>36</v>
      </c>
      <c r="G137" s="97"/>
      <c r="H137" s="161" t="s">
        <v>128</v>
      </c>
      <c r="I137" s="98" t="s">
        <v>940</v>
      </c>
      <c r="J137" s="98" t="str">
        <f>VLOOKUP(I137,Presupuesto!$B$11:$C$566,2,0)</f>
        <v>UTILES DE ESCRITORIO, OFICINA Y ENSE¥ANZA</v>
      </c>
      <c r="K137" s="98" t="str">
        <f t="shared" si="14"/>
        <v>Estudiantes y Graduados</v>
      </c>
      <c r="L137" s="116" t="s">
        <v>395</v>
      </c>
    </row>
    <row r="138" spans="3:12" ht="15.75" thickBot="1" x14ac:dyDescent="0.3">
      <c r="C138" s="99" t="s">
        <v>34</v>
      </c>
      <c r="D138" s="732"/>
      <c r="E138" s="200">
        <f>D131/12</f>
        <v>12.5</v>
      </c>
      <c r="F138" s="100">
        <v>80</v>
      </c>
      <c r="G138" s="97"/>
      <c r="H138" s="161" t="s">
        <v>128</v>
      </c>
      <c r="I138" s="98" t="s">
        <v>940</v>
      </c>
      <c r="J138" s="98" t="str">
        <f>VLOOKUP(I138,Presupuesto!$B$11:$C$566,2,0)</f>
        <v>UTILES DE ESCRITORIO, OFICINA Y ENSE¥ANZA</v>
      </c>
      <c r="K138" s="98" t="str">
        <f t="shared" si="14"/>
        <v>Estudiantes y Graduados</v>
      </c>
      <c r="L138" s="116" t="s">
        <v>395</v>
      </c>
    </row>
    <row r="139" spans="3:12" ht="15.75" thickBot="1" x14ac:dyDescent="0.3">
      <c r="C139" s="109" t="s">
        <v>52</v>
      </c>
      <c r="D139" s="732"/>
      <c r="E139" s="212">
        <v>0</v>
      </c>
      <c r="F139" s="119">
        <v>25</v>
      </c>
      <c r="G139" s="97">
        <f t="shared" si="13"/>
        <v>0</v>
      </c>
      <c r="H139" s="161"/>
      <c r="I139" s="98" t="s">
        <v>940</v>
      </c>
      <c r="J139" s="98" t="str">
        <f>VLOOKUP(I139,Presupuesto!$B$11:$C$566,2,0)</f>
        <v>UTILES DE ESCRITORIO, OFICINA Y ENSE¥ANZA</v>
      </c>
      <c r="K139" s="98" t="str">
        <f t="shared" si="14"/>
        <v>Estudiantes y Graduados</v>
      </c>
      <c r="L139" s="116" t="s">
        <v>395</v>
      </c>
    </row>
    <row r="140" spans="3:12" ht="15.75" thickBot="1" x14ac:dyDescent="0.3">
      <c r="C140" s="216" t="s">
        <v>431</v>
      </c>
      <c r="D140" s="217">
        <v>0</v>
      </c>
      <c r="E140" s="331">
        <v>0</v>
      </c>
      <c r="F140" s="104">
        <f>HLOOKUP(C140,$AH$2:$BU$3,2,0)</f>
        <v>1750</v>
      </c>
      <c r="G140" s="105">
        <f>D140*E140*F140</f>
        <v>0</v>
      </c>
      <c r="H140" s="332"/>
      <c r="I140" s="333" t="s">
        <v>759</v>
      </c>
      <c r="J140" s="106" t="str">
        <f>VLOOKUP(I140,Presupuesto!$B$11:$C$566,2,0)</f>
        <v>VIATICOS NACIONALES</v>
      </c>
      <c r="K140" s="334" t="str">
        <f t="shared" si="14"/>
        <v>Estudiantes y Graduados</v>
      </c>
      <c r="L140" s="116" t="s">
        <v>395</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15000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391</v>
      </c>
      <c r="D146" s="686" t="s">
        <v>2673</v>
      </c>
      <c r="E146" s="93"/>
      <c r="F146" s="93"/>
      <c r="G146" s="93"/>
      <c r="H146" s="76"/>
      <c r="I146" s="76"/>
      <c r="J146" s="76"/>
      <c r="K146" s="112"/>
    </row>
    <row r="147" spans="3:12" ht="18.75" x14ac:dyDescent="0.25">
      <c r="C147" s="210" t="str">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Recoleccion de informacion. Promocion de la actividad. Ejecucion de la conferencia Tratamiento de Diabetes</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ht="15.75" thickBot="1" x14ac:dyDescent="0.3">
      <c r="C150" s="326" t="s">
        <v>47</v>
      </c>
      <c r="D150" s="731">
        <v>100</v>
      </c>
      <c r="E150" s="327"/>
      <c r="F150" s="115">
        <v>30000</v>
      </c>
      <c r="G150" s="328">
        <f t="shared" ref="G150:G158" si="15">E150*F150</f>
        <v>0</v>
      </c>
      <c r="H150" s="329"/>
      <c r="I150" s="116" t="s">
        <v>697</v>
      </c>
      <c r="J150" s="116" t="str">
        <f>VLOOKUP(I150,Presupuesto!$B$11:$C$566,2,0)</f>
        <v>SERVICIOS DE CAPACITACION.</v>
      </c>
      <c r="K150" s="330" t="s">
        <v>1358</v>
      </c>
      <c r="L150" s="116" t="s">
        <v>398</v>
      </c>
    </row>
    <row r="151" spans="3:12" ht="15.75" thickBot="1" x14ac:dyDescent="0.3">
      <c r="C151" s="99" t="s">
        <v>48</v>
      </c>
      <c r="D151" s="732"/>
      <c r="E151" s="200">
        <f>D150</f>
        <v>100</v>
      </c>
      <c r="F151" s="100">
        <v>50</v>
      </c>
      <c r="G151" s="97"/>
      <c r="H151" s="161"/>
      <c r="I151" s="98" t="s">
        <v>715</v>
      </c>
      <c r="J151" s="98" t="str">
        <f>VLOOKUP(I151,Presupuesto!$B$11:$C$566,2,0)</f>
        <v>SERVICIOS DE IMPRENTA PUBLIC.Y REPRODUCCION</v>
      </c>
      <c r="K151" s="98" t="str">
        <f>$K$150</f>
        <v>Estudiantes y Graduados</v>
      </c>
      <c r="L151" s="116" t="s">
        <v>398</v>
      </c>
    </row>
    <row r="152" spans="3:12" ht="15.75" thickBot="1" x14ac:dyDescent="0.3">
      <c r="C152" s="99" t="s">
        <v>49</v>
      </c>
      <c r="D152" s="732"/>
      <c r="E152" s="200">
        <f>D150</f>
        <v>100</v>
      </c>
      <c r="F152" s="100">
        <v>150</v>
      </c>
      <c r="G152" s="97">
        <f t="shared" si="15"/>
        <v>15000</v>
      </c>
      <c r="H152" s="161" t="s">
        <v>128</v>
      </c>
      <c r="I152" s="98" t="s">
        <v>790</v>
      </c>
      <c r="J152" s="98" t="str">
        <f>VLOOKUP(I152,Presupuesto!$B$11:$C$566,2,0)</f>
        <v>ALIMENTOS B EBIDAS PARA PERSONAS</v>
      </c>
      <c r="K152" s="98" t="str">
        <f t="shared" ref="K152:K159" si="16">$K$150</f>
        <v>Estudiantes y Graduados</v>
      </c>
      <c r="L152" s="116" t="s">
        <v>398</v>
      </c>
    </row>
    <row r="153" spans="3:12" ht="15.75" thickBot="1" x14ac:dyDescent="0.3">
      <c r="C153" s="99" t="s">
        <v>50</v>
      </c>
      <c r="D153" s="732"/>
      <c r="E153" s="151">
        <v>0</v>
      </c>
      <c r="F153" s="118">
        <v>10000</v>
      </c>
      <c r="G153" s="97">
        <f t="shared" si="15"/>
        <v>0</v>
      </c>
      <c r="H153" s="161"/>
      <c r="I153" s="321" t="s">
        <v>747</v>
      </c>
      <c r="J153" s="98" t="str">
        <f>VLOOKUP(I153,Presupuesto!$B$11:$C$566,2,0)</f>
        <v>PASAJES NACIONALES</v>
      </c>
      <c r="K153" s="98" t="str">
        <f t="shared" si="16"/>
        <v>Estudiantes y Graduados</v>
      </c>
      <c r="L153" s="116" t="s">
        <v>398</v>
      </c>
    </row>
    <row r="154" spans="3:12" ht="15.75" thickBot="1" x14ac:dyDescent="0.3">
      <c r="C154" s="99" t="s">
        <v>416</v>
      </c>
      <c r="D154" s="732"/>
      <c r="E154" s="151">
        <v>0</v>
      </c>
      <c r="F154" s="118">
        <v>250</v>
      </c>
      <c r="G154" s="97">
        <f t="shared" si="15"/>
        <v>0</v>
      </c>
      <c r="H154" s="161"/>
      <c r="I154" s="98" t="s">
        <v>819</v>
      </c>
      <c r="J154" s="98" t="str">
        <f>VLOOKUP(I154,Presupuesto!$B$11:$C$566,2,0)</f>
        <v>PRODUCTOS PAPEL Y CARTON</v>
      </c>
      <c r="K154" s="98" t="str">
        <f t="shared" si="16"/>
        <v>Estudiantes y Graduados</v>
      </c>
      <c r="L154" s="116" t="s">
        <v>398</v>
      </c>
    </row>
    <row r="155" spans="3:12" ht="15.75" thickBot="1" x14ac:dyDescent="0.3">
      <c r="C155" s="99" t="s">
        <v>51</v>
      </c>
      <c r="D155" s="732"/>
      <c r="E155" s="200">
        <f>(D150*25)/500</f>
        <v>5</v>
      </c>
      <c r="F155" s="100">
        <v>85</v>
      </c>
      <c r="G155" s="97"/>
      <c r="H155" s="161"/>
      <c r="I155" s="98" t="s">
        <v>819</v>
      </c>
      <c r="J155" s="98" t="str">
        <f>VLOOKUP(I155,Presupuesto!$B$11:$C$566,2,0)</f>
        <v>PRODUCTOS PAPEL Y CARTON</v>
      </c>
      <c r="K155" s="98" t="str">
        <f t="shared" si="16"/>
        <v>Estudiantes y Graduados</v>
      </c>
      <c r="L155" s="116" t="s">
        <v>398</v>
      </c>
    </row>
    <row r="156" spans="3:12" ht="15.75" thickBot="1" x14ac:dyDescent="0.3">
      <c r="C156" s="99" t="s">
        <v>122</v>
      </c>
      <c r="D156" s="732"/>
      <c r="E156" s="200">
        <f>D150/12</f>
        <v>8.3333333333333339</v>
      </c>
      <c r="F156" s="100">
        <v>36</v>
      </c>
      <c r="G156" s="97"/>
      <c r="H156" s="161"/>
      <c r="I156" s="98" t="s">
        <v>940</v>
      </c>
      <c r="J156" s="98" t="str">
        <f>VLOOKUP(I156,Presupuesto!$B$11:$C$566,2,0)</f>
        <v>UTILES DE ESCRITORIO, OFICINA Y ENSE¥ANZA</v>
      </c>
      <c r="K156" s="98" t="str">
        <f t="shared" si="16"/>
        <v>Estudiantes y Graduados</v>
      </c>
      <c r="L156" s="116" t="s">
        <v>398</v>
      </c>
    </row>
    <row r="157" spans="3:12" ht="15.75" thickBot="1" x14ac:dyDescent="0.3">
      <c r="C157" s="99" t="s">
        <v>34</v>
      </c>
      <c r="D157" s="732"/>
      <c r="E157" s="200">
        <f>D150/12</f>
        <v>8.3333333333333339</v>
      </c>
      <c r="F157" s="100">
        <v>80</v>
      </c>
      <c r="G157" s="97"/>
      <c r="H157" s="161"/>
      <c r="I157" s="98" t="s">
        <v>940</v>
      </c>
      <c r="J157" s="98" t="str">
        <f>VLOOKUP(I157,Presupuesto!$B$11:$C$566,2,0)</f>
        <v>UTILES DE ESCRITORIO, OFICINA Y ENSE¥ANZA</v>
      </c>
      <c r="K157" s="98" t="str">
        <f t="shared" si="16"/>
        <v>Estudiantes y Graduados</v>
      </c>
      <c r="L157" s="116" t="s">
        <v>398</v>
      </c>
    </row>
    <row r="158" spans="3:12" ht="15.75" thickBot="1" x14ac:dyDescent="0.3">
      <c r="C158" s="109" t="s">
        <v>52</v>
      </c>
      <c r="D158" s="732"/>
      <c r="E158" s="212">
        <v>0</v>
      </c>
      <c r="F158" s="119">
        <v>25</v>
      </c>
      <c r="G158" s="97">
        <f t="shared" si="15"/>
        <v>0</v>
      </c>
      <c r="H158" s="161"/>
      <c r="I158" s="98" t="s">
        <v>940</v>
      </c>
      <c r="J158" s="98" t="str">
        <f>VLOOKUP(I158,Presupuesto!$B$11:$C$566,2,0)</f>
        <v>UTILES DE ESCRITORIO, OFICINA Y ENSE¥ANZA</v>
      </c>
      <c r="K158" s="98" t="str">
        <f t="shared" si="16"/>
        <v>Estudiantes y Graduados</v>
      </c>
      <c r="L158" s="116" t="s">
        <v>398</v>
      </c>
    </row>
    <row r="159" spans="3:12" ht="15.75" thickBot="1" x14ac:dyDescent="0.3">
      <c r="C159" s="216" t="s">
        <v>431</v>
      </c>
      <c r="D159" s="217">
        <v>0</v>
      </c>
      <c r="E159" s="331">
        <v>0</v>
      </c>
      <c r="F159" s="104">
        <f>HLOOKUP(C159,$AH$2:$BU$3,2,0)</f>
        <v>1750</v>
      </c>
      <c r="G159" s="105">
        <f>D159*E159*F159</f>
        <v>0</v>
      </c>
      <c r="H159" s="332"/>
      <c r="I159" s="333" t="s">
        <v>759</v>
      </c>
      <c r="J159" s="106" t="str">
        <f>VLOOKUP(I159,Presupuesto!$B$11:$C$566,2,0)</f>
        <v>VIATICOS NACIONALES</v>
      </c>
      <c r="K159" s="334" t="str">
        <f t="shared" si="16"/>
        <v>Estudiantes y Graduados</v>
      </c>
      <c r="L159" s="116" t="s">
        <v>398</v>
      </c>
    </row>
    <row r="161" spans="3:12" ht="15.75" thickBot="1" x14ac:dyDescent="0.3"/>
    <row r="162" spans="3:12" ht="15.75" thickBot="1" x14ac:dyDescent="0.3">
      <c r="C162" s="29" t="s">
        <v>43</v>
      </c>
      <c r="D162" s="30">
        <f>SUM(G169:G178)</f>
        <v>15000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391</v>
      </c>
      <c r="D165" s="686" t="s">
        <v>2675</v>
      </c>
      <c r="E165" s="93"/>
      <c r="F165" s="93"/>
      <c r="G165" s="93"/>
      <c r="H165" s="76"/>
      <c r="I165" s="76"/>
      <c r="J165" s="76"/>
      <c r="K165" s="112"/>
    </row>
    <row r="166" spans="3:12" ht="18.75" x14ac:dyDescent="0.25">
      <c r="C166" s="210" t="str">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solicitud a los bomberos. Preparacion de bosquejo.  Promocion de la Capacitacion y Ejecucion.  Primeros Auxilios.</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ht="15.75" thickBot="1" x14ac:dyDescent="0.3">
      <c r="C169" s="326" t="s">
        <v>47</v>
      </c>
      <c r="D169" s="731">
        <v>100</v>
      </c>
      <c r="E169" s="327"/>
      <c r="F169" s="115">
        <v>30000</v>
      </c>
      <c r="G169" s="328">
        <f t="shared" ref="G169:G177" si="17">E169*F169</f>
        <v>0</v>
      </c>
      <c r="H169" s="329"/>
      <c r="I169" s="116" t="s">
        <v>697</v>
      </c>
      <c r="J169" s="116" t="str">
        <f>VLOOKUP(I169,Presupuesto!$B$11:$C$566,2,0)</f>
        <v>SERVICIOS DE CAPACITACION.</v>
      </c>
      <c r="K169" s="330" t="s">
        <v>1473</v>
      </c>
      <c r="L169" s="116" t="s">
        <v>396</v>
      </c>
    </row>
    <row r="170" spans="3:12" ht="15.75" thickBot="1" x14ac:dyDescent="0.3">
      <c r="C170" s="99" t="s">
        <v>48</v>
      </c>
      <c r="D170" s="732"/>
      <c r="E170" s="200">
        <f>D169</f>
        <v>100</v>
      </c>
      <c r="F170" s="100">
        <v>50</v>
      </c>
      <c r="G170" s="97"/>
      <c r="H170" s="161"/>
      <c r="I170" s="98" t="s">
        <v>715</v>
      </c>
      <c r="J170" s="98" t="str">
        <f>VLOOKUP(I170,Presupuesto!$B$11:$C$566,2,0)</f>
        <v>SERVICIOS DE IMPRENTA PUBLIC.Y REPRODUCCION</v>
      </c>
      <c r="K170" s="98" t="str">
        <f>$K$169</f>
        <v>Gestión Tecnologías de Información y Comunicación</v>
      </c>
      <c r="L170" s="116" t="s">
        <v>396</v>
      </c>
    </row>
    <row r="171" spans="3:12" ht="15.75" thickBot="1" x14ac:dyDescent="0.3">
      <c r="C171" s="99" t="s">
        <v>49</v>
      </c>
      <c r="D171" s="732"/>
      <c r="E171" s="200">
        <f>D169</f>
        <v>100</v>
      </c>
      <c r="F171" s="100">
        <v>150</v>
      </c>
      <c r="G171" s="97">
        <f t="shared" si="17"/>
        <v>15000</v>
      </c>
      <c r="H171" s="161" t="s">
        <v>128</v>
      </c>
      <c r="I171" s="98" t="s">
        <v>790</v>
      </c>
      <c r="J171" s="98" t="str">
        <f>VLOOKUP(I171,Presupuesto!$B$11:$C$566,2,0)</f>
        <v>ALIMENTOS B EBIDAS PARA PERSONAS</v>
      </c>
      <c r="K171" s="98" t="str">
        <f t="shared" ref="K171:K178" si="18">$K$169</f>
        <v>Gestión Tecnologías de Información y Comunicación</v>
      </c>
      <c r="L171" s="116" t="s">
        <v>396</v>
      </c>
    </row>
    <row r="172" spans="3:12" ht="15.75" thickBot="1" x14ac:dyDescent="0.3">
      <c r="C172" s="99" t="s">
        <v>50</v>
      </c>
      <c r="D172" s="732"/>
      <c r="E172" s="151">
        <v>0</v>
      </c>
      <c r="F172" s="118">
        <v>10000</v>
      </c>
      <c r="G172" s="97">
        <f t="shared" si="17"/>
        <v>0</v>
      </c>
      <c r="H172" s="161"/>
      <c r="I172" s="321" t="s">
        <v>747</v>
      </c>
      <c r="J172" s="98" t="str">
        <f>VLOOKUP(I172,Presupuesto!$B$11:$C$566,2,0)</f>
        <v>PASAJES NACIONALES</v>
      </c>
      <c r="K172" s="98" t="str">
        <f t="shared" si="18"/>
        <v>Gestión Tecnologías de Información y Comunicación</v>
      </c>
      <c r="L172" s="116" t="s">
        <v>396</v>
      </c>
    </row>
    <row r="173" spans="3:12" ht="15.75" thickBot="1" x14ac:dyDescent="0.3">
      <c r="C173" s="99" t="s">
        <v>416</v>
      </c>
      <c r="D173" s="732"/>
      <c r="E173" s="151">
        <v>0</v>
      </c>
      <c r="F173" s="118">
        <v>250</v>
      </c>
      <c r="G173" s="97">
        <f t="shared" si="17"/>
        <v>0</v>
      </c>
      <c r="H173" s="161"/>
      <c r="I173" s="98" t="s">
        <v>819</v>
      </c>
      <c r="J173" s="98" t="str">
        <f>VLOOKUP(I173,Presupuesto!$B$11:$C$566,2,0)</f>
        <v>PRODUCTOS PAPEL Y CARTON</v>
      </c>
      <c r="K173" s="98" t="str">
        <f t="shared" si="18"/>
        <v>Gestión Tecnologías de Información y Comunicación</v>
      </c>
      <c r="L173" s="116" t="s">
        <v>396</v>
      </c>
    </row>
    <row r="174" spans="3:12" ht="15.75" thickBot="1" x14ac:dyDescent="0.3">
      <c r="C174" s="99" t="s">
        <v>51</v>
      </c>
      <c r="D174" s="732"/>
      <c r="E174" s="200">
        <f>(D169*25)/500</f>
        <v>5</v>
      </c>
      <c r="F174" s="100">
        <v>85</v>
      </c>
      <c r="G174" s="97"/>
      <c r="H174" s="161"/>
      <c r="I174" s="98" t="s">
        <v>819</v>
      </c>
      <c r="J174" s="98" t="str">
        <f>VLOOKUP(I174,Presupuesto!$B$11:$C$566,2,0)</f>
        <v>PRODUCTOS PAPEL Y CARTON</v>
      </c>
      <c r="K174" s="98" t="str">
        <f t="shared" si="18"/>
        <v>Gestión Tecnologías de Información y Comunicación</v>
      </c>
      <c r="L174" s="116" t="s">
        <v>396</v>
      </c>
    </row>
    <row r="175" spans="3:12" ht="15.75" thickBot="1" x14ac:dyDescent="0.3">
      <c r="C175" s="99" t="s">
        <v>122</v>
      </c>
      <c r="D175" s="732"/>
      <c r="E175" s="200">
        <f>D169/12</f>
        <v>8.3333333333333339</v>
      </c>
      <c r="F175" s="100">
        <v>36</v>
      </c>
      <c r="G175" s="97"/>
      <c r="H175" s="161"/>
      <c r="I175" s="98" t="s">
        <v>940</v>
      </c>
      <c r="J175" s="98" t="str">
        <f>VLOOKUP(I175,Presupuesto!$B$11:$C$566,2,0)</f>
        <v>UTILES DE ESCRITORIO, OFICINA Y ENSE¥ANZA</v>
      </c>
      <c r="K175" s="98" t="str">
        <f t="shared" si="18"/>
        <v>Gestión Tecnologías de Información y Comunicación</v>
      </c>
      <c r="L175" s="116" t="s">
        <v>396</v>
      </c>
    </row>
    <row r="176" spans="3:12" ht="15.75" thickBot="1" x14ac:dyDescent="0.3">
      <c r="C176" s="99" t="s">
        <v>34</v>
      </c>
      <c r="D176" s="732"/>
      <c r="E176" s="200">
        <f>D169/12</f>
        <v>8.3333333333333339</v>
      </c>
      <c r="F176" s="100">
        <v>80</v>
      </c>
      <c r="G176" s="97"/>
      <c r="H176" s="161"/>
      <c r="I176" s="98" t="s">
        <v>940</v>
      </c>
      <c r="J176" s="98" t="str">
        <f>VLOOKUP(I176,Presupuesto!$B$11:$C$566,2,0)</f>
        <v>UTILES DE ESCRITORIO, OFICINA Y ENSE¥ANZA</v>
      </c>
      <c r="K176" s="98" t="str">
        <f t="shared" si="18"/>
        <v>Gestión Tecnologías de Información y Comunicación</v>
      </c>
      <c r="L176" s="116" t="s">
        <v>396</v>
      </c>
    </row>
    <row r="177" spans="3:12" ht="15.75" thickBot="1" x14ac:dyDescent="0.3">
      <c r="C177" s="109" t="s">
        <v>52</v>
      </c>
      <c r="D177" s="732"/>
      <c r="E177" s="212">
        <v>0</v>
      </c>
      <c r="F177" s="119">
        <v>25</v>
      </c>
      <c r="G177" s="97">
        <f t="shared" si="17"/>
        <v>0</v>
      </c>
      <c r="H177" s="161"/>
      <c r="I177" s="98" t="s">
        <v>940</v>
      </c>
      <c r="J177" s="98" t="str">
        <f>VLOOKUP(I177,Presupuesto!$B$11:$C$566,2,0)</f>
        <v>UTILES DE ESCRITORIO, OFICINA Y ENSE¥ANZA</v>
      </c>
      <c r="K177" s="98" t="str">
        <f t="shared" si="18"/>
        <v>Gestión Tecnologías de Información y Comunicación</v>
      </c>
      <c r="L177" s="116" t="s">
        <v>396</v>
      </c>
    </row>
    <row r="178" spans="3:12" ht="15.75" thickBot="1" x14ac:dyDescent="0.3">
      <c r="C178" s="216" t="s">
        <v>431</v>
      </c>
      <c r="D178" s="217">
        <v>0</v>
      </c>
      <c r="E178" s="331">
        <v>0</v>
      </c>
      <c r="F178" s="104">
        <f>HLOOKUP(C178,$AH$2:$BU$3,2,0)</f>
        <v>1750</v>
      </c>
      <c r="G178" s="105">
        <f>D178*E178*F178</f>
        <v>0</v>
      </c>
      <c r="H178" s="332"/>
      <c r="I178" s="333" t="s">
        <v>759</v>
      </c>
      <c r="J178" s="106" t="str">
        <f>VLOOKUP(I178,Presupuesto!$B$11:$C$566,2,0)</f>
        <v>VIATICOS NACIONALES</v>
      </c>
      <c r="K178" s="334" t="str">
        <f t="shared" si="18"/>
        <v>Gestión Tecnologías de Información y Comunicación</v>
      </c>
      <c r="L178" s="116" t="s">
        <v>396</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22500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31.5" x14ac:dyDescent="0.25">
      <c r="C184" s="202" t="s">
        <v>391</v>
      </c>
      <c r="D184" s="686" t="s">
        <v>2707</v>
      </c>
      <c r="E184" s="93"/>
      <c r="F184" s="93"/>
      <c r="G184" s="93"/>
      <c r="H184" s="76"/>
      <c r="I184" s="76"/>
      <c r="J184" s="76"/>
      <c r="K184" s="112"/>
    </row>
    <row r="185" spans="3:12" ht="18.75" x14ac:dyDescent="0.25">
      <c r="C185" s="210" t="str">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 xml:space="preserve">Planificacion del programa.  Desarrollo de charla respecto al tema a tratar. Invitacion a la orquesta. Practica de Zumba, yoja. Solicitud de permisos a docentes para la participacion de todos los estudiantes. Gestion de alimentos. Desarrollo de la actividad. </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ht="15.75" thickBot="1" x14ac:dyDescent="0.3">
      <c r="C188" s="326" t="s">
        <v>47</v>
      </c>
      <c r="D188" s="731">
        <v>150</v>
      </c>
      <c r="E188" s="327"/>
      <c r="F188" s="115">
        <v>30000</v>
      </c>
      <c r="G188" s="328">
        <f t="shared" ref="G188:G192" si="19">E188*F188</f>
        <v>0</v>
      </c>
      <c r="H188" s="329"/>
      <c r="I188" s="116" t="s">
        <v>697</v>
      </c>
      <c r="J188" s="116" t="str">
        <f>VLOOKUP(I188,Presupuesto!$B$11:$C$566,2,0)</f>
        <v>SERVICIOS DE CAPACITACION.</v>
      </c>
      <c r="K188" s="330" t="s">
        <v>1358</v>
      </c>
      <c r="L188" s="116" t="s">
        <v>396</v>
      </c>
    </row>
    <row r="189" spans="3:12" ht="15.75" thickBot="1" x14ac:dyDescent="0.3">
      <c r="C189" s="99" t="s">
        <v>48</v>
      </c>
      <c r="D189" s="732"/>
      <c r="E189" s="200">
        <f>D188</f>
        <v>150</v>
      </c>
      <c r="F189" s="100">
        <v>50</v>
      </c>
      <c r="G189" s="97"/>
      <c r="H189" s="161"/>
      <c r="I189" s="98" t="s">
        <v>715</v>
      </c>
      <c r="J189" s="98" t="str">
        <f>VLOOKUP(I189,Presupuesto!$B$11:$C$566,2,0)</f>
        <v>SERVICIOS DE IMPRENTA PUBLIC.Y REPRODUCCION</v>
      </c>
      <c r="K189" s="98" t="str">
        <f>$K$188</f>
        <v>Estudiantes y Graduados</v>
      </c>
      <c r="L189" s="116" t="s">
        <v>396</v>
      </c>
    </row>
    <row r="190" spans="3:12" ht="15.75" thickBot="1" x14ac:dyDescent="0.3">
      <c r="C190" s="99" t="s">
        <v>49</v>
      </c>
      <c r="D190" s="732"/>
      <c r="E190" s="200">
        <f>D188</f>
        <v>150</v>
      </c>
      <c r="F190" s="100">
        <v>150</v>
      </c>
      <c r="G190" s="97">
        <f t="shared" si="19"/>
        <v>22500</v>
      </c>
      <c r="H190" s="161" t="s">
        <v>128</v>
      </c>
      <c r="I190" s="98" t="s">
        <v>790</v>
      </c>
      <c r="J190" s="98" t="str">
        <f>VLOOKUP(I190,Presupuesto!$B$11:$C$566,2,0)</f>
        <v>ALIMENTOS B EBIDAS PARA PERSONAS</v>
      </c>
      <c r="K190" s="98" t="str">
        <f t="shared" ref="K190:K197" si="20">$K$188</f>
        <v>Estudiantes y Graduados</v>
      </c>
      <c r="L190" s="116" t="s">
        <v>396</v>
      </c>
    </row>
    <row r="191" spans="3:12" ht="15.75" thickBot="1" x14ac:dyDescent="0.3">
      <c r="C191" s="99" t="s">
        <v>50</v>
      </c>
      <c r="D191" s="732"/>
      <c r="E191" s="151">
        <v>0</v>
      </c>
      <c r="F191" s="118">
        <v>10000</v>
      </c>
      <c r="G191" s="97">
        <f t="shared" si="19"/>
        <v>0</v>
      </c>
      <c r="H191" s="161"/>
      <c r="I191" s="321" t="s">
        <v>747</v>
      </c>
      <c r="J191" s="98" t="str">
        <f>VLOOKUP(I191,Presupuesto!$B$11:$C$566,2,0)</f>
        <v>PASAJES NACIONALES</v>
      </c>
      <c r="K191" s="98" t="str">
        <f t="shared" si="20"/>
        <v>Estudiantes y Graduados</v>
      </c>
      <c r="L191" s="116" t="s">
        <v>396</v>
      </c>
    </row>
    <row r="192" spans="3:12" ht="15.75" thickBot="1" x14ac:dyDescent="0.3">
      <c r="C192" s="99" t="s">
        <v>416</v>
      </c>
      <c r="D192" s="732"/>
      <c r="E192" s="151">
        <v>0</v>
      </c>
      <c r="F192" s="118">
        <v>250</v>
      </c>
      <c r="G192" s="97">
        <f t="shared" si="19"/>
        <v>0</v>
      </c>
      <c r="H192" s="161"/>
      <c r="I192" s="98" t="s">
        <v>819</v>
      </c>
      <c r="J192" s="98" t="str">
        <f>VLOOKUP(I192,Presupuesto!$B$11:$C$566,2,0)</f>
        <v>PRODUCTOS PAPEL Y CARTON</v>
      </c>
      <c r="K192" s="98" t="str">
        <f t="shared" si="20"/>
        <v>Estudiantes y Graduados</v>
      </c>
      <c r="L192" s="116" t="s">
        <v>396</v>
      </c>
    </row>
    <row r="193" spans="3:12" ht="15.75" thickBot="1" x14ac:dyDescent="0.3">
      <c r="C193" s="99" t="s">
        <v>51</v>
      </c>
      <c r="D193" s="732"/>
      <c r="E193" s="200">
        <f>(D188*25)/500</f>
        <v>7.5</v>
      </c>
      <c r="F193" s="100">
        <v>85</v>
      </c>
      <c r="G193" s="97"/>
      <c r="H193" s="161"/>
      <c r="I193" s="98" t="s">
        <v>819</v>
      </c>
      <c r="J193" s="98" t="str">
        <f>VLOOKUP(I193,Presupuesto!$B$11:$C$566,2,0)</f>
        <v>PRODUCTOS PAPEL Y CARTON</v>
      </c>
      <c r="K193" s="98" t="str">
        <f t="shared" si="20"/>
        <v>Estudiantes y Graduados</v>
      </c>
      <c r="L193" s="116" t="s">
        <v>396</v>
      </c>
    </row>
    <row r="194" spans="3:12" ht="15.75" thickBot="1" x14ac:dyDescent="0.3">
      <c r="C194" s="99" t="s">
        <v>122</v>
      </c>
      <c r="D194" s="732"/>
      <c r="E194" s="200">
        <f>D188/12</f>
        <v>12.5</v>
      </c>
      <c r="F194" s="100">
        <v>36</v>
      </c>
      <c r="G194" s="97"/>
      <c r="H194" s="161"/>
      <c r="I194" s="98" t="s">
        <v>940</v>
      </c>
      <c r="J194" s="98" t="str">
        <f>VLOOKUP(I194,Presupuesto!$B$11:$C$566,2,0)</f>
        <v>UTILES DE ESCRITORIO, OFICINA Y ENSE¥ANZA</v>
      </c>
      <c r="K194" s="98" t="str">
        <f t="shared" si="20"/>
        <v>Estudiantes y Graduados</v>
      </c>
      <c r="L194" s="116" t="s">
        <v>396</v>
      </c>
    </row>
    <row r="195" spans="3:12" ht="15.75" thickBot="1" x14ac:dyDescent="0.3">
      <c r="C195" s="99" t="s">
        <v>34</v>
      </c>
      <c r="D195" s="732"/>
      <c r="E195" s="200">
        <f>D188/12</f>
        <v>12.5</v>
      </c>
      <c r="F195" s="100">
        <v>80</v>
      </c>
      <c r="G195" s="97"/>
      <c r="H195" s="161"/>
      <c r="I195" s="98" t="s">
        <v>940</v>
      </c>
      <c r="J195" s="98" t="str">
        <f>VLOOKUP(I195,Presupuesto!$B$11:$C$566,2,0)</f>
        <v>UTILES DE ESCRITORIO, OFICINA Y ENSE¥ANZA</v>
      </c>
      <c r="K195" s="98" t="str">
        <f t="shared" si="20"/>
        <v>Estudiantes y Graduados</v>
      </c>
      <c r="L195" s="116" t="s">
        <v>396</v>
      </c>
    </row>
    <row r="196" spans="3:12" ht="15.75" thickBot="1" x14ac:dyDescent="0.3">
      <c r="C196" s="109" t="s">
        <v>52</v>
      </c>
      <c r="D196" s="732"/>
      <c r="E196" s="212">
        <v>0</v>
      </c>
      <c r="F196" s="119">
        <v>25</v>
      </c>
      <c r="G196" s="97"/>
      <c r="H196" s="161"/>
      <c r="I196" s="98" t="s">
        <v>940</v>
      </c>
      <c r="J196" s="98" t="str">
        <f>VLOOKUP(I196,Presupuesto!$B$11:$C$566,2,0)</f>
        <v>UTILES DE ESCRITORIO, OFICINA Y ENSE¥ANZA</v>
      </c>
      <c r="K196" s="98" t="str">
        <f t="shared" si="20"/>
        <v>Estudiantes y Graduados</v>
      </c>
      <c r="L196" s="116" t="s">
        <v>396</v>
      </c>
    </row>
    <row r="197" spans="3:12" ht="15.75" thickBot="1" x14ac:dyDescent="0.3">
      <c r="C197" s="216" t="s">
        <v>431</v>
      </c>
      <c r="D197" s="217">
        <v>0</v>
      </c>
      <c r="E197" s="331">
        <v>0</v>
      </c>
      <c r="F197" s="104">
        <f>HLOOKUP(C197,$AH$2:$BU$3,2,0)</f>
        <v>1750</v>
      </c>
      <c r="G197" s="105">
        <f>D197*E197*F197</f>
        <v>0</v>
      </c>
      <c r="H197" s="332"/>
      <c r="I197" s="333" t="s">
        <v>759</v>
      </c>
      <c r="J197" s="106" t="str">
        <f>VLOOKUP(I197,Presupuesto!$B$11:$C$566,2,0)</f>
        <v>VIATICOS NACIONALES</v>
      </c>
      <c r="K197" s="334" t="str">
        <f t="shared" si="20"/>
        <v>Estudiantes y Graduados</v>
      </c>
      <c r="L197" s="116" t="s">
        <v>396</v>
      </c>
    </row>
    <row r="199" spans="3:12" ht="15.75" thickBot="1" x14ac:dyDescent="0.3"/>
    <row r="200" spans="3:12" ht="15.75" thickBot="1" x14ac:dyDescent="0.3">
      <c r="C200" s="29" t="s">
        <v>43</v>
      </c>
      <c r="D200" s="30">
        <f>SUM(G207:G216)</f>
        <v>11695.833333333334</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391</v>
      </c>
      <c r="D203" s="697" t="s">
        <v>2746</v>
      </c>
      <c r="E203" s="93"/>
      <c r="F203" s="93"/>
      <c r="G203" s="93"/>
      <c r="H203" s="76"/>
      <c r="I203" s="76"/>
      <c r="J203" s="76"/>
      <c r="K203" s="112"/>
    </row>
    <row r="204" spans="3:12" ht="18.75" x14ac:dyDescent="0.25">
      <c r="C204" s="210" t="str">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 xml:space="preserve">Planificacion de las actividades. Elaboracion de programa. Promocion de actividad. Ejecucion de actividad. </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ht="15.75" thickBot="1" x14ac:dyDescent="0.3">
      <c r="C207" s="326" t="s">
        <v>47</v>
      </c>
      <c r="D207" s="731">
        <v>50</v>
      </c>
      <c r="E207" s="327"/>
      <c r="F207" s="115">
        <v>30000</v>
      </c>
      <c r="G207" s="328">
        <f t="shared" ref="G207:G215" si="21">E207*F207</f>
        <v>0</v>
      </c>
      <c r="H207" s="329"/>
      <c r="I207" s="116" t="s">
        <v>697</v>
      </c>
      <c r="J207" s="116" t="str">
        <f>VLOOKUP(I207,Presupuesto!$B$11:$C$566,2,0)</f>
        <v>SERVICIOS DE CAPACITACION.</v>
      </c>
      <c r="K207" s="330" t="s">
        <v>1364</v>
      </c>
      <c r="L207" s="116" t="s">
        <v>401</v>
      </c>
    </row>
    <row r="208" spans="3:12" ht="15.75" thickBot="1" x14ac:dyDescent="0.3">
      <c r="C208" s="99" t="s">
        <v>48</v>
      </c>
      <c r="D208" s="732"/>
      <c r="E208" s="200">
        <f>D207</f>
        <v>50</v>
      </c>
      <c r="F208" s="100">
        <v>50</v>
      </c>
      <c r="G208" s="97"/>
      <c r="H208" s="161"/>
      <c r="I208" s="98" t="s">
        <v>715</v>
      </c>
      <c r="J208" s="98" t="str">
        <f>VLOOKUP(I208,Presupuesto!$B$11:$C$566,2,0)</f>
        <v>SERVICIOS DE IMPRENTA PUBLIC.Y REPRODUCCION</v>
      </c>
      <c r="K208" s="98" t="str">
        <f>$K$207</f>
        <v>Gestión Académica</v>
      </c>
      <c r="L208" s="116" t="s">
        <v>401</v>
      </c>
    </row>
    <row r="209" spans="3:12" ht="15.75" thickBot="1" x14ac:dyDescent="0.3">
      <c r="C209" s="99" t="s">
        <v>49</v>
      </c>
      <c r="D209" s="732"/>
      <c r="E209" s="200">
        <f>D207</f>
        <v>50</v>
      </c>
      <c r="F209" s="100">
        <v>220</v>
      </c>
      <c r="G209" s="97">
        <f t="shared" si="21"/>
        <v>11000</v>
      </c>
      <c r="H209" s="161" t="s">
        <v>128</v>
      </c>
      <c r="I209" s="98" t="s">
        <v>790</v>
      </c>
      <c r="J209" s="98" t="str">
        <f>VLOOKUP(I209,Presupuesto!$B$11:$C$566,2,0)</f>
        <v>ALIMENTOS B EBIDAS PARA PERSONAS</v>
      </c>
      <c r="K209" s="98" t="str">
        <f t="shared" ref="K209:K216" si="22">$K$207</f>
        <v>Gestión Académica</v>
      </c>
      <c r="L209" s="116" t="s">
        <v>401</v>
      </c>
    </row>
    <row r="210" spans="3:12" ht="15.75" thickBot="1" x14ac:dyDescent="0.3">
      <c r="C210" s="99" t="s">
        <v>50</v>
      </c>
      <c r="D210" s="732"/>
      <c r="E210" s="151">
        <v>0</v>
      </c>
      <c r="F210" s="118">
        <v>10000</v>
      </c>
      <c r="G210" s="97">
        <f t="shared" si="21"/>
        <v>0</v>
      </c>
      <c r="H210" s="161"/>
      <c r="I210" s="321" t="s">
        <v>747</v>
      </c>
      <c r="J210" s="98" t="str">
        <f>VLOOKUP(I210,Presupuesto!$B$11:$C$566,2,0)</f>
        <v>PASAJES NACIONALES</v>
      </c>
      <c r="K210" s="98" t="str">
        <f t="shared" si="22"/>
        <v>Gestión Académica</v>
      </c>
      <c r="L210" s="116" t="s">
        <v>401</v>
      </c>
    </row>
    <row r="211" spans="3:12" ht="15.75" thickBot="1" x14ac:dyDescent="0.3">
      <c r="C211" s="99" t="s">
        <v>416</v>
      </c>
      <c r="D211" s="732"/>
      <c r="E211" s="151">
        <v>0</v>
      </c>
      <c r="F211" s="118">
        <v>250</v>
      </c>
      <c r="G211" s="97">
        <f t="shared" si="21"/>
        <v>0</v>
      </c>
      <c r="H211" s="161"/>
      <c r="I211" s="98" t="s">
        <v>819</v>
      </c>
      <c r="J211" s="98" t="str">
        <f>VLOOKUP(I211,Presupuesto!$B$11:$C$566,2,0)</f>
        <v>PRODUCTOS PAPEL Y CARTON</v>
      </c>
      <c r="K211" s="98" t="str">
        <f t="shared" si="22"/>
        <v>Gestión Académica</v>
      </c>
      <c r="L211" s="116" t="s">
        <v>401</v>
      </c>
    </row>
    <row r="212" spans="3:12" ht="15.75" thickBot="1" x14ac:dyDescent="0.3">
      <c r="C212" s="99" t="s">
        <v>51</v>
      </c>
      <c r="D212" s="732"/>
      <c r="E212" s="200">
        <f>(D207*25)/500</f>
        <v>2.5</v>
      </c>
      <c r="F212" s="100">
        <v>85</v>
      </c>
      <c r="G212" s="97">
        <f t="shared" si="21"/>
        <v>212.5</v>
      </c>
      <c r="H212" s="161" t="s">
        <v>128</v>
      </c>
      <c r="I212" s="98" t="s">
        <v>819</v>
      </c>
      <c r="J212" s="98" t="str">
        <f>VLOOKUP(I212,Presupuesto!$B$11:$C$566,2,0)</f>
        <v>PRODUCTOS PAPEL Y CARTON</v>
      </c>
      <c r="K212" s="98" t="str">
        <f t="shared" si="22"/>
        <v>Gestión Académica</v>
      </c>
      <c r="L212" s="116" t="s">
        <v>401</v>
      </c>
    </row>
    <row r="213" spans="3:12" ht="15.75" thickBot="1" x14ac:dyDescent="0.3">
      <c r="C213" s="99" t="s">
        <v>122</v>
      </c>
      <c r="D213" s="732"/>
      <c r="E213" s="200">
        <f>D207/12</f>
        <v>4.166666666666667</v>
      </c>
      <c r="F213" s="100">
        <v>36</v>
      </c>
      <c r="G213" s="97">
        <f t="shared" si="21"/>
        <v>150</v>
      </c>
      <c r="H213" s="161" t="s">
        <v>128</v>
      </c>
      <c r="I213" s="98" t="s">
        <v>940</v>
      </c>
      <c r="J213" s="98" t="str">
        <f>VLOOKUP(I213,Presupuesto!$B$11:$C$566,2,0)</f>
        <v>UTILES DE ESCRITORIO, OFICINA Y ENSE¥ANZA</v>
      </c>
      <c r="K213" s="98" t="str">
        <f t="shared" si="22"/>
        <v>Gestión Académica</v>
      </c>
      <c r="L213" s="116" t="s">
        <v>401</v>
      </c>
    </row>
    <row r="214" spans="3:12" ht="15.75" thickBot="1" x14ac:dyDescent="0.3">
      <c r="C214" s="99" t="s">
        <v>34</v>
      </c>
      <c r="D214" s="732"/>
      <c r="E214" s="200">
        <f>D207/12</f>
        <v>4.166666666666667</v>
      </c>
      <c r="F214" s="100">
        <v>80</v>
      </c>
      <c r="G214" s="97">
        <f t="shared" si="21"/>
        <v>333.33333333333337</v>
      </c>
      <c r="H214" s="161" t="s">
        <v>128</v>
      </c>
      <c r="I214" s="98" t="s">
        <v>940</v>
      </c>
      <c r="J214" s="98" t="str">
        <f>VLOOKUP(I214,Presupuesto!$B$11:$C$566,2,0)</f>
        <v>UTILES DE ESCRITORIO, OFICINA Y ENSE¥ANZA</v>
      </c>
      <c r="K214" s="98" t="str">
        <f t="shared" si="22"/>
        <v>Gestión Académica</v>
      </c>
      <c r="L214" s="116" t="s">
        <v>401</v>
      </c>
    </row>
    <row r="215" spans="3:12" ht="15.75" thickBot="1" x14ac:dyDescent="0.3">
      <c r="C215" s="109" t="s">
        <v>52</v>
      </c>
      <c r="D215" s="732"/>
      <c r="E215" s="212">
        <v>0</v>
      </c>
      <c r="F215" s="119">
        <v>25</v>
      </c>
      <c r="G215" s="97">
        <f t="shared" si="21"/>
        <v>0</v>
      </c>
      <c r="H215" s="161"/>
      <c r="I215" s="98" t="s">
        <v>940</v>
      </c>
      <c r="J215" s="98" t="str">
        <f>VLOOKUP(I215,Presupuesto!$B$11:$C$566,2,0)</f>
        <v>UTILES DE ESCRITORIO, OFICINA Y ENSE¥ANZA</v>
      </c>
      <c r="K215" s="98" t="str">
        <f t="shared" si="22"/>
        <v>Gestión Académica</v>
      </c>
      <c r="L215" s="116" t="s">
        <v>401</v>
      </c>
    </row>
    <row r="216" spans="3:12" ht="15.75" thickBot="1" x14ac:dyDescent="0.3">
      <c r="C216" s="216" t="s">
        <v>431</v>
      </c>
      <c r="D216" s="217">
        <v>0</v>
      </c>
      <c r="E216" s="331">
        <v>0</v>
      </c>
      <c r="F216" s="104">
        <f>HLOOKUP(C216,$AH$2:$BU$3,2,0)</f>
        <v>1750</v>
      </c>
      <c r="G216" s="105">
        <f>D216*E216*F216</f>
        <v>0</v>
      </c>
      <c r="H216" s="332"/>
      <c r="I216" s="333" t="s">
        <v>759</v>
      </c>
      <c r="J216" s="106" t="str">
        <f>VLOOKUP(I216,Presupuesto!$B$11:$C$566,2,0)</f>
        <v>VIATICOS NACIONALES</v>
      </c>
      <c r="K216" s="334" t="str">
        <f t="shared" si="22"/>
        <v>Gestión Académica</v>
      </c>
      <c r="L216" s="116" t="s">
        <v>401</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391</v>
      </c>
      <c r="D222" s="366"/>
      <c r="E222" s="93"/>
      <c r="F222" s="93"/>
      <c r="G222" s="93"/>
      <c r="H222" s="76"/>
      <c r="I222" s="76"/>
      <c r="J222" s="76"/>
      <c r="K222" s="112"/>
    </row>
    <row r="223" spans="3:12"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x14ac:dyDescent="0.25">
      <c r="C226" s="326" t="s">
        <v>47</v>
      </c>
      <c r="D226" s="731"/>
      <c r="E226" s="327"/>
      <c r="F226" s="115">
        <v>30000</v>
      </c>
      <c r="G226" s="328">
        <f t="shared" ref="G226:G234" si="23">E226*F226</f>
        <v>0</v>
      </c>
      <c r="H226" s="329"/>
      <c r="I226" s="116" t="s">
        <v>697</v>
      </c>
      <c r="J226" s="116" t="str">
        <f>VLOOKUP(I226,Presupuesto!$B$11:$C$566,2,0)</f>
        <v>SERVICIOS DE CAPACITACION.</v>
      </c>
      <c r="K226" s="330" t="s">
        <v>1473</v>
      </c>
      <c r="L226" s="116" t="s">
        <v>393</v>
      </c>
    </row>
    <row r="227" spans="3:12" x14ac:dyDescent="0.25">
      <c r="C227" s="99" t="s">
        <v>48</v>
      </c>
      <c r="D227" s="732"/>
      <c r="E227" s="200">
        <f>D226</f>
        <v>0</v>
      </c>
      <c r="F227" s="100">
        <v>50</v>
      </c>
      <c r="G227" s="97">
        <f t="shared" si="23"/>
        <v>0</v>
      </c>
      <c r="H227" s="161"/>
      <c r="I227" s="98" t="s">
        <v>715</v>
      </c>
      <c r="J227" s="98" t="str">
        <f>VLOOKUP(I227,Presupuesto!$B$11:$C$566,2,0)</f>
        <v>SERVICIOS DE IMPRENTA PUBLIC.Y REPRODUCCION</v>
      </c>
      <c r="K227" s="98" t="str">
        <f>$K$226</f>
        <v>Gestión Tecnologías de Información y Comunicación</v>
      </c>
      <c r="L227" s="98" t="s">
        <v>411</v>
      </c>
    </row>
    <row r="228" spans="3:12" x14ac:dyDescent="0.25">
      <c r="C228" s="99" t="s">
        <v>49</v>
      </c>
      <c r="D228" s="732"/>
      <c r="E228" s="200">
        <f>D226</f>
        <v>0</v>
      </c>
      <c r="F228" s="100">
        <v>150</v>
      </c>
      <c r="G228" s="97">
        <f t="shared" si="23"/>
        <v>0</v>
      </c>
      <c r="H228" s="161"/>
      <c r="I228" s="98" t="s">
        <v>790</v>
      </c>
      <c r="J228" s="98" t="str">
        <f>VLOOKUP(I228,Presupuesto!$B$11:$C$566,2,0)</f>
        <v>ALIMENTOS B EBIDAS PARA PERSONAS</v>
      </c>
      <c r="K228" s="98" t="str">
        <f t="shared" ref="K228:K235" si="24">$K$226</f>
        <v>Gestión Tecnologías de Información y Comunicación</v>
      </c>
      <c r="L228" s="98" t="s">
        <v>395</v>
      </c>
    </row>
    <row r="229" spans="3:12" x14ac:dyDescent="0.25">
      <c r="C229" s="99" t="s">
        <v>50</v>
      </c>
      <c r="D229" s="732"/>
      <c r="E229" s="151">
        <v>0</v>
      </c>
      <c r="F229" s="118">
        <v>10000</v>
      </c>
      <c r="G229" s="97">
        <f t="shared" si="23"/>
        <v>0</v>
      </c>
      <c r="H229" s="161"/>
      <c r="I229" s="321" t="s">
        <v>747</v>
      </c>
      <c r="J229" s="98" t="str">
        <f>VLOOKUP(I229,Presupuesto!$B$11:$C$566,2,0)</f>
        <v>PASAJES NACIONALES</v>
      </c>
      <c r="K229" s="98" t="str">
        <f t="shared" si="24"/>
        <v>Gestión Tecnologías de Información y Comunicación</v>
      </c>
      <c r="L229" s="98" t="s">
        <v>411</v>
      </c>
    </row>
    <row r="230" spans="3:12" x14ac:dyDescent="0.25">
      <c r="C230" s="99" t="s">
        <v>416</v>
      </c>
      <c r="D230" s="732"/>
      <c r="E230" s="151">
        <v>0</v>
      </c>
      <c r="F230" s="118">
        <v>250</v>
      </c>
      <c r="G230" s="97">
        <f t="shared" si="23"/>
        <v>0</v>
      </c>
      <c r="H230" s="161"/>
      <c r="I230" s="98" t="s">
        <v>819</v>
      </c>
      <c r="J230" s="98" t="str">
        <f>VLOOKUP(I230,Presupuesto!$B$11:$C$566,2,0)</f>
        <v>PRODUCTOS PAPEL Y CARTON</v>
      </c>
      <c r="K230" s="98" t="str">
        <f t="shared" si="24"/>
        <v>Gestión Tecnologías de Información y Comunicación</v>
      </c>
      <c r="L230" s="98" t="s">
        <v>411</v>
      </c>
    </row>
    <row r="231" spans="3:12" x14ac:dyDescent="0.25">
      <c r="C231" s="99" t="s">
        <v>51</v>
      </c>
      <c r="D231" s="732"/>
      <c r="E231" s="200">
        <f>(D226*25)/500</f>
        <v>0</v>
      </c>
      <c r="F231" s="100">
        <v>85</v>
      </c>
      <c r="G231" s="97">
        <f t="shared" si="23"/>
        <v>0</v>
      </c>
      <c r="H231" s="161"/>
      <c r="I231" s="98" t="s">
        <v>819</v>
      </c>
      <c r="J231" s="98" t="str">
        <f>VLOOKUP(I231,Presupuesto!$B$11:$C$566,2,0)</f>
        <v>PRODUCTOS PAPEL Y CARTON</v>
      </c>
      <c r="K231" s="98" t="str">
        <f t="shared" si="24"/>
        <v>Gestión Tecnologías de Información y Comunicación</v>
      </c>
      <c r="L231" s="98" t="s">
        <v>411</v>
      </c>
    </row>
    <row r="232" spans="3:12" x14ac:dyDescent="0.25">
      <c r="C232" s="99" t="s">
        <v>122</v>
      </c>
      <c r="D232" s="732"/>
      <c r="E232" s="200">
        <f>D226/12</f>
        <v>0</v>
      </c>
      <c r="F232" s="100">
        <v>36</v>
      </c>
      <c r="G232" s="97">
        <f t="shared" si="23"/>
        <v>0</v>
      </c>
      <c r="H232" s="161"/>
      <c r="I232" s="98" t="s">
        <v>940</v>
      </c>
      <c r="J232" s="98" t="str">
        <f>VLOOKUP(I232,Presupuesto!$B$11:$C$566,2,0)</f>
        <v>UTILES DE ESCRITORIO, OFICINA Y ENSE¥ANZA</v>
      </c>
      <c r="K232" s="98" t="str">
        <f t="shared" si="24"/>
        <v>Gestión Tecnologías de Información y Comunicación</v>
      </c>
      <c r="L232" s="98" t="s">
        <v>411</v>
      </c>
    </row>
    <row r="233" spans="3:12" x14ac:dyDescent="0.25">
      <c r="C233" s="99" t="s">
        <v>34</v>
      </c>
      <c r="D233" s="732"/>
      <c r="E233" s="200">
        <f>D226/12</f>
        <v>0</v>
      </c>
      <c r="F233" s="100">
        <v>80</v>
      </c>
      <c r="G233" s="97">
        <f t="shared" si="23"/>
        <v>0</v>
      </c>
      <c r="H233" s="161"/>
      <c r="I233" s="98" t="s">
        <v>940</v>
      </c>
      <c r="J233" s="98" t="str">
        <f>VLOOKUP(I233,Presupuesto!$B$11:$C$566,2,0)</f>
        <v>UTILES DE ESCRITORIO, OFICINA Y ENSE¥ANZA</v>
      </c>
      <c r="K233" s="98" t="str">
        <f t="shared" si="24"/>
        <v>Gestión Tecnologías de Información y Comunicación</v>
      </c>
      <c r="L233" s="98" t="s">
        <v>411</v>
      </c>
    </row>
    <row r="234" spans="3:12" x14ac:dyDescent="0.25">
      <c r="C234" s="109" t="s">
        <v>52</v>
      </c>
      <c r="D234" s="732"/>
      <c r="E234" s="212">
        <v>0</v>
      </c>
      <c r="F234" s="119">
        <v>25</v>
      </c>
      <c r="G234" s="97">
        <f t="shared" si="23"/>
        <v>0</v>
      </c>
      <c r="H234" s="161"/>
      <c r="I234" s="98" t="s">
        <v>940</v>
      </c>
      <c r="J234" s="98" t="str">
        <f>VLOOKUP(I234,Presupuesto!$B$11:$C$566,2,0)</f>
        <v>UTILES DE ESCRITORIO, OFICINA Y ENSE¥ANZA</v>
      </c>
      <c r="K234" s="98" t="str">
        <f t="shared" si="24"/>
        <v>Gestión Tecnologías de Información y Comunicación</v>
      </c>
      <c r="L234" s="98" t="s">
        <v>411</v>
      </c>
    </row>
    <row r="235" spans="3:12" ht="15.75" thickBot="1" x14ac:dyDescent="0.3">
      <c r="C235" s="216" t="s">
        <v>431</v>
      </c>
      <c r="D235" s="217">
        <v>0</v>
      </c>
      <c r="E235" s="331">
        <v>0</v>
      </c>
      <c r="F235" s="104">
        <f>HLOOKUP(C235,$AH$2:$BU$3,2,0)</f>
        <v>1750</v>
      </c>
      <c r="G235" s="105">
        <f>D235*E235*F235</f>
        <v>0</v>
      </c>
      <c r="H235" s="332"/>
      <c r="I235" s="333" t="s">
        <v>759</v>
      </c>
      <c r="J235" s="106" t="str">
        <f>VLOOKUP(I235,Presupuesto!$B$11:$C$566,2,0)</f>
        <v>VIATICOS NACIONALES</v>
      </c>
      <c r="K235" s="334" t="str">
        <f t="shared" si="24"/>
        <v>Gestión Tecnologías de Información y Comunicación</v>
      </c>
      <c r="L235" s="334" t="s">
        <v>411</v>
      </c>
    </row>
  </sheetData>
  <protectedRanges>
    <protectedRange password="DE9D" sqref="D16:F26 H16:I17 K36 K55 K74 K93 K112 K131 K150 K169 K188 K207 K226 K16:L26 I18:I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conditionalFormatting sqref="D13">
    <cfRule type="duplicateValues" dxfId="795" priority="20"/>
  </conditionalFormatting>
  <conditionalFormatting sqref="D32">
    <cfRule type="duplicateValues" dxfId="794" priority="19"/>
  </conditionalFormatting>
  <conditionalFormatting sqref="D51">
    <cfRule type="duplicateValues" dxfId="793" priority="18"/>
  </conditionalFormatting>
  <conditionalFormatting sqref="D70">
    <cfRule type="duplicateValues" dxfId="792" priority="17"/>
  </conditionalFormatting>
  <conditionalFormatting sqref="D89">
    <cfRule type="duplicateValues" dxfId="791" priority="16"/>
  </conditionalFormatting>
  <conditionalFormatting sqref="D108">
    <cfRule type="duplicateValues" dxfId="790" priority="15"/>
  </conditionalFormatting>
  <conditionalFormatting sqref="D127">
    <cfRule type="duplicateValues" dxfId="789" priority="14"/>
  </conditionalFormatting>
  <conditionalFormatting sqref="D146">
    <cfRule type="duplicateValues" dxfId="788" priority="13"/>
  </conditionalFormatting>
  <conditionalFormatting sqref="D165">
    <cfRule type="duplicateValues" dxfId="787" priority="12"/>
  </conditionalFormatting>
  <conditionalFormatting sqref="D184">
    <cfRule type="duplicateValues" dxfId="786" priority="11"/>
  </conditionalFormatting>
  <conditionalFormatting sqref="D184">
    <cfRule type="duplicateValues" dxfId="785" priority="10"/>
  </conditionalFormatting>
  <conditionalFormatting sqref="D184">
    <cfRule type="duplicateValues" dxfId="784" priority="9"/>
  </conditionalFormatting>
  <conditionalFormatting sqref="D184">
    <cfRule type="duplicateValues" dxfId="783" priority="8"/>
  </conditionalFormatting>
  <conditionalFormatting sqref="D184">
    <cfRule type="duplicateValues" dxfId="782" priority="7"/>
  </conditionalFormatting>
  <conditionalFormatting sqref="D184">
    <cfRule type="duplicateValues" dxfId="781" priority="6"/>
  </conditionalFormatting>
  <conditionalFormatting sqref="D184">
    <cfRule type="duplicateValues" dxfId="780" priority="5"/>
  </conditionalFormatting>
  <conditionalFormatting sqref="D184">
    <cfRule type="duplicateValues" dxfId="779" priority="4"/>
  </conditionalFormatting>
  <conditionalFormatting sqref="D184">
    <cfRule type="duplicateValues" dxfId="778" priority="3"/>
  </conditionalFormatting>
  <conditionalFormatting sqref="D184">
    <cfRule type="duplicateValues" dxfId="777" priority="2"/>
  </conditionalFormatting>
  <conditionalFormatting sqref="D184">
    <cfRule type="duplicateValues" dxfId="776" priority="1"/>
  </conditionalFormatting>
  <dataValidations xWindow="758" yWindow="642"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226:L235 L17:L26 L36:L45 L55:L64 L74:L83 L93:L102 L112:L121 L131:L140 L150:L159 L169:L178 L188:L197 L207:L216">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 type="list" allowBlank="1" showInputMessage="1" showErrorMessage="1" sqref="K18:K26 K37:K45 K56:K64 K75:K83 K94:K102 K113:K121 K132:K140 K151:K159 K170:K178 K189:K197 K208:K216 K227:K235">
      <formula1>$A$2:$Q$2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$A$1:$SU$1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U1029"/>
  <sheetViews>
    <sheetView showGridLines="0" topLeftCell="A988" zoomScale="84" zoomScaleNormal="84" workbookViewId="0">
      <selection activeCell="G1022" sqref="G1022"/>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29.2851562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15" s="153" customFormat="1" hidden="1" x14ac:dyDescent="0.25">
      <c r="A1" s="459" t="s">
        <v>252</v>
      </c>
      <c r="B1" s="459" t="s">
        <v>494</v>
      </c>
      <c r="C1" s="459" t="s">
        <v>496</v>
      </c>
      <c r="D1" s="459" t="s">
        <v>498</v>
      </c>
      <c r="E1" s="459" t="s">
        <v>500</v>
      </c>
      <c r="F1" s="459" t="s">
        <v>502</v>
      </c>
      <c r="G1" s="459" t="s">
        <v>504</v>
      </c>
      <c r="H1" s="459" t="s">
        <v>253</v>
      </c>
      <c r="I1" s="459" t="s">
        <v>507</v>
      </c>
      <c r="J1" s="459" t="s">
        <v>254</v>
      </c>
      <c r="K1" s="459" t="s">
        <v>509</v>
      </c>
      <c r="L1" s="459" t="s">
        <v>511</v>
      </c>
      <c r="M1" s="459" t="s">
        <v>513</v>
      </c>
      <c r="N1" s="459" t="s">
        <v>255</v>
      </c>
      <c r="O1" s="459" t="s">
        <v>514</v>
      </c>
      <c r="P1" s="459" t="s">
        <v>517</v>
      </c>
      <c r="Q1" s="459" t="s">
        <v>256</v>
      </c>
      <c r="R1" s="459" t="s">
        <v>519</v>
      </c>
      <c r="S1" s="459" t="s">
        <v>257</v>
      </c>
      <c r="T1" s="459" t="s">
        <v>520</v>
      </c>
      <c r="U1" s="459" t="s">
        <v>521</v>
      </c>
      <c r="V1" s="459" t="s">
        <v>525</v>
      </c>
      <c r="W1" s="459" t="s">
        <v>273</v>
      </c>
      <c r="X1" s="459" t="s">
        <v>526</v>
      </c>
      <c r="Y1" s="459" t="s">
        <v>528</v>
      </c>
      <c r="Z1" s="459" t="s">
        <v>530</v>
      </c>
      <c r="AA1" s="459" t="s">
        <v>274</v>
      </c>
      <c r="AB1" s="459" t="s">
        <v>532</v>
      </c>
      <c r="AC1" s="459" t="s">
        <v>534</v>
      </c>
      <c r="AD1" s="459" t="s">
        <v>536</v>
      </c>
      <c r="AE1" s="459" t="s">
        <v>538</v>
      </c>
      <c r="AF1" s="459" t="s">
        <v>249</v>
      </c>
      <c r="AG1" s="459" t="s">
        <v>540</v>
      </c>
      <c r="AH1" s="459" t="s">
        <v>542</v>
      </c>
      <c r="AI1" s="459" t="s">
        <v>259</v>
      </c>
      <c r="AJ1" s="459" t="s">
        <v>544</v>
      </c>
      <c r="AK1" s="459" t="s">
        <v>546</v>
      </c>
      <c r="AL1" s="459" t="s">
        <v>260</v>
      </c>
      <c r="AM1" s="459" t="s">
        <v>548</v>
      </c>
      <c r="AN1" s="459" t="s">
        <v>550</v>
      </c>
      <c r="AO1" s="459" t="s">
        <v>261</v>
      </c>
      <c r="AP1" s="459" t="s">
        <v>551</v>
      </c>
      <c r="AQ1" s="459" t="s">
        <v>553</v>
      </c>
      <c r="AR1" s="459" t="s">
        <v>554</v>
      </c>
      <c r="AS1" s="459" t="s">
        <v>555</v>
      </c>
      <c r="AT1" s="459" t="s">
        <v>557</v>
      </c>
      <c r="AU1" s="459" t="s">
        <v>559</v>
      </c>
      <c r="AV1" s="459" t="s">
        <v>560</v>
      </c>
      <c r="AW1" s="459" t="s">
        <v>262</v>
      </c>
      <c r="AX1" s="459" t="s">
        <v>562</v>
      </c>
      <c r="AY1" s="459" t="s">
        <v>564</v>
      </c>
      <c r="AZ1" s="459" t="s">
        <v>566</v>
      </c>
      <c r="BA1" s="459" t="s">
        <v>568</v>
      </c>
      <c r="BB1" s="459" t="s">
        <v>570</v>
      </c>
      <c r="BC1" s="459" t="s">
        <v>572</v>
      </c>
      <c r="BD1" s="459" t="s">
        <v>574</v>
      </c>
      <c r="BE1" s="459" t="s">
        <v>576</v>
      </c>
      <c r="BF1" s="459" t="s">
        <v>275</v>
      </c>
      <c r="BG1" s="459" t="s">
        <v>578</v>
      </c>
      <c r="BH1" s="459" t="s">
        <v>580</v>
      </c>
      <c r="BI1" s="459" t="s">
        <v>582</v>
      </c>
      <c r="BJ1" s="459" t="s">
        <v>584</v>
      </c>
      <c r="BK1" s="459" t="s">
        <v>586</v>
      </c>
      <c r="BL1" s="459" t="s">
        <v>588</v>
      </c>
      <c r="BM1" s="459" t="s">
        <v>590</v>
      </c>
      <c r="BN1" s="459" t="s">
        <v>592</v>
      </c>
      <c r="BO1" s="459" t="s">
        <v>594</v>
      </c>
      <c r="BP1" s="459" t="s">
        <v>596</v>
      </c>
      <c r="BQ1" s="459" t="s">
        <v>264</v>
      </c>
      <c r="BR1" s="459" t="s">
        <v>598</v>
      </c>
      <c r="BS1" s="459" t="s">
        <v>265</v>
      </c>
      <c r="BT1" s="459" t="s">
        <v>600</v>
      </c>
      <c r="BU1" s="459" t="s">
        <v>602</v>
      </c>
      <c r="BV1" s="459" t="s">
        <v>267</v>
      </c>
      <c r="BW1" s="459" t="s">
        <v>604</v>
      </c>
      <c r="BX1" s="459" t="s">
        <v>268</v>
      </c>
      <c r="BY1" s="459" t="s">
        <v>606</v>
      </c>
      <c r="BZ1" s="459" t="s">
        <v>608</v>
      </c>
      <c r="CA1" s="459" t="s">
        <v>610</v>
      </c>
      <c r="CB1" s="459" t="s">
        <v>616</v>
      </c>
      <c r="CC1" s="459" t="s">
        <v>618</v>
      </c>
      <c r="CD1" s="459" t="s">
        <v>270</v>
      </c>
      <c r="CE1" s="459" t="s">
        <v>612</v>
      </c>
      <c r="CF1" s="459" t="s">
        <v>614</v>
      </c>
      <c r="CG1" s="459" t="s">
        <v>271</v>
      </c>
      <c r="CH1" s="459" t="s">
        <v>620</v>
      </c>
      <c r="CI1" s="459" t="s">
        <v>272</v>
      </c>
      <c r="CJ1" s="459" t="s">
        <v>621</v>
      </c>
      <c r="CK1" s="459" t="s">
        <v>622</v>
      </c>
      <c r="CL1" s="459" t="s">
        <v>623</v>
      </c>
      <c r="CM1" s="459" t="s">
        <v>625</v>
      </c>
      <c r="CN1" s="459" t="s">
        <v>278</v>
      </c>
      <c r="CO1" s="459" t="s">
        <v>627</v>
      </c>
      <c r="CP1" s="459" t="s">
        <v>629</v>
      </c>
      <c r="CQ1" s="459" t="s">
        <v>631</v>
      </c>
      <c r="CR1" s="459" t="s">
        <v>633</v>
      </c>
      <c r="CS1" s="459" t="s">
        <v>635</v>
      </c>
      <c r="CT1" s="459" t="s">
        <v>637</v>
      </c>
      <c r="CU1" s="459" t="s">
        <v>280</v>
      </c>
      <c r="CV1" s="459" t="s">
        <v>639</v>
      </c>
      <c r="CW1" s="459" t="s">
        <v>281</v>
      </c>
      <c r="CX1" s="459" t="s">
        <v>641</v>
      </c>
      <c r="CY1" s="459" t="s">
        <v>643</v>
      </c>
      <c r="CZ1" s="459" t="s">
        <v>645</v>
      </c>
      <c r="DA1" s="459" t="s">
        <v>647</v>
      </c>
      <c r="DB1" s="459" t="s">
        <v>649</v>
      </c>
      <c r="DC1" s="459" t="s">
        <v>651</v>
      </c>
      <c r="DD1" s="459" t="s">
        <v>653</v>
      </c>
      <c r="DE1" s="459" t="s">
        <v>282</v>
      </c>
      <c r="DF1" s="459" t="s">
        <v>655</v>
      </c>
      <c r="DG1" s="459" t="s">
        <v>657</v>
      </c>
      <c r="DH1" s="459" t="s">
        <v>659</v>
      </c>
      <c r="DI1" s="459" t="s">
        <v>661</v>
      </c>
      <c r="DJ1" s="459" t="s">
        <v>284</v>
      </c>
      <c r="DK1" s="459" t="s">
        <v>663</v>
      </c>
      <c r="DL1" s="459" t="s">
        <v>285</v>
      </c>
      <c r="DM1" s="459" t="s">
        <v>665</v>
      </c>
      <c r="DN1" s="459" t="s">
        <v>667</v>
      </c>
      <c r="DO1" s="459" t="s">
        <v>669</v>
      </c>
      <c r="DP1" s="459" t="s">
        <v>671</v>
      </c>
      <c r="DQ1" s="459" t="s">
        <v>673</v>
      </c>
      <c r="DR1" s="459" t="s">
        <v>675</v>
      </c>
      <c r="DS1" s="459" t="s">
        <v>677</v>
      </c>
      <c r="DT1" s="459" t="s">
        <v>679</v>
      </c>
      <c r="DU1" s="459" t="s">
        <v>681</v>
      </c>
      <c r="DV1" s="459" t="s">
        <v>683</v>
      </c>
      <c r="DW1" s="459" t="s">
        <v>685</v>
      </c>
      <c r="DX1" s="459" t="s">
        <v>687</v>
      </c>
      <c r="DY1" s="459" t="s">
        <v>287</v>
      </c>
      <c r="DZ1" s="459" t="s">
        <v>689</v>
      </c>
      <c r="EA1" s="459" t="s">
        <v>691</v>
      </c>
      <c r="EB1" s="459" t="s">
        <v>288</v>
      </c>
      <c r="EC1" s="459" t="s">
        <v>693</v>
      </c>
      <c r="ED1" s="459" t="s">
        <v>695</v>
      </c>
      <c r="EE1" s="459" t="s">
        <v>289</v>
      </c>
      <c r="EF1" s="459" t="s">
        <v>697</v>
      </c>
      <c r="EG1" s="459" t="s">
        <v>699</v>
      </c>
      <c r="EH1" s="459" t="s">
        <v>701</v>
      </c>
      <c r="EI1" s="459" t="s">
        <v>290</v>
      </c>
      <c r="EJ1" s="459" t="s">
        <v>703</v>
      </c>
      <c r="EK1" s="459" t="s">
        <v>705</v>
      </c>
      <c r="EL1" s="459" t="s">
        <v>292</v>
      </c>
      <c r="EM1" s="459" t="s">
        <v>707</v>
      </c>
      <c r="EN1" s="459" t="s">
        <v>709</v>
      </c>
      <c r="EO1" s="459" t="s">
        <v>711</v>
      </c>
      <c r="EP1" s="459" t="s">
        <v>713</v>
      </c>
      <c r="EQ1" s="459" t="s">
        <v>293</v>
      </c>
      <c r="ER1" s="459" t="s">
        <v>715</v>
      </c>
      <c r="ES1" s="459" t="s">
        <v>717</v>
      </c>
      <c r="ET1" s="459" t="s">
        <v>719</v>
      </c>
      <c r="EU1" s="459" t="s">
        <v>721</v>
      </c>
      <c r="EV1" s="459" t="s">
        <v>723</v>
      </c>
      <c r="EW1" s="459" t="s">
        <v>294</v>
      </c>
      <c r="EX1" s="459" t="s">
        <v>726</v>
      </c>
      <c r="EY1" s="459" t="s">
        <v>295</v>
      </c>
      <c r="EZ1" s="459" t="s">
        <v>729</v>
      </c>
      <c r="FA1" s="459" t="s">
        <v>730</v>
      </c>
      <c r="FB1" s="459" t="s">
        <v>732</v>
      </c>
      <c r="FC1" s="459" t="s">
        <v>296</v>
      </c>
      <c r="FD1" s="459" t="s">
        <v>735</v>
      </c>
      <c r="FE1" s="459" t="s">
        <v>736</v>
      </c>
      <c r="FF1" s="459" t="s">
        <v>738</v>
      </c>
      <c r="FG1" s="459" t="s">
        <v>297</v>
      </c>
      <c r="FH1" s="459" t="s">
        <v>741</v>
      </c>
      <c r="FI1" s="459" t="s">
        <v>743</v>
      </c>
      <c r="FJ1" s="459" t="s">
        <v>745</v>
      </c>
      <c r="FK1" s="459" t="s">
        <v>305</v>
      </c>
      <c r="FL1" s="459" t="s">
        <v>747</v>
      </c>
      <c r="FM1" s="459" t="s">
        <v>749</v>
      </c>
      <c r="FN1" s="459" t="s">
        <v>751</v>
      </c>
      <c r="FO1" s="459" t="s">
        <v>753</v>
      </c>
      <c r="FP1" s="459" t="s">
        <v>755</v>
      </c>
      <c r="FQ1" s="459" t="s">
        <v>757</v>
      </c>
      <c r="FR1" s="459" t="s">
        <v>306</v>
      </c>
      <c r="FS1" s="459" t="s">
        <v>759</v>
      </c>
      <c r="FT1" s="459" t="s">
        <v>761</v>
      </c>
      <c r="FU1" s="459" t="s">
        <v>762</v>
      </c>
      <c r="FV1" s="459" t="s">
        <v>307</v>
      </c>
      <c r="FW1" s="459" t="s">
        <v>765</v>
      </c>
      <c r="FX1" s="459" t="s">
        <v>766</v>
      </c>
      <c r="FY1" s="459" t="s">
        <v>302</v>
      </c>
      <c r="FZ1" s="459" t="s">
        <v>768</v>
      </c>
      <c r="GA1" s="459" t="s">
        <v>770</v>
      </c>
      <c r="GB1" s="459" t="s">
        <v>772</v>
      </c>
      <c r="GC1" s="459" t="s">
        <v>774</v>
      </c>
      <c r="GD1" s="459" t="s">
        <v>776</v>
      </c>
      <c r="GE1" s="459" t="s">
        <v>304</v>
      </c>
      <c r="GF1" s="459" t="s">
        <v>778</v>
      </c>
      <c r="GG1" s="459" t="s">
        <v>780</v>
      </c>
      <c r="GH1" s="459" t="s">
        <v>782</v>
      </c>
      <c r="GI1" s="459" t="s">
        <v>784</v>
      </c>
      <c r="GJ1" s="459" t="s">
        <v>786</v>
      </c>
      <c r="GK1" s="459" t="s">
        <v>788</v>
      </c>
      <c r="GL1" s="459" t="s">
        <v>310</v>
      </c>
      <c r="GM1" s="459" t="s">
        <v>790</v>
      </c>
      <c r="GN1" s="459" t="s">
        <v>792</v>
      </c>
      <c r="GO1" s="459" t="s">
        <v>794</v>
      </c>
      <c r="GP1" s="459" t="s">
        <v>796</v>
      </c>
      <c r="GQ1" s="459" t="s">
        <v>311</v>
      </c>
      <c r="GR1" s="459" t="s">
        <v>799</v>
      </c>
      <c r="GS1" s="459" t="s">
        <v>328</v>
      </c>
      <c r="GT1" s="459" t="s">
        <v>837</v>
      </c>
      <c r="GU1" s="459" t="s">
        <v>839</v>
      </c>
      <c r="GV1" s="459" t="s">
        <v>841</v>
      </c>
      <c r="GW1" s="459" t="s">
        <v>801</v>
      </c>
      <c r="GX1" s="459" t="s">
        <v>803</v>
      </c>
      <c r="GY1" s="459" t="s">
        <v>313</v>
      </c>
      <c r="GZ1" s="459" t="s">
        <v>806</v>
      </c>
      <c r="HA1" s="459" t="s">
        <v>808</v>
      </c>
      <c r="HB1" s="459" t="s">
        <v>809</v>
      </c>
      <c r="HC1" s="459" t="s">
        <v>811</v>
      </c>
      <c r="HD1" s="459" t="s">
        <v>813</v>
      </c>
      <c r="HE1" s="459" t="s">
        <v>815</v>
      </c>
      <c r="HF1" s="459" t="s">
        <v>817</v>
      </c>
      <c r="HG1" s="459" t="s">
        <v>315</v>
      </c>
      <c r="HH1" s="459" t="s">
        <v>819</v>
      </c>
      <c r="HI1" s="459" t="s">
        <v>821</v>
      </c>
      <c r="HJ1" s="459" t="s">
        <v>316</v>
      </c>
      <c r="HK1" s="459" t="s">
        <v>823</v>
      </c>
      <c r="HL1" s="459" t="s">
        <v>825</v>
      </c>
      <c r="HM1" s="459" t="s">
        <v>317</v>
      </c>
      <c r="HN1" s="459" t="s">
        <v>827</v>
      </c>
      <c r="HO1" s="459" t="s">
        <v>829</v>
      </c>
      <c r="HP1" s="459" t="s">
        <v>831</v>
      </c>
      <c r="HQ1" s="459" t="s">
        <v>833</v>
      </c>
      <c r="HR1" s="459" t="s">
        <v>318</v>
      </c>
      <c r="HS1" s="459" t="s">
        <v>835</v>
      </c>
      <c r="HT1" s="459" t="s">
        <v>843</v>
      </c>
      <c r="HU1" s="459" t="s">
        <v>845</v>
      </c>
      <c r="HV1" s="459" t="s">
        <v>320</v>
      </c>
      <c r="HW1" s="459" t="s">
        <v>847</v>
      </c>
      <c r="HX1" s="459" t="s">
        <v>849</v>
      </c>
      <c r="HY1" s="459" t="s">
        <v>851</v>
      </c>
      <c r="HZ1" s="459" t="s">
        <v>853</v>
      </c>
      <c r="IA1" s="459" t="s">
        <v>322</v>
      </c>
      <c r="IB1" s="459" t="s">
        <v>856</v>
      </c>
      <c r="IC1" s="459" t="s">
        <v>858</v>
      </c>
      <c r="ID1" s="459" t="s">
        <v>860</v>
      </c>
      <c r="IE1" s="459" t="s">
        <v>862</v>
      </c>
      <c r="IF1" s="459" t="s">
        <v>864</v>
      </c>
      <c r="IG1" s="459" t="s">
        <v>866</v>
      </c>
      <c r="IH1" s="459" t="s">
        <v>323</v>
      </c>
      <c r="II1" s="459" t="s">
        <v>869</v>
      </c>
      <c r="IJ1" s="459" t="s">
        <v>871</v>
      </c>
      <c r="IK1" s="459" t="s">
        <v>873</v>
      </c>
      <c r="IL1" s="459" t="s">
        <v>875</v>
      </c>
      <c r="IM1" s="459" t="s">
        <v>877</v>
      </c>
      <c r="IN1" s="459" t="s">
        <v>879</v>
      </c>
      <c r="IO1" s="459" t="s">
        <v>881</v>
      </c>
      <c r="IP1" s="459" t="s">
        <v>883</v>
      </c>
      <c r="IQ1" s="459" t="s">
        <v>324</v>
      </c>
      <c r="IR1" s="459" t="s">
        <v>886</v>
      </c>
      <c r="IS1" s="459" t="s">
        <v>888</v>
      </c>
      <c r="IT1" s="459" t="s">
        <v>890</v>
      </c>
      <c r="IU1" s="459" t="s">
        <v>892</v>
      </c>
      <c r="IV1" s="459" t="s">
        <v>893</v>
      </c>
      <c r="IW1" s="459" t="s">
        <v>895</v>
      </c>
      <c r="IX1" s="459" t="s">
        <v>897</v>
      </c>
      <c r="IY1" s="459" t="s">
        <v>899</v>
      </c>
      <c r="IZ1" s="459" t="s">
        <v>901</v>
      </c>
      <c r="JA1" s="459" t="s">
        <v>903</v>
      </c>
      <c r="JB1" s="459" t="s">
        <v>905</v>
      </c>
      <c r="JC1" s="459" t="s">
        <v>907</v>
      </c>
      <c r="JD1" s="459" t="s">
        <v>909</v>
      </c>
      <c r="JE1" s="459" t="s">
        <v>911</v>
      </c>
      <c r="JF1" s="459" t="s">
        <v>913</v>
      </c>
      <c r="JG1" s="459" t="s">
        <v>915</v>
      </c>
      <c r="JH1" s="459" t="s">
        <v>917</v>
      </c>
      <c r="JI1" s="459" t="s">
        <v>919</v>
      </c>
      <c r="JJ1" s="459" t="s">
        <v>921</v>
      </c>
      <c r="JK1" s="459" t="s">
        <v>923</v>
      </c>
      <c r="JL1" s="459" t="s">
        <v>925</v>
      </c>
      <c r="JM1" s="459" t="s">
        <v>927</v>
      </c>
      <c r="JN1" s="459" t="s">
        <v>929</v>
      </c>
      <c r="JO1" s="459" t="s">
        <v>931</v>
      </c>
      <c r="JP1" s="459" t="s">
        <v>933</v>
      </c>
      <c r="JQ1" s="459" t="s">
        <v>935</v>
      </c>
      <c r="JR1" s="459" t="s">
        <v>937</v>
      </c>
      <c r="JS1" s="459" t="s">
        <v>326</v>
      </c>
      <c r="JT1" s="459" t="s">
        <v>940</v>
      </c>
      <c r="JU1" s="459" t="s">
        <v>942</v>
      </c>
      <c r="JV1" s="459" t="s">
        <v>944</v>
      </c>
      <c r="JW1" s="459" t="s">
        <v>946</v>
      </c>
      <c r="JX1" s="459" t="s">
        <v>327</v>
      </c>
      <c r="JY1" s="459" t="s">
        <v>949</v>
      </c>
      <c r="JZ1" s="459" t="s">
        <v>951</v>
      </c>
      <c r="KA1" s="459" t="s">
        <v>953</v>
      </c>
      <c r="KB1" s="459" t="s">
        <v>955</v>
      </c>
      <c r="KC1" s="459" t="s">
        <v>957</v>
      </c>
      <c r="KD1" s="459" t="s">
        <v>959</v>
      </c>
      <c r="KE1" s="459" t="s">
        <v>961</v>
      </c>
      <c r="KF1" s="459" t="s">
        <v>331</v>
      </c>
      <c r="KG1" s="459" t="s">
        <v>345</v>
      </c>
      <c r="KH1" s="459" t="s">
        <v>963</v>
      </c>
      <c r="KI1" s="459" t="s">
        <v>965</v>
      </c>
      <c r="KJ1" s="459" t="s">
        <v>967</v>
      </c>
      <c r="KK1" s="459" t="s">
        <v>969</v>
      </c>
      <c r="KL1" s="459" t="s">
        <v>346</v>
      </c>
      <c r="KM1" s="459" t="s">
        <v>971</v>
      </c>
      <c r="KN1" s="459" t="s">
        <v>347</v>
      </c>
      <c r="KO1" s="459" t="s">
        <v>973</v>
      </c>
      <c r="KP1" s="459" t="s">
        <v>332</v>
      </c>
      <c r="KQ1" s="459" t="s">
        <v>975</v>
      </c>
      <c r="KR1" s="459" t="s">
        <v>348</v>
      </c>
      <c r="KS1" s="459" t="s">
        <v>977</v>
      </c>
      <c r="KT1" s="459" t="s">
        <v>979</v>
      </c>
      <c r="KU1" s="459" t="s">
        <v>349</v>
      </c>
      <c r="KV1" s="459" t="s">
        <v>334</v>
      </c>
      <c r="KW1" s="459" t="s">
        <v>981</v>
      </c>
      <c r="KX1" s="459" t="s">
        <v>983</v>
      </c>
      <c r="KY1" s="459" t="s">
        <v>984</v>
      </c>
      <c r="KZ1" s="459" t="s">
        <v>986</v>
      </c>
      <c r="LA1" s="459" t="s">
        <v>987</v>
      </c>
      <c r="LB1" s="459" t="s">
        <v>989</v>
      </c>
      <c r="LC1" s="459" t="s">
        <v>991</v>
      </c>
      <c r="LD1" s="459" t="s">
        <v>993</v>
      </c>
      <c r="LE1" s="459" t="s">
        <v>995</v>
      </c>
      <c r="LF1" s="459" t="s">
        <v>335</v>
      </c>
      <c r="LG1" s="459" t="s">
        <v>998</v>
      </c>
      <c r="LH1" s="459" t="s">
        <v>999</v>
      </c>
      <c r="LI1" s="459" t="s">
        <v>1001</v>
      </c>
      <c r="LJ1" s="459" t="s">
        <v>336</v>
      </c>
      <c r="LK1" s="459" t="s">
        <v>1004</v>
      </c>
      <c r="LL1" s="459" t="s">
        <v>1005</v>
      </c>
      <c r="LM1" s="459" t="s">
        <v>1007</v>
      </c>
      <c r="LN1" s="459" t="s">
        <v>1009</v>
      </c>
      <c r="LO1" s="459" t="s">
        <v>337</v>
      </c>
      <c r="LP1" s="459" t="s">
        <v>1012</v>
      </c>
      <c r="LQ1" s="459" t="s">
        <v>1014</v>
      </c>
      <c r="LR1" s="459" t="s">
        <v>1016</v>
      </c>
      <c r="LS1" s="459" t="s">
        <v>1018</v>
      </c>
      <c r="LT1" s="459" t="s">
        <v>338</v>
      </c>
      <c r="LU1" s="459" t="s">
        <v>1021</v>
      </c>
      <c r="LV1" s="459" t="s">
        <v>1023</v>
      </c>
      <c r="LW1" s="459" t="s">
        <v>1025</v>
      </c>
      <c r="LX1" s="459" t="s">
        <v>1027</v>
      </c>
      <c r="LY1" s="459" t="s">
        <v>1029</v>
      </c>
      <c r="LZ1" s="459" t="s">
        <v>1031</v>
      </c>
      <c r="MA1" s="459" t="s">
        <v>1033</v>
      </c>
      <c r="MB1" s="459" t="s">
        <v>1035</v>
      </c>
      <c r="MC1" s="459" t="s">
        <v>1037</v>
      </c>
      <c r="MD1" s="459" t="s">
        <v>1039</v>
      </c>
      <c r="ME1" s="459" t="s">
        <v>1041</v>
      </c>
      <c r="MF1" s="459" t="s">
        <v>1042</v>
      </c>
      <c r="MG1" s="459" t="s">
        <v>340</v>
      </c>
      <c r="MH1" s="459" t="s">
        <v>1044</v>
      </c>
      <c r="MI1" s="459" t="s">
        <v>1046</v>
      </c>
      <c r="MJ1" s="459" t="s">
        <v>1048</v>
      </c>
      <c r="MK1" s="459" t="s">
        <v>1050</v>
      </c>
      <c r="ML1" s="459" t="s">
        <v>342</v>
      </c>
      <c r="MM1" s="459" t="s">
        <v>1051</v>
      </c>
      <c r="MN1" s="459" t="s">
        <v>343</v>
      </c>
      <c r="MO1" s="459" t="s">
        <v>1053</v>
      </c>
      <c r="MP1" s="459" t="s">
        <v>1055</v>
      </c>
      <c r="MQ1" s="459" t="s">
        <v>344</v>
      </c>
      <c r="MR1" s="459" t="s">
        <v>1057</v>
      </c>
      <c r="MS1" s="459" t="s">
        <v>352</v>
      </c>
      <c r="MT1" s="459" t="s">
        <v>1060</v>
      </c>
      <c r="MU1" s="459" t="s">
        <v>1062</v>
      </c>
      <c r="MV1" s="459" t="s">
        <v>353</v>
      </c>
      <c r="MW1" s="459" t="s">
        <v>363</v>
      </c>
      <c r="MX1" s="459" t="s">
        <v>1064</v>
      </c>
      <c r="MY1" s="459" t="s">
        <v>1066</v>
      </c>
      <c r="MZ1" s="459" t="s">
        <v>1068</v>
      </c>
      <c r="NA1" s="459" t="s">
        <v>1070</v>
      </c>
      <c r="NB1" s="459" t="s">
        <v>1072</v>
      </c>
      <c r="NC1" s="459" t="s">
        <v>1074</v>
      </c>
      <c r="ND1" s="459" t="s">
        <v>1076</v>
      </c>
      <c r="NE1" s="459" t="s">
        <v>1078</v>
      </c>
      <c r="NF1" s="459" t="s">
        <v>1080</v>
      </c>
      <c r="NG1" s="459" t="s">
        <v>1082</v>
      </c>
      <c r="NH1" s="459" t="s">
        <v>1084</v>
      </c>
      <c r="NI1" s="459" t="s">
        <v>1086</v>
      </c>
      <c r="NJ1" s="459" t="s">
        <v>1088</v>
      </c>
      <c r="NK1" s="459" t="s">
        <v>1090</v>
      </c>
      <c r="NL1" s="459" t="s">
        <v>1092</v>
      </c>
      <c r="NM1" s="459" t="s">
        <v>1094</v>
      </c>
      <c r="NN1" s="459" t="s">
        <v>1096</v>
      </c>
      <c r="NO1" s="459" t="s">
        <v>1098</v>
      </c>
      <c r="NP1" s="459" t="s">
        <v>1100</v>
      </c>
      <c r="NQ1" s="459" t="s">
        <v>1102</v>
      </c>
      <c r="NR1" s="459" t="s">
        <v>1104</v>
      </c>
      <c r="NS1" s="459" t="s">
        <v>1106</v>
      </c>
      <c r="NT1" s="459" t="s">
        <v>364</v>
      </c>
      <c r="NU1" s="459" t="s">
        <v>1109</v>
      </c>
      <c r="NV1" s="459" t="s">
        <v>1111</v>
      </c>
      <c r="NW1" s="459" t="s">
        <v>1112</v>
      </c>
      <c r="NX1" s="459" t="s">
        <v>1114</v>
      </c>
      <c r="NY1" s="459" t="s">
        <v>1116</v>
      </c>
      <c r="NZ1" s="459" t="s">
        <v>1118</v>
      </c>
      <c r="OA1" s="459" t="s">
        <v>1120</v>
      </c>
      <c r="OB1" s="459" t="s">
        <v>1122</v>
      </c>
      <c r="OC1" s="459" t="s">
        <v>1124</v>
      </c>
      <c r="OD1" s="459" t="s">
        <v>1126</v>
      </c>
      <c r="OE1" s="459" t="s">
        <v>1128</v>
      </c>
      <c r="OF1" s="459" t="s">
        <v>1130</v>
      </c>
      <c r="OG1" s="459" t="s">
        <v>1132</v>
      </c>
      <c r="OH1" s="459" t="s">
        <v>1134</v>
      </c>
      <c r="OI1" s="459" t="s">
        <v>1136</v>
      </c>
      <c r="OJ1" s="459" t="s">
        <v>1138</v>
      </c>
      <c r="OK1" s="459" t="s">
        <v>1140</v>
      </c>
      <c r="OL1" s="459" t="s">
        <v>1142</v>
      </c>
      <c r="OM1" s="459" t="s">
        <v>1144</v>
      </c>
      <c r="ON1" s="459" t="s">
        <v>1146</v>
      </c>
      <c r="OO1" s="459" t="s">
        <v>1148</v>
      </c>
      <c r="OP1" s="459" t="s">
        <v>1150</v>
      </c>
      <c r="OQ1" s="459" t="s">
        <v>1152</v>
      </c>
      <c r="OR1" s="459" t="s">
        <v>1154</v>
      </c>
      <c r="OS1" s="459" t="s">
        <v>1156</v>
      </c>
      <c r="OT1" s="459" t="s">
        <v>1158</v>
      </c>
      <c r="OU1" s="459" t="s">
        <v>354</v>
      </c>
      <c r="OV1" s="459" t="s">
        <v>1160</v>
      </c>
      <c r="OW1" s="459" t="s">
        <v>1162</v>
      </c>
      <c r="OX1" s="459" t="s">
        <v>1164</v>
      </c>
      <c r="OY1" s="459" t="s">
        <v>1166</v>
      </c>
      <c r="OZ1" s="459" t="s">
        <v>1168</v>
      </c>
      <c r="PA1" s="459" t="s">
        <v>356</v>
      </c>
      <c r="PB1" s="459" t="s">
        <v>1170</v>
      </c>
      <c r="PC1" s="459" t="s">
        <v>1172</v>
      </c>
      <c r="PD1" s="459" t="s">
        <v>1174</v>
      </c>
      <c r="PE1" s="459" t="s">
        <v>1176</v>
      </c>
      <c r="PF1" s="459" t="s">
        <v>1178</v>
      </c>
      <c r="PG1" s="459" t="s">
        <v>1180</v>
      </c>
      <c r="PH1" s="459" t="s">
        <v>1182</v>
      </c>
      <c r="PI1" s="459" t="s">
        <v>358</v>
      </c>
      <c r="PJ1" s="459" t="s">
        <v>365</v>
      </c>
      <c r="PK1" s="459" t="s">
        <v>1184</v>
      </c>
      <c r="PL1" s="459" t="s">
        <v>1186</v>
      </c>
      <c r="PM1" s="459" t="s">
        <v>1188</v>
      </c>
      <c r="PN1" s="459" t="s">
        <v>1190</v>
      </c>
      <c r="PO1" s="459" t="s">
        <v>1192</v>
      </c>
      <c r="PP1" s="459" t="s">
        <v>1194</v>
      </c>
      <c r="PQ1" s="459" t="s">
        <v>1196</v>
      </c>
      <c r="PR1" s="459" t="s">
        <v>1198</v>
      </c>
      <c r="PS1" s="459" t="s">
        <v>1200</v>
      </c>
      <c r="PT1" s="459" t="s">
        <v>1202</v>
      </c>
      <c r="PU1" s="459" t="s">
        <v>1204</v>
      </c>
      <c r="PV1" s="459" t="s">
        <v>1206</v>
      </c>
      <c r="PW1" s="459" t="s">
        <v>1208</v>
      </c>
      <c r="PX1" s="459" t="s">
        <v>1210</v>
      </c>
      <c r="PY1" s="459" t="s">
        <v>360</v>
      </c>
      <c r="PZ1" s="459" t="s">
        <v>1212</v>
      </c>
      <c r="QA1" s="459" t="s">
        <v>1214</v>
      </c>
      <c r="QB1" s="459" t="s">
        <v>362</v>
      </c>
      <c r="QC1" s="459" t="s">
        <v>1216</v>
      </c>
      <c r="QD1" s="459" t="s">
        <v>1217</v>
      </c>
      <c r="QE1" s="459" t="s">
        <v>1218</v>
      </c>
      <c r="QF1" s="459" t="s">
        <v>1219</v>
      </c>
      <c r="QG1" s="459" t="s">
        <v>1221</v>
      </c>
      <c r="QH1" s="459" t="s">
        <v>1222</v>
      </c>
      <c r="QI1" s="459" t="s">
        <v>1224</v>
      </c>
      <c r="QJ1" s="459" t="s">
        <v>1225</v>
      </c>
      <c r="QK1" s="459" t="s">
        <v>368</v>
      </c>
      <c r="QL1" s="459" t="s">
        <v>1227</v>
      </c>
      <c r="QM1" s="459" t="s">
        <v>1229</v>
      </c>
      <c r="QN1" s="459" t="s">
        <v>369</v>
      </c>
      <c r="QO1" s="459" t="s">
        <v>1231</v>
      </c>
      <c r="QP1" s="459" t="s">
        <v>1233</v>
      </c>
      <c r="QQ1" s="459" t="s">
        <v>1235</v>
      </c>
      <c r="QR1" s="459" t="s">
        <v>1237</v>
      </c>
      <c r="QS1" s="459" t="s">
        <v>371</v>
      </c>
      <c r="QT1" s="459" t="s">
        <v>1239</v>
      </c>
      <c r="QU1" s="459" t="s">
        <v>1241</v>
      </c>
      <c r="QV1" s="459" t="s">
        <v>1243</v>
      </c>
      <c r="QW1" s="459" t="s">
        <v>1245</v>
      </c>
      <c r="QX1" s="459" t="s">
        <v>1247</v>
      </c>
      <c r="QY1" s="459" t="s">
        <v>1249</v>
      </c>
      <c r="QZ1" s="459" t="s">
        <v>1251</v>
      </c>
      <c r="RA1" s="459" t="s">
        <v>1253</v>
      </c>
      <c r="RB1" s="459" t="s">
        <v>1255</v>
      </c>
      <c r="RC1" s="459" t="s">
        <v>1257</v>
      </c>
      <c r="RD1" s="459" t="s">
        <v>1259</v>
      </c>
      <c r="RE1" s="459" t="s">
        <v>1261</v>
      </c>
      <c r="RF1" s="459" t="s">
        <v>1263</v>
      </c>
      <c r="RG1" s="459" t="s">
        <v>1265</v>
      </c>
      <c r="RH1" s="459" t="s">
        <v>1267</v>
      </c>
      <c r="RI1" s="459" t="s">
        <v>374</v>
      </c>
      <c r="RJ1" s="459" t="s">
        <v>1269</v>
      </c>
      <c r="RK1" s="459" t="s">
        <v>1271</v>
      </c>
      <c r="RL1" s="459" t="s">
        <v>1273</v>
      </c>
      <c r="RM1" s="459" t="s">
        <v>1275</v>
      </c>
      <c r="RN1" s="459" t="s">
        <v>1277</v>
      </c>
      <c r="RO1" s="459" t="s">
        <v>375</v>
      </c>
      <c r="RP1" s="459" t="s">
        <v>1279</v>
      </c>
      <c r="RQ1" s="459" t="s">
        <v>1281</v>
      </c>
      <c r="RR1" s="459" t="s">
        <v>1283</v>
      </c>
      <c r="RS1" s="459" t="s">
        <v>1285</v>
      </c>
      <c r="RT1" s="459" t="s">
        <v>1287</v>
      </c>
      <c r="RU1" s="459" t="s">
        <v>1289</v>
      </c>
      <c r="RV1" s="459" t="s">
        <v>377</v>
      </c>
      <c r="RW1" s="459" t="s">
        <v>378</v>
      </c>
      <c r="RX1" s="459" t="s">
        <v>1291</v>
      </c>
      <c r="RY1" s="459" t="s">
        <v>1293</v>
      </c>
      <c r="RZ1" s="459" t="s">
        <v>1294</v>
      </c>
      <c r="SA1" s="459" t="s">
        <v>1296</v>
      </c>
      <c r="SB1" s="459" t="s">
        <v>1298</v>
      </c>
      <c r="SC1" s="459" t="s">
        <v>1300</v>
      </c>
      <c r="SD1" s="459" t="s">
        <v>1302</v>
      </c>
      <c r="SE1" s="459" t="s">
        <v>1304</v>
      </c>
      <c r="SF1" s="459" t="s">
        <v>1306</v>
      </c>
      <c r="SG1" s="459" t="s">
        <v>1308</v>
      </c>
      <c r="SH1" s="459" t="s">
        <v>1310</v>
      </c>
      <c r="SI1" s="459" t="s">
        <v>1312</v>
      </c>
      <c r="SJ1" s="459" t="s">
        <v>1314</v>
      </c>
      <c r="SK1" s="459" t="s">
        <v>1316</v>
      </c>
      <c r="SL1" s="459" t="s">
        <v>1318</v>
      </c>
      <c r="SM1" s="459" t="s">
        <v>1320</v>
      </c>
      <c r="SN1" s="459" t="s">
        <v>1324</v>
      </c>
      <c r="SO1" s="459" t="s">
        <v>1326</v>
      </c>
      <c r="SP1" s="459" t="s">
        <v>1328</v>
      </c>
      <c r="SQ1" s="459" t="s">
        <v>1330</v>
      </c>
      <c r="SR1" s="459" t="s">
        <v>1332</v>
      </c>
      <c r="SS1" s="459" t="s">
        <v>1330</v>
      </c>
      <c r="ST1" s="459" t="s">
        <v>1332</v>
      </c>
      <c r="SU1" s="459" t="s">
        <v>1332</v>
      </c>
    </row>
    <row r="2" spans="1:515" s="122" customFormat="1" hidden="1" x14ac:dyDescent="0.25">
      <c r="A2" s="122" t="s">
        <v>1355</v>
      </c>
      <c r="B2" s="122" t="s">
        <v>1357</v>
      </c>
      <c r="C2" s="122" t="s">
        <v>470</v>
      </c>
      <c r="D2" s="160" t="s">
        <v>1356</v>
      </c>
      <c r="E2" s="122" t="s">
        <v>1358</v>
      </c>
      <c r="F2" s="122" t="s">
        <v>471</v>
      </c>
      <c r="G2" s="122" t="s">
        <v>1359</v>
      </c>
      <c r="H2" s="160" t="s">
        <v>1360</v>
      </c>
      <c r="I2" s="122" t="s">
        <v>1361</v>
      </c>
      <c r="J2" s="122" t="s">
        <v>1445</v>
      </c>
      <c r="K2" s="122" t="s">
        <v>1362</v>
      </c>
      <c r="L2" s="122" t="s">
        <v>1363</v>
      </c>
      <c r="M2" s="122" t="s">
        <v>1364</v>
      </c>
      <c r="N2" s="122" t="s">
        <v>1365</v>
      </c>
      <c r="O2" s="122" t="s">
        <v>1366</v>
      </c>
      <c r="P2" s="122" t="s">
        <v>1451</v>
      </c>
      <c r="Q2" s="122" t="s">
        <v>1473</v>
      </c>
      <c r="R2" s="452" t="str">
        <f>+Presupuesto!D11</f>
        <v>Recurrente</v>
      </c>
      <c r="S2" s="452"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480</v>
      </c>
      <c r="CA2" s="86" t="s">
        <v>481</v>
      </c>
      <c r="CB2" s="86" t="s">
        <v>482</v>
      </c>
      <c r="CC2" s="86" t="s">
        <v>483</v>
      </c>
      <c r="CD2" s="86" t="s">
        <v>484</v>
      </c>
      <c r="CE2" s="86" t="s">
        <v>485</v>
      </c>
      <c r="CF2" s="86" t="s">
        <v>486</v>
      </c>
      <c r="CG2" s="86" t="s">
        <v>487</v>
      </c>
      <c r="CH2" s="86" t="s">
        <v>488</v>
      </c>
      <c r="CI2" s="86" t="s">
        <v>489</v>
      </c>
      <c r="CJ2" s="86" t="s">
        <v>490</v>
      </c>
      <c r="CK2" s="86" t="s">
        <v>491</v>
      </c>
      <c r="CL2" s="86" t="s">
        <v>492</v>
      </c>
      <c r="CM2" s="86" t="s">
        <v>493</v>
      </c>
    </row>
    <row r="3" spans="1:51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6045.3105000000005</v>
      </c>
      <c r="BC3" s="214">
        <f>+'Cuadro Resumen'!D213</f>
        <v>5571.1684999999998</v>
      </c>
      <c r="BD3" s="214">
        <f>+'Cuadro Resumen'!E213</f>
        <v>7112.13</v>
      </c>
      <c r="BE3" s="214">
        <f>+'Cuadro Resumen'!F213</f>
        <v>6637.9880000000003</v>
      </c>
      <c r="BF3" s="214">
        <f>+'Cuadro Resumen'!C214</f>
        <v>5334.0974999999999</v>
      </c>
      <c r="BG3" s="214">
        <f>+'Cuadro Resumen'!D214</f>
        <v>4859.9555</v>
      </c>
      <c r="BH3" s="214">
        <f>+'Cuadro Resumen'!E214</f>
        <v>6400.9170000000004</v>
      </c>
      <c r="BI3" s="214">
        <f>+'Cuadro Resumen'!F214</f>
        <v>5926.7750000000005</v>
      </c>
      <c r="BJ3" s="215">
        <f>+'Cuadro Resumen'!C215</f>
        <v>4622.8845000000001</v>
      </c>
      <c r="BK3" s="215">
        <f>+'Cuadro Resumen'!D215</f>
        <v>4267.2780000000002</v>
      </c>
      <c r="BL3" s="215">
        <f>+'Cuadro Resumen'!E215</f>
        <v>5689.7039999999997</v>
      </c>
      <c r="BM3" s="215">
        <f>+'Cuadro Resumen'!F215</f>
        <v>5215.5619999999999</v>
      </c>
      <c r="BN3" s="215">
        <f>+'Cuadro Resumen'!C216</f>
        <v>3911.6714999999999</v>
      </c>
      <c r="BO3" s="215">
        <f>+'Cuadro Resumen'!D216</f>
        <v>3556.0650000000001</v>
      </c>
      <c r="BP3" s="215">
        <f>+'Cuadro Resumen'!E216</f>
        <v>4978.491</v>
      </c>
      <c r="BQ3" s="215">
        <f>+'Cuadro Resumen'!F216</f>
        <v>4622.8845000000001</v>
      </c>
      <c r="BR3" s="215">
        <f>+'Cuadro Resumen'!C217</f>
        <v>3437.5295000000001</v>
      </c>
      <c r="BS3" s="215">
        <f>+'Cuadro Resumen'!D217</f>
        <v>3200.4585000000002</v>
      </c>
      <c r="BT3" s="215">
        <f>+'Cuadro Resumen'!E217</f>
        <v>4385.8135000000002</v>
      </c>
      <c r="BU3" s="215">
        <f>+'Cuadro Resumen'!F217</f>
        <v>4030.2069999999999</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15" ht="52.5" x14ac:dyDescent="0.25">
      <c r="C5" s="195" t="s">
        <v>127</v>
      </c>
      <c r="D5" s="453">
        <f>SUMIF(C:C,$C$10,D:D)</f>
        <v>45251125.055</v>
      </c>
      <c r="CA5" s="303"/>
    </row>
    <row r="6" spans="1:515" x14ac:dyDescent="0.25">
      <c r="CA6" s="303"/>
    </row>
    <row r="7" spans="1:515" x14ac:dyDescent="0.25">
      <c r="CA7" s="303"/>
    </row>
    <row r="8" spans="1:515" x14ac:dyDescent="0.25">
      <c r="C8" s="70" t="s">
        <v>54</v>
      </c>
      <c r="D8" s="79"/>
      <c r="E8" s="70"/>
      <c r="F8" s="70"/>
      <c r="G8" s="70"/>
      <c r="H8" s="79"/>
      <c r="I8" s="70"/>
      <c r="J8" s="70"/>
      <c r="CA8" s="303"/>
    </row>
    <row r="9" spans="1:515" ht="15.75" thickBot="1" x14ac:dyDescent="0.3">
      <c r="C9" s="94"/>
      <c r="D9" s="79"/>
      <c r="E9" s="94"/>
      <c r="F9" s="94"/>
      <c r="G9" s="94"/>
      <c r="H9" s="79"/>
      <c r="I9" s="94"/>
      <c r="J9" s="121"/>
      <c r="CA9" s="303"/>
    </row>
    <row r="10" spans="1:515" ht="15.75" thickBot="1" x14ac:dyDescent="0.3">
      <c r="C10" s="69" t="s">
        <v>43</v>
      </c>
      <c r="D10" s="30">
        <f>SUM(G17:G67)</f>
        <v>459000</v>
      </c>
      <c r="E10" s="93"/>
      <c r="F10" s="93"/>
      <c r="G10" s="93"/>
      <c r="H10" s="76"/>
      <c r="I10" s="76"/>
      <c r="J10" s="76"/>
      <c r="K10" s="153"/>
      <c r="CA10" s="303"/>
    </row>
    <row r="11" spans="1:515" x14ac:dyDescent="0.25">
      <c r="B11" s="177"/>
      <c r="D11" s="31"/>
      <c r="E11" s="93"/>
      <c r="F11" s="93"/>
      <c r="G11" s="93"/>
      <c r="H11" s="76"/>
      <c r="I11" s="76"/>
      <c r="J11" s="76"/>
      <c r="K11" s="153"/>
      <c r="CA11" s="303"/>
    </row>
    <row r="12" spans="1:515" x14ac:dyDescent="0.25">
      <c r="B12" s="177"/>
      <c r="D12" s="31"/>
      <c r="E12" s="93"/>
      <c r="F12" s="93"/>
      <c r="G12" s="93"/>
      <c r="H12" s="76"/>
      <c r="I12" s="76"/>
      <c r="J12" s="76"/>
      <c r="K12" s="153"/>
      <c r="CA12" s="303"/>
    </row>
    <row r="13" spans="1:515" ht="15.75" x14ac:dyDescent="0.25">
      <c r="C13" s="202" t="s">
        <v>391</v>
      </c>
      <c r="D13" s="630" t="s">
        <v>2591</v>
      </c>
      <c r="E13" s="93"/>
      <c r="F13" s="93"/>
      <c r="G13" s="93"/>
      <c r="H13" s="76"/>
      <c r="I13" s="76"/>
      <c r="J13" s="76"/>
      <c r="K13" s="153"/>
      <c r="CA13" s="303"/>
    </row>
    <row r="14" spans="1:515" ht="18.75" x14ac:dyDescent="0.25">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Presentar propuesta y aprobada a la DICyP y presentada al Consejo Universtario. Y finalmente aprobada por la Junta de Dirección Universitaria. Implementacion del Instituto de Investigacion en el Edificio Ciencias de la Salud. Revision y ejecucion de los 3 programas planificados. </v>
      </c>
      <c r="D14" s="31"/>
      <c r="E14" s="93"/>
      <c r="F14" s="93"/>
      <c r="G14" s="93"/>
      <c r="H14" s="76"/>
      <c r="I14" s="76"/>
      <c r="J14" s="76"/>
      <c r="K14" s="153"/>
      <c r="CA14" s="303"/>
    </row>
    <row r="15" spans="1:515" ht="15.75" thickBot="1" x14ac:dyDescent="0.3">
      <c r="C15" s="94"/>
      <c r="D15" s="31"/>
      <c r="E15" s="93"/>
      <c r="F15" s="93"/>
      <c r="G15" s="93"/>
      <c r="H15" s="76"/>
      <c r="I15" s="76"/>
      <c r="J15" s="76"/>
      <c r="K15" s="153"/>
      <c r="CA15" s="303"/>
    </row>
    <row r="16" spans="1:515" ht="30.75" thickBot="1" x14ac:dyDescent="0.3">
      <c r="C16" s="134" t="s">
        <v>44</v>
      </c>
      <c r="D16" s="138" t="s">
        <v>55</v>
      </c>
      <c r="E16" s="170" t="s">
        <v>56</v>
      </c>
      <c r="F16" s="138" t="s">
        <v>57</v>
      </c>
      <c r="G16" s="135" t="s">
        <v>27</v>
      </c>
      <c r="H16" s="133" t="s">
        <v>130</v>
      </c>
      <c r="I16" s="136" t="s">
        <v>46</v>
      </c>
      <c r="J16" s="136" t="s">
        <v>131</v>
      </c>
      <c r="K16" s="136" t="s">
        <v>409</v>
      </c>
      <c r="L16" s="136" t="s">
        <v>410</v>
      </c>
      <c r="CA16" s="303"/>
    </row>
    <row r="17" spans="3:79" ht="15.75" thickBot="1" x14ac:dyDescent="0.3">
      <c r="C17" s="137" t="s">
        <v>480</v>
      </c>
      <c r="D17" s="199"/>
      <c r="E17" s="152">
        <v>12</v>
      </c>
      <c r="F17" s="304">
        <f>HLOOKUP($C17,$BZ$2:$CM$3,2,0)</f>
        <v>43674.39</v>
      </c>
      <c r="G17" s="113">
        <f>D17*E17*F17</f>
        <v>0</v>
      </c>
      <c r="H17" s="166"/>
      <c r="I17" s="114" t="s">
        <v>494</v>
      </c>
      <c r="J17" s="114" t="str">
        <f>VLOOKUP(I17,Presupuesto!$B$11:$C$565,2,0)</f>
        <v>SUELDOS Y SALARIOS PERMANENTES</v>
      </c>
      <c r="K17" s="218" t="s">
        <v>1473</v>
      </c>
      <c r="L17" s="98" t="s">
        <v>393</v>
      </c>
      <c r="CA17" s="303"/>
    </row>
    <row r="18" spans="3:79" x14ac:dyDescent="0.25">
      <c r="C18" s="171" t="s">
        <v>58</v>
      </c>
      <c r="D18" s="163"/>
      <c r="E18" s="154">
        <v>0</v>
      </c>
      <c r="F18" s="100">
        <f>IF(E17=0,"",(G17/E17)/12*E17)</f>
        <v>0</v>
      </c>
      <c r="G18" s="97">
        <f>F18</f>
        <v>0</v>
      </c>
      <c r="H18" s="164"/>
      <c r="I18" s="116" t="s">
        <v>514</v>
      </c>
      <c r="J18" s="116" t="str">
        <f>VLOOKUP(I18,Presupuesto!$B$11:$C$565,2,0)</f>
        <v>AGUINALDO Y DECIMO CUARTO MES</v>
      </c>
      <c r="K18" s="98" t="str">
        <f t="shared" ref="K18:K49" si="0">$K$17</f>
        <v>Gestión Tecnologías de Información y Comunicación</v>
      </c>
      <c r="L18" s="98" t="s">
        <v>411</v>
      </c>
      <c r="CA18" s="303"/>
    </row>
    <row r="19" spans="3:79" ht="15.75" thickBot="1" x14ac:dyDescent="0.3">
      <c r="C19" s="172" t="s">
        <v>59</v>
      </c>
      <c r="D19" s="163"/>
      <c r="E19" s="154">
        <v>0</v>
      </c>
      <c r="F19" s="117">
        <f>IF(E17&lt;6,"",((E17-6)/12)*(G17/E17))</f>
        <v>0</v>
      </c>
      <c r="G19" s="97">
        <f>F19</f>
        <v>0</v>
      </c>
      <c r="H19" s="164"/>
      <c r="I19" s="101" t="s">
        <v>517</v>
      </c>
      <c r="J19" s="101" t="str">
        <f>VLOOKUP(I19,Presupuesto!$B$11:$C$565,2,0)</f>
        <v>DECIMOCUARTO MES</v>
      </c>
      <c r="K19" s="98" t="str">
        <f t="shared" si="0"/>
        <v>Gestión Tecnologías de Información y Comunicación</v>
      </c>
      <c r="L19" s="98" t="s">
        <v>394</v>
      </c>
      <c r="CA19" s="303"/>
    </row>
    <row r="20" spans="3:79" ht="15.75" thickBot="1" x14ac:dyDescent="0.3">
      <c r="C20" s="137" t="s">
        <v>481</v>
      </c>
      <c r="D20" s="199"/>
      <c r="E20" s="152">
        <v>12</v>
      </c>
      <c r="F20" s="304">
        <f>HLOOKUP($C20,$BZ$2:$CM$3,2,0)</f>
        <v>39703.99</v>
      </c>
      <c r="G20" s="113">
        <f>D20*E20*F20</f>
        <v>0</v>
      </c>
      <c r="H20" s="166"/>
      <c r="I20" s="114" t="s">
        <v>494</v>
      </c>
      <c r="J20" s="114" t="str">
        <f>VLOOKUP(I20,Presupuesto!$B$11:$C$565,2,0)</f>
        <v>SUELDOS Y SALARIOS PERMANENTES</v>
      </c>
      <c r="K20" s="98" t="str">
        <f t="shared" si="0"/>
        <v>Gestión Tecnologías de Información y Comunicación</v>
      </c>
      <c r="L20" s="98" t="s">
        <v>394</v>
      </c>
    </row>
    <row r="21" spans="3:79" x14ac:dyDescent="0.25">
      <c r="C21" s="171" t="s">
        <v>58</v>
      </c>
      <c r="D21" s="163"/>
      <c r="E21" s="154">
        <v>0</v>
      </c>
      <c r="F21" s="100">
        <f>IF(E20=0,"",(G20/E20)/12*E20)</f>
        <v>0</v>
      </c>
      <c r="G21" s="97">
        <f>F21</f>
        <v>0</v>
      </c>
      <c r="H21" s="164"/>
      <c r="I21" s="116" t="s">
        <v>514</v>
      </c>
      <c r="J21" s="116" t="str">
        <f>VLOOKUP(I21,Presupuesto!$B$11:$C$565,2,0)</f>
        <v>AGUINALDO Y DECIMO CUARTO MES</v>
      </c>
      <c r="K21" s="98" t="str">
        <f t="shared" si="0"/>
        <v>Gestión Tecnologías de Información y Comunicación</v>
      </c>
      <c r="L21" s="98" t="s">
        <v>394</v>
      </c>
    </row>
    <row r="22" spans="3:79" ht="15.75" thickBot="1" x14ac:dyDescent="0.3">
      <c r="C22" s="172" t="s">
        <v>59</v>
      </c>
      <c r="D22" s="163"/>
      <c r="E22" s="154">
        <v>0</v>
      </c>
      <c r="F22" s="117">
        <f>IF(E20&lt;6,"",((E20-6)/12)*(G20/E20))</f>
        <v>0</v>
      </c>
      <c r="G22" s="97">
        <f>F22</f>
        <v>0</v>
      </c>
      <c r="H22" s="164"/>
      <c r="I22" s="101" t="s">
        <v>517</v>
      </c>
      <c r="J22" s="101" t="str">
        <f>VLOOKUP(I22,Presupuesto!$B$11:$C$565,2,0)</f>
        <v>DECIMOCUARTO MES</v>
      </c>
      <c r="K22" s="98" t="str">
        <f t="shared" si="0"/>
        <v>Gestión Tecnologías de Información y Comunicación</v>
      </c>
      <c r="L22" s="98" t="s">
        <v>394</v>
      </c>
    </row>
    <row r="23" spans="3:79" ht="15.75" thickBot="1" x14ac:dyDescent="0.3">
      <c r="C23" s="137" t="s">
        <v>482</v>
      </c>
      <c r="D23" s="199"/>
      <c r="E23" s="152">
        <v>12</v>
      </c>
      <c r="F23" s="304">
        <f>HLOOKUP($C23,$BZ$2:$CM$3,2,0)</f>
        <v>35733.589999999997</v>
      </c>
      <c r="G23" s="113">
        <f>D23*E23*F23</f>
        <v>0</v>
      </c>
      <c r="H23" s="166"/>
      <c r="I23" s="114" t="s">
        <v>494</v>
      </c>
      <c r="J23" s="114" t="str">
        <f>VLOOKUP(I23,Presupuesto!$B$11:$C$565,2,0)</f>
        <v>SUELDOS Y SALARIOS PERMANENTES</v>
      </c>
      <c r="K23" s="98" t="str">
        <f t="shared" si="0"/>
        <v>Gestión Tecnologías de Información y Comunicación</v>
      </c>
      <c r="L23" s="98" t="s">
        <v>394</v>
      </c>
    </row>
    <row r="24" spans="3:79" x14ac:dyDescent="0.25">
      <c r="C24" s="171" t="s">
        <v>58</v>
      </c>
      <c r="D24" s="163"/>
      <c r="E24" s="154">
        <v>0</v>
      </c>
      <c r="F24" s="100">
        <f>IF(E23=0,"",(G23/E23)/12*E23)</f>
        <v>0</v>
      </c>
      <c r="G24" s="97">
        <f>F24</f>
        <v>0</v>
      </c>
      <c r="H24" s="164"/>
      <c r="I24" s="116" t="s">
        <v>514</v>
      </c>
      <c r="J24" s="116" t="str">
        <f>VLOOKUP(I24,Presupuesto!$B$11:$C$565,2,0)</f>
        <v>AGUINALDO Y DECIMO CUARTO MES</v>
      </c>
      <c r="K24" s="98" t="str">
        <f t="shared" si="0"/>
        <v>Gestión Tecnologías de Información y Comunicación</v>
      </c>
      <c r="L24" s="98" t="s">
        <v>394</v>
      </c>
    </row>
    <row r="25" spans="3:79" ht="15.75" thickBot="1" x14ac:dyDescent="0.3">
      <c r="C25" s="172" t="s">
        <v>59</v>
      </c>
      <c r="D25" s="163"/>
      <c r="E25" s="154">
        <v>0</v>
      </c>
      <c r="F25" s="117">
        <f>IF(E23&lt;6,"",((E23-6)/12)*(G23/E23))</f>
        <v>0</v>
      </c>
      <c r="G25" s="97">
        <f>F25</f>
        <v>0</v>
      </c>
      <c r="H25" s="164"/>
      <c r="I25" s="101" t="s">
        <v>517</v>
      </c>
      <c r="J25" s="101" t="str">
        <f>VLOOKUP(I25,Presupuesto!$B$11:$C$565,2,0)</f>
        <v>DECIMOCUARTO MES</v>
      </c>
      <c r="K25" s="98" t="str">
        <f t="shared" si="0"/>
        <v>Gestión Tecnologías de Información y Comunicación</v>
      </c>
      <c r="L25" s="98" t="s">
        <v>394</v>
      </c>
    </row>
    <row r="26" spans="3:79" ht="15.75" thickBot="1" x14ac:dyDescent="0.3">
      <c r="C26" s="137" t="s">
        <v>483</v>
      </c>
      <c r="D26" s="199"/>
      <c r="E26" s="152">
        <v>12</v>
      </c>
      <c r="F26" s="304">
        <f>HLOOKUP($C26,$BZ$2:$CM$3,2,0)</f>
        <v>31763.19</v>
      </c>
      <c r="G26" s="113">
        <f>D26*E26*F26</f>
        <v>0</v>
      </c>
      <c r="H26" s="166"/>
      <c r="I26" s="114" t="s">
        <v>494</v>
      </c>
      <c r="J26" s="114" t="str">
        <f>VLOOKUP(I26,Presupuesto!$B$11:$C$565,2,0)</f>
        <v>SUELDOS Y SALARIOS PERMANENTES</v>
      </c>
      <c r="K26" s="98" t="str">
        <f t="shared" si="0"/>
        <v>Gestión Tecnologías de Información y Comunicación</v>
      </c>
      <c r="L26" s="98" t="s">
        <v>394</v>
      </c>
    </row>
    <row r="27" spans="3:79" x14ac:dyDescent="0.25">
      <c r="C27" s="171" t="s">
        <v>58</v>
      </c>
      <c r="D27" s="163"/>
      <c r="E27" s="154">
        <v>0</v>
      </c>
      <c r="F27" s="100">
        <f>IF(E26=0,"",(G26/E26)/12*E26)</f>
        <v>0</v>
      </c>
      <c r="G27" s="97">
        <f>F27</f>
        <v>0</v>
      </c>
      <c r="H27" s="164"/>
      <c r="I27" s="116" t="s">
        <v>514</v>
      </c>
      <c r="J27" s="116" t="str">
        <f>VLOOKUP(I27,Presupuesto!$B$11:$C$565,2,0)</f>
        <v>AGUINALDO Y DECIMO CUARTO MES</v>
      </c>
      <c r="K27" s="98" t="str">
        <f t="shared" si="0"/>
        <v>Gestión Tecnologías de Información y Comunicación</v>
      </c>
      <c r="L27" s="98" t="s">
        <v>394</v>
      </c>
    </row>
    <row r="28" spans="3:79" ht="15.75" thickBot="1" x14ac:dyDescent="0.3">
      <c r="C28" s="172" t="s">
        <v>59</v>
      </c>
      <c r="D28" s="163"/>
      <c r="E28" s="154">
        <v>0</v>
      </c>
      <c r="F28" s="117">
        <f>IF(E26&lt;6,"",((E26-6)/12)*(G26/E26))</f>
        <v>0</v>
      </c>
      <c r="G28" s="97">
        <f>F28</f>
        <v>0</v>
      </c>
      <c r="H28" s="164"/>
      <c r="I28" s="101" t="s">
        <v>517</v>
      </c>
      <c r="J28" s="101" t="str">
        <f>VLOOKUP(I28,Presupuesto!$B$11:$C$565,2,0)</f>
        <v>DECIMOCUARTO MES</v>
      </c>
      <c r="K28" s="98" t="str">
        <f t="shared" si="0"/>
        <v>Gestión Tecnologías de Información y Comunicación</v>
      </c>
      <c r="L28" s="98" t="s">
        <v>394</v>
      </c>
    </row>
    <row r="29" spans="3:79" ht="15.75" thickBot="1" x14ac:dyDescent="0.3">
      <c r="C29" s="137" t="s">
        <v>484</v>
      </c>
      <c r="D29" s="199"/>
      <c r="E29" s="152">
        <v>12</v>
      </c>
      <c r="F29" s="304">
        <f>HLOOKUP($C29,$BZ$2:$CM$3,2,0)</f>
        <v>29777.99</v>
      </c>
      <c r="G29" s="113">
        <f>D29*E29*F29</f>
        <v>0</v>
      </c>
      <c r="H29" s="166"/>
      <c r="I29" s="114" t="s">
        <v>494</v>
      </c>
      <c r="J29" s="114" t="str">
        <f>VLOOKUP(I29,Presupuesto!$B$11:$C$565,2,0)</f>
        <v>SUELDOS Y SALARIOS PERMANENTES</v>
      </c>
      <c r="K29" s="98" t="str">
        <f t="shared" si="0"/>
        <v>Gestión Tecnologías de Información y Comunicación</v>
      </c>
      <c r="L29" s="98" t="s">
        <v>394</v>
      </c>
    </row>
    <row r="30" spans="3:79" x14ac:dyDescent="0.25">
      <c r="C30" s="171" t="s">
        <v>58</v>
      </c>
      <c r="D30" s="163"/>
      <c r="E30" s="154">
        <v>0</v>
      </c>
      <c r="F30" s="100">
        <f>IF(E29=0,"",(G29/E29)/12*E29)</f>
        <v>0</v>
      </c>
      <c r="G30" s="97">
        <f>F30</f>
        <v>0</v>
      </c>
      <c r="H30" s="164"/>
      <c r="I30" s="116" t="s">
        <v>514</v>
      </c>
      <c r="J30" s="116" t="str">
        <f>VLOOKUP(I30,Presupuesto!$B$11:$C$565,2,0)</f>
        <v>AGUINALDO Y DECIMO CUARTO MES</v>
      </c>
      <c r="K30" s="98" t="str">
        <f t="shared" si="0"/>
        <v>Gestión Tecnologías de Información y Comunicación</v>
      </c>
      <c r="L30" s="98" t="s">
        <v>394</v>
      </c>
    </row>
    <row r="31" spans="3:79" ht="15.75" thickBot="1" x14ac:dyDescent="0.3">
      <c r="C31" s="172" t="s">
        <v>59</v>
      </c>
      <c r="D31" s="163"/>
      <c r="E31" s="154">
        <v>0</v>
      </c>
      <c r="F31" s="117">
        <f>IF(E29&lt;6,"",((E29-6)/12)*(G29/E29))</f>
        <v>0</v>
      </c>
      <c r="G31" s="97">
        <f>F31</f>
        <v>0</v>
      </c>
      <c r="H31" s="164"/>
      <c r="I31" s="101" t="s">
        <v>517</v>
      </c>
      <c r="J31" s="101" t="str">
        <f>VLOOKUP(I31,Presupuesto!$B$11:$C$565,2,0)</f>
        <v>DECIMOCUARTO MES</v>
      </c>
      <c r="K31" s="98" t="str">
        <f t="shared" si="0"/>
        <v>Gestión Tecnologías de Información y Comunicación</v>
      </c>
      <c r="L31" s="98" t="s">
        <v>394</v>
      </c>
    </row>
    <row r="32" spans="3:79" ht="15.75" thickBot="1" x14ac:dyDescent="0.3">
      <c r="C32" s="137" t="s">
        <v>485</v>
      </c>
      <c r="D32" s="199"/>
      <c r="E32" s="152">
        <v>12</v>
      </c>
      <c r="F32" s="304">
        <f>HLOOKUP($C32,$BZ$2:$CM$3,2,0)</f>
        <v>27792.79</v>
      </c>
      <c r="G32" s="113">
        <f>D32*E32*F32</f>
        <v>0</v>
      </c>
      <c r="H32" s="166"/>
      <c r="I32" s="114" t="s">
        <v>494</v>
      </c>
      <c r="J32" s="114" t="str">
        <f>VLOOKUP(I32,Presupuesto!$B$11:$C$565,2,0)</f>
        <v>SUELDOS Y SALARIOS PERMANENTES</v>
      </c>
      <c r="K32" s="98" t="str">
        <f t="shared" si="0"/>
        <v>Gestión Tecnologías de Información y Comunicación</v>
      </c>
      <c r="L32" s="98" t="s">
        <v>394</v>
      </c>
    </row>
    <row r="33" spans="3:12" x14ac:dyDescent="0.25">
      <c r="C33" s="171" t="s">
        <v>58</v>
      </c>
      <c r="D33" s="163"/>
      <c r="E33" s="154">
        <v>0</v>
      </c>
      <c r="F33" s="100">
        <f>IF(E32=0,"",(G32/E32)/12*E32)</f>
        <v>0</v>
      </c>
      <c r="G33" s="97">
        <f>F33</f>
        <v>0</v>
      </c>
      <c r="H33" s="164"/>
      <c r="I33" s="116" t="s">
        <v>514</v>
      </c>
      <c r="J33" s="116" t="str">
        <f>VLOOKUP(I33,Presupuesto!$B$11:$C$565,2,0)</f>
        <v>AGUINALDO Y DECIMO CUARTO MES</v>
      </c>
      <c r="K33" s="98" t="str">
        <f t="shared" si="0"/>
        <v>Gestión Tecnologías de Información y Comunicación</v>
      </c>
      <c r="L33" s="98" t="s">
        <v>394</v>
      </c>
    </row>
    <row r="34" spans="3:12" ht="15.75" thickBot="1" x14ac:dyDescent="0.3">
      <c r="C34" s="172" t="s">
        <v>59</v>
      </c>
      <c r="D34" s="163"/>
      <c r="E34" s="154">
        <v>0</v>
      </c>
      <c r="F34" s="117">
        <f>IF(E32&lt;6,"",((E32-6)/12)*(G32/E32))</f>
        <v>0</v>
      </c>
      <c r="G34" s="97">
        <f>F34</f>
        <v>0</v>
      </c>
      <c r="H34" s="164"/>
      <c r="I34" s="101" t="s">
        <v>517</v>
      </c>
      <c r="J34" s="101" t="str">
        <f>VLOOKUP(I34,Presupuesto!$B$11:$C$565,2,0)</f>
        <v>DECIMOCUARTO MES</v>
      </c>
      <c r="K34" s="98" t="str">
        <f t="shared" si="0"/>
        <v>Gestión Tecnologías de Información y Comunicación</v>
      </c>
      <c r="L34" s="98" t="s">
        <v>394</v>
      </c>
    </row>
    <row r="35" spans="3:12" ht="15.75" thickBot="1" x14ac:dyDescent="0.3">
      <c r="C35" s="137" t="s">
        <v>486</v>
      </c>
      <c r="D35" s="199"/>
      <c r="E35" s="152">
        <v>12</v>
      </c>
      <c r="F35" s="304">
        <f>HLOOKUP($C35,$BZ$2:$CM$3,2,0)</f>
        <v>18859.39</v>
      </c>
      <c r="G35" s="113">
        <f>D35*E35*F35</f>
        <v>0</v>
      </c>
      <c r="H35" s="166"/>
      <c r="I35" s="114" t="s">
        <v>494</v>
      </c>
      <c r="J35" s="114" t="str">
        <f>VLOOKUP(I35,Presupuesto!$B$11:$C$565,2,0)</f>
        <v>SUELDOS Y SALARIOS PERMANENTES</v>
      </c>
      <c r="K35" s="98" t="str">
        <f t="shared" si="0"/>
        <v>Gestión Tecnologías de Información y Comunicación</v>
      </c>
      <c r="L35" s="98" t="s">
        <v>394</v>
      </c>
    </row>
    <row r="36" spans="3:12" x14ac:dyDescent="0.25">
      <c r="C36" s="171" t="s">
        <v>58</v>
      </c>
      <c r="D36" s="163"/>
      <c r="E36" s="154">
        <v>0</v>
      </c>
      <c r="F36" s="100">
        <f>IF(E35=0,"",(G35/E35)/12*E35)</f>
        <v>0</v>
      </c>
      <c r="G36" s="97">
        <f>F36</f>
        <v>0</v>
      </c>
      <c r="H36" s="164"/>
      <c r="I36" s="116" t="s">
        <v>514</v>
      </c>
      <c r="J36" s="116" t="str">
        <f>VLOOKUP(I36,Presupuesto!$B$11:$C$565,2,0)</f>
        <v>AGUINALDO Y DECIMO CUARTO MES</v>
      </c>
      <c r="K36" s="98" t="str">
        <f t="shared" si="0"/>
        <v>Gestión Tecnologías de Información y Comunicación</v>
      </c>
      <c r="L36" s="98" t="s">
        <v>394</v>
      </c>
    </row>
    <row r="37" spans="3:12" ht="15.75" thickBot="1" x14ac:dyDescent="0.3">
      <c r="C37" s="172" t="s">
        <v>59</v>
      </c>
      <c r="D37" s="163"/>
      <c r="E37" s="154">
        <v>0</v>
      </c>
      <c r="F37" s="117">
        <f>IF(E35&lt;6,"",((E35-6)/12)*(G35/E35))</f>
        <v>0</v>
      </c>
      <c r="G37" s="97">
        <f>F37</f>
        <v>0</v>
      </c>
      <c r="H37" s="164"/>
      <c r="I37" s="101" t="s">
        <v>517</v>
      </c>
      <c r="J37" s="101" t="str">
        <f>VLOOKUP(I37,Presupuesto!$B$11:$C$565,2,0)</f>
        <v>DECIMOCUARTO MES</v>
      </c>
      <c r="K37" s="98" t="str">
        <f t="shared" si="0"/>
        <v>Gestión Tecnologías de Información y Comunicación</v>
      </c>
      <c r="L37" s="98" t="s">
        <v>394</v>
      </c>
    </row>
    <row r="38" spans="3:12" ht="15.75" thickBot="1" x14ac:dyDescent="0.3">
      <c r="C38" s="137" t="s">
        <v>487</v>
      </c>
      <c r="D38" s="199"/>
      <c r="E38" s="152">
        <v>12</v>
      </c>
      <c r="F38" s="304">
        <f>HLOOKUP($C38,$BZ$2:$CM$3,2,0)</f>
        <v>17866.8</v>
      </c>
      <c r="G38" s="113">
        <f>D38*E38*F38</f>
        <v>0</v>
      </c>
      <c r="H38" s="166"/>
      <c r="I38" s="114" t="s">
        <v>494</v>
      </c>
      <c r="J38" s="114" t="str">
        <f>VLOOKUP(I38,Presupuesto!$B$11:$C$565,2,0)</f>
        <v>SUELDOS Y SALARIOS PERMANENTES</v>
      </c>
      <c r="K38" s="98" t="str">
        <f t="shared" si="0"/>
        <v>Gestión Tecnologías de Información y Comunicación</v>
      </c>
      <c r="L38" s="98" t="s">
        <v>394</v>
      </c>
    </row>
    <row r="39" spans="3:12" x14ac:dyDescent="0.25">
      <c r="C39" s="171" t="s">
        <v>58</v>
      </c>
      <c r="D39" s="163"/>
      <c r="E39" s="154">
        <v>0</v>
      </c>
      <c r="F39" s="100">
        <f>IF(E38=0,"",(G38/E38)/12*E38)</f>
        <v>0</v>
      </c>
      <c r="G39" s="97">
        <f>F39</f>
        <v>0</v>
      </c>
      <c r="H39" s="164"/>
      <c r="I39" s="116" t="s">
        <v>514</v>
      </c>
      <c r="J39" s="116" t="str">
        <f>VLOOKUP(I39,Presupuesto!$B$11:$C$565,2,0)</f>
        <v>AGUINALDO Y DECIMO CUARTO MES</v>
      </c>
      <c r="K39" s="98" t="str">
        <f t="shared" si="0"/>
        <v>Gestión Tecnologías de Información y Comunicación</v>
      </c>
      <c r="L39" s="98" t="s">
        <v>394</v>
      </c>
    </row>
    <row r="40" spans="3:12" ht="15.75" thickBot="1" x14ac:dyDescent="0.3">
      <c r="C40" s="172" t="s">
        <v>59</v>
      </c>
      <c r="D40" s="163"/>
      <c r="E40" s="154">
        <v>0</v>
      </c>
      <c r="F40" s="117">
        <f>IF(E38&lt;6,"",((E38-6)/12)*(G38/E38))</f>
        <v>0</v>
      </c>
      <c r="G40" s="97">
        <f>F40</f>
        <v>0</v>
      </c>
      <c r="H40" s="164"/>
      <c r="I40" s="101" t="s">
        <v>517</v>
      </c>
      <c r="J40" s="101" t="str">
        <f>VLOOKUP(I40,Presupuesto!$B$11:$C$565,2,0)</f>
        <v>DECIMOCUARTO MES</v>
      </c>
      <c r="K40" s="98" t="str">
        <f t="shared" si="0"/>
        <v>Gestión Tecnologías de Información y Comunicación</v>
      </c>
      <c r="L40" s="98" t="s">
        <v>394</v>
      </c>
    </row>
    <row r="41" spans="3:12" ht="15.75" thickBot="1" x14ac:dyDescent="0.3">
      <c r="C41" s="137" t="s">
        <v>488</v>
      </c>
      <c r="D41" s="199"/>
      <c r="E41" s="152">
        <v>12</v>
      </c>
      <c r="F41" s="304">
        <f>HLOOKUP($C41,$BZ$2:$CM$3,2,0)</f>
        <v>13896.4</v>
      </c>
      <c r="G41" s="113">
        <f>D41*E41*F41</f>
        <v>0</v>
      </c>
      <c r="H41" s="166"/>
      <c r="I41" s="114" t="s">
        <v>494</v>
      </c>
      <c r="J41" s="114" t="str">
        <f>VLOOKUP(I41,Presupuesto!$B$11:$C$565,2,0)</f>
        <v>SUELDOS Y SALARIOS PERMANENTES</v>
      </c>
      <c r="K41" s="98" t="str">
        <f t="shared" si="0"/>
        <v>Gestión Tecnologías de Información y Comunicación</v>
      </c>
      <c r="L41" s="98" t="s">
        <v>394</v>
      </c>
    </row>
    <row r="42" spans="3:12" x14ac:dyDescent="0.25">
      <c r="C42" s="171" t="s">
        <v>58</v>
      </c>
      <c r="D42" s="163"/>
      <c r="E42" s="154">
        <v>0</v>
      </c>
      <c r="F42" s="100">
        <f>IF(E41=0,"",(G41/E41)/12*E41)</f>
        <v>0</v>
      </c>
      <c r="G42" s="97">
        <f>F42</f>
        <v>0</v>
      </c>
      <c r="H42" s="164"/>
      <c r="I42" s="116" t="s">
        <v>514</v>
      </c>
      <c r="J42" s="116" t="str">
        <f>VLOOKUP(I42,Presupuesto!$B$11:$C$565,2,0)</f>
        <v>AGUINALDO Y DECIMO CUARTO MES</v>
      </c>
      <c r="K42" s="98" t="str">
        <f t="shared" si="0"/>
        <v>Gestión Tecnologías de Información y Comunicación</v>
      </c>
      <c r="L42" s="98" t="s">
        <v>394</v>
      </c>
    </row>
    <row r="43" spans="3:12" ht="15.75" thickBot="1" x14ac:dyDescent="0.3">
      <c r="C43" s="172" t="s">
        <v>59</v>
      </c>
      <c r="D43" s="163"/>
      <c r="E43" s="154">
        <v>0</v>
      </c>
      <c r="F43" s="117">
        <f>IF(E41&lt;6,"",((E41-6)/12)*(G41/E41))</f>
        <v>0</v>
      </c>
      <c r="G43" s="97">
        <f>F43</f>
        <v>0</v>
      </c>
      <c r="H43" s="164"/>
      <c r="I43" s="101" t="s">
        <v>517</v>
      </c>
      <c r="J43" s="101" t="str">
        <f>VLOOKUP(I43,Presupuesto!$B$11:$C$565,2,0)</f>
        <v>DECIMOCUARTO MES</v>
      </c>
      <c r="K43" s="98" t="str">
        <f t="shared" si="0"/>
        <v>Gestión Tecnologías de Información y Comunicación</v>
      </c>
      <c r="L43" s="98" t="s">
        <v>394</v>
      </c>
    </row>
    <row r="44" spans="3:12" ht="15.75" thickBot="1" x14ac:dyDescent="0.3">
      <c r="C44" s="137" t="s">
        <v>489</v>
      </c>
      <c r="D44" s="199"/>
      <c r="E44" s="152">
        <v>12</v>
      </c>
      <c r="F44" s="304">
        <f>HLOOKUP($C44,$BZ$2:$CM$3,2,0)</f>
        <v>15004.09</v>
      </c>
      <c r="G44" s="113">
        <f>D44*E44*F44</f>
        <v>0</v>
      </c>
      <c r="H44" s="166"/>
      <c r="I44" s="114" t="s">
        <v>494</v>
      </c>
      <c r="J44" s="114" t="str">
        <f>VLOOKUP(I44,Presupuesto!$B$11:$C$565,2,0)</f>
        <v>SUELDOS Y SALARIOS PERMANENTES</v>
      </c>
      <c r="K44" s="98" t="str">
        <f t="shared" si="0"/>
        <v>Gestión Tecnologías de Información y Comunicación</v>
      </c>
      <c r="L44" s="98" t="s">
        <v>394</v>
      </c>
    </row>
    <row r="45" spans="3:12" x14ac:dyDescent="0.25">
      <c r="C45" s="171" t="s">
        <v>58</v>
      </c>
      <c r="D45" s="163"/>
      <c r="E45" s="154">
        <v>0</v>
      </c>
      <c r="F45" s="100">
        <f>IF(E44=0,"",(G44/E44)/12*E44)</f>
        <v>0</v>
      </c>
      <c r="G45" s="97">
        <f>F45</f>
        <v>0</v>
      </c>
      <c r="H45" s="164"/>
      <c r="I45" s="116" t="s">
        <v>514</v>
      </c>
      <c r="J45" s="116" t="str">
        <f>VLOOKUP(I45,Presupuesto!$B$11:$C$565,2,0)</f>
        <v>AGUINALDO Y DECIMO CUARTO MES</v>
      </c>
      <c r="K45" s="98" t="str">
        <f t="shared" si="0"/>
        <v>Gestión Tecnologías de Información y Comunicación</v>
      </c>
      <c r="L45" s="98" t="s">
        <v>394</v>
      </c>
    </row>
    <row r="46" spans="3:12" ht="15.75" thickBot="1" x14ac:dyDescent="0.3">
      <c r="C46" s="172" t="s">
        <v>59</v>
      </c>
      <c r="D46" s="163"/>
      <c r="E46" s="154">
        <v>0</v>
      </c>
      <c r="F46" s="117">
        <f>IF(E44&lt;6,"",((E44-6)/12)*(G44/E44))</f>
        <v>0</v>
      </c>
      <c r="G46" s="97">
        <f>F46</f>
        <v>0</v>
      </c>
      <c r="H46" s="164"/>
      <c r="I46" s="101" t="s">
        <v>517</v>
      </c>
      <c r="J46" s="101" t="str">
        <f>VLOOKUP(I46,Presupuesto!$B$11:$C$565,2,0)</f>
        <v>DECIMOCUARTO MES</v>
      </c>
      <c r="K46" s="98" t="str">
        <f t="shared" si="0"/>
        <v>Gestión Tecnologías de Información y Comunicación</v>
      </c>
      <c r="L46" s="98" t="s">
        <v>394</v>
      </c>
    </row>
    <row r="47" spans="3:12" ht="15.75" thickBot="1" x14ac:dyDescent="0.3">
      <c r="C47" s="137" t="s">
        <v>490</v>
      </c>
      <c r="D47" s="199"/>
      <c r="E47" s="152">
        <v>12</v>
      </c>
      <c r="F47" s="304">
        <f>HLOOKUP($C47,$BZ$2:$CM$3,2,0)</f>
        <v>13238.9</v>
      </c>
      <c r="G47" s="113">
        <f>D47*E47*F47</f>
        <v>0</v>
      </c>
      <c r="H47" s="166"/>
      <c r="I47" s="114" t="s">
        <v>494</v>
      </c>
      <c r="J47" s="114" t="str">
        <f>VLOOKUP(I47,Presupuesto!$B$11:$C$565,2,0)</f>
        <v>SUELDOS Y SALARIOS PERMANENTES</v>
      </c>
      <c r="K47" s="98" t="str">
        <f t="shared" si="0"/>
        <v>Gestión Tecnologías de Información y Comunicación</v>
      </c>
      <c r="L47" s="98" t="s">
        <v>394</v>
      </c>
    </row>
    <row r="48" spans="3:12" x14ac:dyDescent="0.25">
      <c r="C48" s="171" t="s">
        <v>58</v>
      </c>
      <c r="D48" s="163"/>
      <c r="E48" s="154">
        <v>0</v>
      </c>
      <c r="F48" s="100">
        <f>IF(E47=0,"",(G47/E47)/12*E47)</f>
        <v>0</v>
      </c>
      <c r="G48" s="97">
        <f>F48</f>
        <v>0</v>
      </c>
      <c r="H48" s="164"/>
      <c r="I48" s="116" t="s">
        <v>514</v>
      </c>
      <c r="J48" s="116" t="str">
        <f>VLOOKUP(I48,Presupuesto!$B$11:$C$565,2,0)</f>
        <v>AGUINALDO Y DECIMO CUARTO MES</v>
      </c>
      <c r="K48" s="98" t="str">
        <f t="shared" si="0"/>
        <v>Gestión Tecnologías de Información y Comunicación</v>
      </c>
      <c r="L48" s="98" t="s">
        <v>394</v>
      </c>
    </row>
    <row r="49" spans="3:12" ht="15.75" thickBot="1" x14ac:dyDescent="0.3">
      <c r="C49" s="172" t="s">
        <v>59</v>
      </c>
      <c r="D49" s="163"/>
      <c r="E49" s="154">
        <v>0</v>
      </c>
      <c r="F49" s="117">
        <f>IF(E47&lt;6,"",((E47-6)/12)*(G47/E47))</f>
        <v>0</v>
      </c>
      <c r="G49" s="97">
        <f>F49</f>
        <v>0</v>
      </c>
      <c r="H49" s="164"/>
      <c r="I49" s="101" t="s">
        <v>517</v>
      </c>
      <c r="J49" s="101" t="str">
        <f>VLOOKUP(I49,Presupuesto!$B$11:$C$565,2,0)</f>
        <v>DECIMOCUARTO MES</v>
      </c>
      <c r="K49" s="98" t="str">
        <f t="shared" si="0"/>
        <v>Gestión Tecnologías de Información y Comunicación</v>
      </c>
      <c r="L49" s="98" t="s">
        <v>394</v>
      </c>
    </row>
    <row r="50" spans="3:12" ht="15.75" thickBot="1" x14ac:dyDescent="0.3">
      <c r="C50" s="137" t="s">
        <v>491</v>
      </c>
      <c r="D50" s="199"/>
      <c r="E50" s="152">
        <v>12</v>
      </c>
      <c r="F50" s="304">
        <f>HLOOKUP($C50,$BZ$2:$CM$3,2,0)</f>
        <v>12356.31</v>
      </c>
      <c r="G50" s="113">
        <f>D50*E50*F50</f>
        <v>0</v>
      </c>
      <c r="H50" s="166"/>
      <c r="I50" s="114" t="s">
        <v>494</v>
      </c>
      <c r="J50" s="114" t="str">
        <f>VLOOKUP(I50,Presupuesto!$B$11:$C$565,2,0)</f>
        <v>SUELDOS Y SALARIOS PERMANENTES</v>
      </c>
      <c r="K50" s="98" t="str">
        <f t="shared" ref="K50:K67" si="1">$K$17</f>
        <v>Gestión Tecnologías de Información y Comunicación</v>
      </c>
      <c r="L50" s="98" t="s">
        <v>394</v>
      </c>
    </row>
    <row r="51" spans="3:12" x14ac:dyDescent="0.25">
      <c r="C51" s="171" t="s">
        <v>58</v>
      </c>
      <c r="D51" s="163"/>
      <c r="E51" s="154">
        <v>0</v>
      </c>
      <c r="F51" s="100">
        <f>IF(E50=0,"",(G50/E50)/12*E50)</f>
        <v>0</v>
      </c>
      <c r="G51" s="97">
        <f>F51</f>
        <v>0</v>
      </c>
      <c r="H51" s="164"/>
      <c r="I51" s="116" t="s">
        <v>514</v>
      </c>
      <c r="J51" s="116" t="str">
        <f>VLOOKUP(I51,Presupuesto!$B$11:$C$565,2,0)</f>
        <v>AGUINALDO Y DECIMO CUARTO MES</v>
      </c>
      <c r="K51" s="98" t="str">
        <f t="shared" si="1"/>
        <v>Gestión Tecnologías de Información y Comunicación</v>
      </c>
      <c r="L51" s="98" t="s">
        <v>394</v>
      </c>
    </row>
    <row r="52" spans="3:12" ht="15.75" thickBot="1" x14ac:dyDescent="0.3">
      <c r="C52" s="172" t="s">
        <v>59</v>
      </c>
      <c r="D52" s="163"/>
      <c r="E52" s="154">
        <v>0</v>
      </c>
      <c r="F52" s="117">
        <f>IF(E50&lt;6,"",((E50-6)/12)*(G50/E50))</f>
        <v>0</v>
      </c>
      <c r="G52" s="97">
        <f>F52</f>
        <v>0</v>
      </c>
      <c r="H52" s="164"/>
      <c r="I52" s="101" t="s">
        <v>517</v>
      </c>
      <c r="J52" s="101" t="str">
        <f>VLOOKUP(I52,Presupuesto!$B$11:$C$565,2,0)</f>
        <v>DECIMOCUARTO MES</v>
      </c>
      <c r="K52" s="98" t="str">
        <f t="shared" si="1"/>
        <v>Gestión Tecnologías de Información y Comunicación</v>
      </c>
      <c r="L52" s="98" t="s">
        <v>394</v>
      </c>
    </row>
    <row r="53" spans="3:12" ht="15.75" thickBot="1" x14ac:dyDescent="0.3">
      <c r="C53" s="137" t="s">
        <v>492</v>
      </c>
      <c r="D53" s="199"/>
      <c r="E53" s="152">
        <v>12</v>
      </c>
      <c r="F53" s="304">
        <f>HLOOKUP($C53,$BZ$2:$CM$3,2,0)</f>
        <v>463.22</v>
      </c>
      <c r="G53" s="113">
        <f>D53*E53*F53</f>
        <v>0</v>
      </c>
      <c r="H53" s="166"/>
      <c r="I53" s="114" t="s">
        <v>494</v>
      </c>
      <c r="J53" s="114" t="str">
        <f>VLOOKUP(I53,Presupuesto!$B$11:$C$565,2,0)</f>
        <v>SUELDOS Y SALARIOS PERMANENTES</v>
      </c>
      <c r="K53" s="98" t="str">
        <f t="shared" si="1"/>
        <v>Gestión Tecnologías de Información y Comunicación</v>
      </c>
      <c r="L53" s="98" t="s">
        <v>394</v>
      </c>
    </row>
    <row r="54" spans="3:12" x14ac:dyDescent="0.25">
      <c r="C54" s="171" t="s">
        <v>58</v>
      </c>
      <c r="D54" s="163"/>
      <c r="E54" s="154">
        <v>0</v>
      </c>
      <c r="F54" s="100">
        <f>IF(E53=0,"",(G53/E53)/12*E53)</f>
        <v>0</v>
      </c>
      <c r="G54" s="97">
        <f>F54</f>
        <v>0</v>
      </c>
      <c r="H54" s="164"/>
      <c r="I54" s="116" t="s">
        <v>514</v>
      </c>
      <c r="J54" s="116" t="str">
        <f>VLOOKUP(I54,Presupuesto!$B$11:$C$565,2,0)</f>
        <v>AGUINALDO Y DECIMO CUARTO MES</v>
      </c>
      <c r="K54" s="98" t="str">
        <f t="shared" si="1"/>
        <v>Gestión Tecnologías de Información y Comunicación</v>
      </c>
      <c r="L54" s="98" t="s">
        <v>394</v>
      </c>
    </row>
    <row r="55" spans="3:12" ht="15.75" thickBot="1" x14ac:dyDescent="0.3">
      <c r="C55" s="172" t="s">
        <v>59</v>
      </c>
      <c r="D55" s="163"/>
      <c r="E55" s="154">
        <v>0</v>
      </c>
      <c r="F55" s="117">
        <f>IF(E53&lt;6,"",((E53-6)/12)*(G53/E53))</f>
        <v>0</v>
      </c>
      <c r="G55" s="97">
        <f>F55</f>
        <v>0</v>
      </c>
      <c r="H55" s="164"/>
      <c r="I55" s="101" t="s">
        <v>517</v>
      </c>
      <c r="J55" s="101" t="str">
        <f>VLOOKUP(I55,Presupuesto!$B$11:$C$565,2,0)</f>
        <v>DECIMOCUARTO MES</v>
      </c>
      <c r="K55" s="98" t="str">
        <f t="shared" si="1"/>
        <v>Gestión Tecnologías de Información y Comunicación</v>
      </c>
      <c r="L55" s="98" t="s">
        <v>394</v>
      </c>
    </row>
    <row r="56" spans="3:12" ht="15.75" thickBot="1" x14ac:dyDescent="0.3">
      <c r="C56" s="137" t="s">
        <v>493</v>
      </c>
      <c r="D56" s="199"/>
      <c r="E56" s="152">
        <v>12</v>
      </c>
      <c r="F56" s="304">
        <f>HLOOKUP($C56,$BZ$2:$CM$3,2,0)</f>
        <v>2007.3</v>
      </c>
      <c r="G56" s="113">
        <f>D56*E56*F56</f>
        <v>0</v>
      </c>
      <c r="H56" s="166"/>
      <c r="I56" s="114" t="s">
        <v>494</v>
      </c>
      <c r="J56" s="114" t="str">
        <f>VLOOKUP(I56,Presupuesto!$B$11:$C$565,2,0)</f>
        <v>SUELDOS Y SALARIOS PERMANENTES</v>
      </c>
      <c r="K56" s="98" t="str">
        <f t="shared" si="1"/>
        <v>Gestión Tecnologías de Información y Comunicación</v>
      </c>
      <c r="L56" s="98" t="s">
        <v>394</v>
      </c>
    </row>
    <row r="57" spans="3:12" x14ac:dyDescent="0.25">
      <c r="C57" s="171" t="s">
        <v>58</v>
      </c>
      <c r="D57" s="163"/>
      <c r="E57" s="154">
        <v>0</v>
      </c>
      <c r="F57" s="100">
        <f>IF(E56=0,"",(G56/E56)/12*E56)</f>
        <v>0</v>
      </c>
      <c r="G57" s="97">
        <f>F57</f>
        <v>0</v>
      </c>
      <c r="H57" s="164"/>
      <c r="I57" s="116" t="s">
        <v>514</v>
      </c>
      <c r="J57" s="116" t="str">
        <f>VLOOKUP(I57,Presupuesto!$B$11:$C$565,2,0)</f>
        <v>AGUINALDO Y DECIMO CUARTO MES</v>
      </c>
      <c r="K57" s="98" t="str">
        <f t="shared" si="1"/>
        <v>Gestión Tecnologías de Información y Comunicación</v>
      </c>
      <c r="L57" s="98" t="s">
        <v>394</v>
      </c>
    </row>
    <row r="58" spans="3:12" ht="15.75" thickBot="1" x14ac:dyDescent="0.3">
      <c r="C58" s="172" t="s">
        <v>59</v>
      </c>
      <c r="D58" s="163"/>
      <c r="E58" s="154">
        <v>0</v>
      </c>
      <c r="F58" s="117">
        <f>IF(E56&lt;6,"",((E56-6)/12)*(G56/E56))</f>
        <v>0</v>
      </c>
      <c r="G58" s="97">
        <f>F58</f>
        <v>0</v>
      </c>
      <c r="H58" s="164"/>
      <c r="I58" s="101" t="s">
        <v>517</v>
      </c>
      <c r="J58" s="101" t="str">
        <f>VLOOKUP(I58,Presupuesto!$B$11:$C$565,2,0)</f>
        <v>DECIMOCUARTO MES</v>
      </c>
      <c r="K58" s="98" t="str">
        <f t="shared" si="1"/>
        <v>Gestión Tecnologías de Información y Comunicación</v>
      </c>
      <c r="L58" s="98" t="s">
        <v>394</v>
      </c>
    </row>
    <row r="59" spans="3:12" ht="15.75" thickBot="1" x14ac:dyDescent="0.3">
      <c r="C59" s="140" t="s">
        <v>83</v>
      </c>
      <c r="D59" s="199"/>
      <c r="E59" s="152">
        <v>12</v>
      </c>
      <c r="F59" s="139">
        <v>30000</v>
      </c>
      <c r="G59" s="113">
        <f>D59*E59*F59</f>
        <v>0</v>
      </c>
      <c r="H59" s="166"/>
      <c r="I59" s="114" t="s">
        <v>562</v>
      </c>
      <c r="J59" s="114" t="str">
        <f>VLOOKUP(I59,Presupuesto!$B$11:$C$565,2,0)</f>
        <v>CONTRATOS ESPECIALES</v>
      </c>
      <c r="K59" s="98" t="str">
        <f t="shared" si="1"/>
        <v>Gestión Tecnologías de Información y Comunicación</v>
      </c>
      <c r="L59" s="98" t="s">
        <v>394</v>
      </c>
    </row>
    <row r="60" spans="3:12" x14ac:dyDescent="0.25">
      <c r="C60" s="171" t="s">
        <v>58</v>
      </c>
      <c r="D60" s="163"/>
      <c r="E60" s="154">
        <v>0</v>
      </c>
      <c r="F60" s="117">
        <f>IF(E59=0,"",(G59/E59)/12*E59)</f>
        <v>0</v>
      </c>
      <c r="G60" s="97">
        <f>F60</f>
        <v>0</v>
      </c>
      <c r="H60" s="164"/>
      <c r="I60" s="101" t="s">
        <v>562</v>
      </c>
      <c r="J60" s="101" t="str">
        <f>VLOOKUP(I60,Presupuesto!$B$11:$C$565,2,0)</f>
        <v>CONTRATOS ESPECIALES</v>
      </c>
      <c r="K60" s="98" t="str">
        <f t="shared" si="1"/>
        <v>Gestión Tecnologías de Información y Comunicación</v>
      </c>
      <c r="L60" s="98" t="s">
        <v>393</v>
      </c>
    </row>
    <row r="61" spans="3:12" ht="15.75" thickBot="1" x14ac:dyDescent="0.3">
      <c r="C61" s="172" t="s">
        <v>59</v>
      </c>
      <c r="D61" s="163"/>
      <c r="E61" s="154">
        <v>0</v>
      </c>
      <c r="F61" s="100">
        <f>IF(E59&lt;6,"",((E59-6)/12)*(G59/E59))</f>
        <v>0</v>
      </c>
      <c r="G61" s="97">
        <f>F61</f>
        <v>0</v>
      </c>
      <c r="H61" s="164"/>
      <c r="I61" s="101" t="s">
        <v>562</v>
      </c>
      <c r="J61" s="101" t="str">
        <f>VLOOKUP(I61,Presupuesto!$B$11:$C$565,2,0)</f>
        <v>CONTRATOS ESPECIALES</v>
      </c>
      <c r="K61" s="98" t="str">
        <f t="shared" si="1"/>
        <v>Gestión Tecnologías de Información y Comunicación</v>
      </c>
      <c r="L61" s="98" t="s">
        <v>398</v>
      </c>
    </row>
    <row r="62" spans="3:12" ht="15.75" thickBot="1" x14ac:dyDescent="0.3">
      <c r="C62" s="140" t="s">
        <v>60</v>
      </c>
      <c r="D62" s="199"/>
      <c r="E62" s="152">
        <v>12</v>
      </c>
      <c r="F62" s="118">
        <v>30000</v>
      </c>
      <c r="G62" s="113">
        <f>D62*E62*F62</f>
        <v>0</v>
      </c>
      <c r="H62" s="166"/>
      <c r="I62" s="114" t="s">
        <v>703</v>
      </c>
      <c r="J62" s="114" t="str">
        <f>VLOOKUP(I62,Presupuesto!$B$11:$C$565,2,0)</f>
        <v>OTROS SERVICIOS TECNICOS Y PROFESIONALES</v>
      </c>
      <c r="K62" s="98" t="str">
        <f t="shared" si="1"/>
        <v>Gestión Tecnologías de Información y Comunicación</v>
      </c>
      <c r="L62" s="98" t="s">
        <v>393</v>
      </c>
    </row>
    <row r="63" spans="3:12" x14ac:dyDescent="0.25">
      <c r="C63" s="171" t="s">
        <v>58</v>
      </c>
      <c r="D63" s="163"/>
      <c r="E63" s="154">
        <v>0</v>
      </c>
      <c r="F63" s="100">
        <v>0</v>
      </c>
      <c r="G63" s="97">
        <f>F63</f>
        <v>0</v>
      </c>
      <c r="H63" s="164"/>
      <c r="I63" s="101" t="s">
        <v>703</v>
      </c>
      <c r="J63" s="101" t="str">
        <f>VLOOKUP(I63,Presupuesto!$B$11:$C$565,2,0)</f>
        <v>OTROS SERVICIOS TECNICOS Y PROFESIONALES</v>
      </c>
      <c r="K63" s="98" t="str">
        <f t="shared" si="1"/>
        <v>Gestión Tecnologías de Información y Comunicación</v>
      </c>
      <c r="L63" s="98" t="s">
        <v>393</v>
      </c>
    </row>
    <row r="64" spans="3:12" ht="15.75" thickBot="1" x14ac:dyDescent="0.3">
      <c r="C64" s="172" t="s">
        <v>59</v>
      </c>
      <c r="D64" s="163"/>
      <c r="E64" s="154">
        <v>0</v>
      </c>
      <c r="F64" s="100">
        <v>0</v>
      </c>
      <c r="G64" s="97">
        <f>F64</f>
        <v>0</v>
      </c>
      <c r="H64" s="164"/>
      <c r="I64" s="101" t="s">
        <v>703</v>
      </c>
      <c r="J64" s="101" t="str">
        <f>VLOOKUP(I64,Presupuesto!$B$11:$C$565,2,0)</f>
        <v>OTROS SERVICIOS TECNICOS Y PROFESIONALES</v>
      </c>
      <c r="K64" s="98" t="str">
        <f t="shared" si="1"/>
        <v>Gestión Tecnologías de Información y Comunicación</v>
      </c>
      <c r="L64" s="98" t="s">
        <v>393</v>
      </c>
    </row>
    <row r="65" spans="3:12" ht="15.75" thickBot="1" x14ac:dyDescent="0.3">
      <c r="C65" s="140" t="s">
        <v>61</v>
      </c>
      <c r="D65" s="199">
        <v>2</v>
      </c>
      <c r="E65" s="152">
        <v>12</v>
      </c>
      <c r="F65" s="118">
        <v>17000</v>
      </c>
      <c r="G65" s="113">
        <f>D65*E65*F65</f>
        <v>408000</v>
      </c>
      <c r="H65" s="166" t="s">
        <v>1538</v>
      </c>
      <c r="I65" s="114" t="s">
        <v>494</v>
      </c>
      <c r="J65" s="114" t="str">
        <f>VLOOKUP(I65,Presupuesto!$B$11:$C$565,2,0)</f>
        <v>SUELDOS Y SALARIOS PERMANENTES</v>
      </c>
      <c r="K65" s="98" t="str">
        <f t="shared" si="1"/>
        <v>Gestión Tecnologías de Información y Comunicación</v>
      </c>
      <c r="L65" s="98" t="s">
        <v>393</v>
      </c>
    </row>
    <row r="66" spans="3:12" x14ac:dyDescent="0.25">
      <c r="C66" s="171" t="s">
        <v>58</v>
      </c>
      <c r="D66" s="169">
        <v>2</v>
      </c>
      <c r="E66" s="131">
        <v>0</v>
      </c>
      <c r="F66" s="119">
        <f>IF(E65=0,"",(G65/E65)/12*E65)</f>
        <v>34000</v>
      </c>
      <c r="G66" s="120">
        <f>F66</f>
        <v>34000</v>
      </c>
      <c r="H66" s="164" t="s">
        <v>1538</v>
      </c>
      <c r="I66" s="101" t="s">
        <v>514</v>
      </c>
      <c r="J66" s="101" t="str">
        <f>VLOOKUP(I66,Presupuesto!$B$11:$C$565,2,0)</f>
        <v>AGUINALDO Y DECIMO CUARTO MES</v>
      </c>
      <c r="K66" s="98" t="str">
        <f t="shared" si="1"/>
        <v>Gestión Tecnologías de Información y Comunicación</v>
      </c>
      <c r="L66" s="98" t="s">
        <v>393</v>
      </c>
    </row>
    <row r="67" spans="3:12" ht="15.75" thickBot="1" x14ac:dyDescent="0.3">
      <c r="C67" s="173" t="s">
        <v>59</v>
      </c>
      <c r="D67" s="162">
        <v>2</v>
      </c>
      <c r="E67" s="132">
        <v>0</v>
      </c>
      <c r="F67" s="105">
        <f>IF(E65&lt;6,"",((E65-6)/12)*(G65/E65))</f>
        <v>17000</v>
      </c>
      <c r="G67" s="105">
        <f>F67</f>
        <v>17000</v>
      </c>
      <c r="H67" s="162" t="s">
        <v>1538</v>
      </c>
      <c r="I67" s="106" t="s">
        <v>517</v>
      </c>
      <c r="J67" s="124" t="str">
        <f>VLOOKUP(I67,Presupuesto!$B$11:$C$565,2,0)</f>
        <v>DECIMOCUARTO MES</v>
      </c>
      <c r="K67" s="106" t="str">
        <f t="shared" si="1"/>
        <v>Gestión Tecnologías de Información y Comunicación</v>
      </c>
      <c r="L67" s="124" t="s">
        <v>393</v>
      </c>
    </row>
    <row r="69" spans="3:12" ht="15.75" thickBot="1" x14ac:dyDescent="0.3">
      <c r="K69" s="153"/>
    </row>
    <row r="70" spans="3:12" ht="15.75" thickBot="1" x14ac:dyDescent="0.3">
      <c r="C70" s="69" t="s">
        <v>43</v>
      </c>
      <c r="D70" s="30">
        <f>SUM(G77:G127)</f>
        <v>2387212</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391</v>
      </c>
      <c r="D73" s="686" t="s">
        <v>2845</v>
      </c>
      <c r="E73" s="93"/>
      <c r="F73" s="93"/>
      <c r="G73" s="93"/>
      <c r="H73" s="76"/>
      <c r="I73" s="76"/>
      <c r="J73" s="76"/>
      <c r="K73" s="153"/>
    </row>
    <row r="74" spans="3:12" ht="18.75" x14ac:dyDescent="0.25">
      <c r="C74" s="210"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 xml:space="preserve">Implementar el Rediseño del Plan de Estudios del Posgrado de Enfermería. Contratacion de 4 docentes. Gestion de material y equipo. </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480</v>
      </c>
      <c r="D77" s="199"/>
      <c r="E77" s="152">
        <v>12</v>
      </c>
      <c r="F77" s="304">
        <f>HLOOKUP($C77,$BZ$2:$CM$3,2,0)</f>
        <v>43674.39</v>
      </c>
      <c r="G77" s="113">
        <f>D77*E77*F77</f>
        <v>0</v>
      </c>
      <c r="H77" s="166"/>
      <c r="I77" s="114" t="s">
        <v>494</v>
      </c>
      <c r="J77" s="114" t="str">
        <f>VLOOKUP(I77,Presupuesto!$B$11:$C$565,2,0)</f>
        <v>SUELDOS Y SALARIOS PERMANENTES</v>
      </c>
      <c r="K77" s="218" t="s">
        <v>1445</v>
      </c>
      <c r="L77" s="98" t="s">
        <v>393</v>
      </c>
    </row>
    <row r="78" spans="3:12" x14ac:dyDescent="0.25">
      <c r="C78" s="171" t="s">
        <v>58</v>
      </c>
      <c r="D78" s="163"/>
      <c r="E78" s="154">
        <v>0</v>
      </c>
      <c r="F78" s="100">
        <f>IF(E77=0,"",(G77/E77)/12*E77)</f>
        <v>0</v>
      </c>
      <c r="G78" s="97">
        <f>F78</f>
        <v>0</v>
      </c>
      <c r="H78" s="164"/>
      <c r="I78" s="116" t="s">
        <v>514</v>
      </c>
      <c r="J78" s="116" t="str">
        <f>VLOOKUP(I78,Presupuesto!$B$11:$C$565,2,0)</f>
        <v>AGUINALDO Y DECIMO CUARTO MES</v>
      </c>
      <c r="K78" s="98" t="str">
        <f t="shared" ref="K78:K109" si="2">$K$77</f>
        <v>Posgrado</v>
      </c>
      <c r="L78" s="98" t="s">
        <v>411</v>
      </c>
    </row>
    <row r="79" spans="3:12" ht="15.75" thickBot="1" x14ac:dyDescent="0.3">
      <c r="C79" s="172" t="s">
        <v>59</v>
      </c>
      <c r="D79" s="163"/>
      <c r="E79" s="154">
        <v>0</v>
      </c>
      <c r="F79" s="117">
        <f>IF(E77&lt;6,"",((E77-6)/12)*(G77/E77))</f>
        <v>0</v>
      </c>
      <c r="G79" s="97">
        <f>F79</f>
        <v>0</v>
      </c>
      <c r="H79" s="164"/>
      <c r="I79" s="101" t="s">
        <v>517</v>
      </c>
      <c r="J79" s="101" t="str">
        <f>VLOOKUP(I79,Presupuesto!$B$11:$C$565,2,0)</f>
        <v>DECIMOCUARTO MES</v>
      </c>
      <c r="K79" s="98" t="str">
        <f t="shared" si="2"/>
        <v>Posgrado</v>
      </c>
      <c r="L79" s="98" t="s">
        <v>394</v>
      </c>
    </row>
    <row r="80" spans="3:12" ht="15.75" thickBot="1" x14ac:dyDescent="0.3">
      <c r="C80" s="137" t="s">
        <v>481</v>
      </c>
      <c r="D80" s="199"/>
      <c r="E80" s="152">
        <v>12</v>
      </c>
      <c r="F80" s="304">
        <f>HLOOKUP($C80,$BZ$2:$CM$3,2,0)</f>
        <v>39703.99</v>
      </c>
      <c r="G80" s="113">
        <f>D80*E80*F80</f>
        <v>0</v>
      </c>
      <c r="H80" s="166"/>
      <c r="I80" s="114" t="s">
        <v>494</v>
      </c>
      <c r="J80" s="114" t="str">
        <f>VLOOKUP(I80,Presupuesto!$B$11:$C$565,2,0)</f>
        <v>SUELDOS Y SALARIOS PERMANENTES</v>
      </c>
      <c r="K80" s="98" t="str">
        <f t="shared" si="2"/>
        <v>Posgrado</v>
      </c>
      <c r="L80" s="98" t="s">
        <v>394</v>
      </c>
    </row>
    <row r="81" spans="3:12" x14ac:dyDescent="0.25">
      <c r="C81" s="171" t="s">
        <v>58</v>
      </c>
      <c r="D81" s="163"/>
      <c r="E81" s="154">
        <v>0</v>
      </c>
      <c r="F81" s="100">
        <f>IF(E80=0,"",(G80/E80)/12*E80)</f>
        <v>0</v>
      </c>
      <c r="G81" s="97">
        <f>F81</f>
        <v>0</v>
      </c>
      <c r="H81" s="164"/>
      <c r="I81" s="116" t="s">
        <v>514</v>
      </c>
      <c r="J81" s="116" t="str">
        <f>VLOOKUP(I81,Presupuesto!$B$11:$C$565,2,0)</f>
        <v>AGUINALDO Y DECIMO CUARTO MES</v>
      </c>
      <c r="K81" s="98" t="str">
        <f t="shared" si="2"/>
        <v>Posgrado</v>
      </c>
      <c r="L81" s="98" t="s">
        <v>394</v>
      </c>
    </row>
    <row r="82" spans="3:12" ht="15.75" thickBot="1" x14ac:dyDescent="0.3">
      <c r="C82" s="172" t="s">
        <v>59</v>
      </c>
      <c r="D82" s="163"/>
      <c r="E82" s="154">
        <v>0</v>
      </c>
      <c r="F82" s="117">
        <f>IF(E80&lt;6,"",((E80-6)/12)*(G80/E80))</f>
        <v>0</v>
      </c>
      <c r="G82" s="97">
        <f>F82</f>
        <v>0</v>
      </c>
      <c r="H82" s="164"/>
      <c r="I82" s="101" t="s">
        <v>517</v>
      </c>
      <c r="J82" s="101" t="str">
        <f>VLOOKUP(I82,Presupuesto!$B$11:$C$565,2,0)</f>
        <v>DECIMOCUARTO MES</v>
      </c>
      <c r="K82" s="98" t="str">
        <f t="shared" si="2"/>
        <v>Posgrado</v>
      </c>
      <c r="L82" s="98" t="s">
        <v>394</v>
      </c>
    </row>
    <row r="83" spans="3:12" ht="15.75" thickBot="1" x14ac:dyDescent="0.3">
      <c r="C83" s="137" t="s">
        <v>482</v>
      </c>
      <c r="D83" s="199"/>
      <c r="E83" s="152">
        <v>12</v>
      </c>
      <c r="F83" s="304">
        <f>HLOOKUP($C83,$BZ$2:$CM$3,2,0)</f>
        <v>35733.589999999997</v>
      </c>
      <c r="G83" s="113">
        <f>D83*E83*F83</f>
        <v>0</v>
      </c>
      <c r="H83" s="166"/>
      <c r="I83" s="114" t="s">
        <v>494</v>
      </c>
      <c r="J83" s="114" t="str">
        <f>VLOOKUP(I83,Presupuesto!$B$11:$C$565,2,0)</f>
        <v>SUELDOS Y SALARIOS PERMANENTES</v>
      </c>
      <c r="K83" s="98" t="str">
        <f t="shared" si="2"/>
        <v>Posgrado</v>
      </c>
      <c r="L83" s="98" t="s">
        <v>394</v>
      </c>
    </row>
    <row r="84" spans="3:12" x14ac:dyDescent="0.25">
      <c r="C84" s="171" t="s">
        <v>58</v>
      </c>
      <c r="D84" s="163"/>
      <c r="E84" s="154">
        <v>0</v>
      </c>
      <c r="F84" s="100">
        <f>IF(E83=0,"",(G83/E83)/12*E83)</f>
        <v>0</v>
      </c>
      <c r="G84" s="97">
        <f>F84</f>
        <v>0</v>
      </c>
      <c r="H84" s="164"/>
      <c r="I84" s="116" t="s">
        <v>514</v>
      </c>
      <c r="J84" s="116" t="str">
        <f>VLOOKUP(I84,Presupuesto!$B$11:$C$565,2,0)</f>
        <v>AGUINALDO Y DECIMO CUARTO MES</v>
      </c>
      <c r="K84" s="98" t="str">
        <f t="shared" si="2"/>
        <v>Posgrado</v>
      </c>
      <c r="L84" s="98" t="s">
        <v>394</v>
      </c>
    </row>
    <row r="85" spans="3:12" ht="15.75" thickBot="1" x14ac:dyDescent="0.3">
      <c r="C85" s="172" t="s">
        <v>59</v>
      </c>
      <c r="D85" s="163"/>
      <c r="E85" s="154">
        <v>0</v>
      </c>
      <c r="F85" s="117">
        <f>IF(E83&lt;6,"",((E83-6)/12)*(G83/E83))</f>
        <v>0</v>
      </c>
      <c r="G85" s="97">
        <f>F85</f>
        <v>0</v>
      </c>
      <c r="H85" s="164"/>
      <c r="I85" s="101" t="s">
        <v>517</v>
      </c>
      <c r="J85" s="101" t="str">
        <f>VLOOKUP(I85,Presupuesto!$B$11:$C$565,2,0)</f>
        <v>DECIMOCUARTO MES</v>
      </c>
      <c r="K85" s="98" t="str">
        <f t="shared" si="2"/>
        <v>Posgrado</v>
      </c>
      <c r="L85" s="98" t="s">
        <v>394</v>
      </c>
    </row>
    <row r="86" spans="3:12" ht="15.75" thickBot="1" x14ac:dyDescent="0.3">
      <c r="C86" s="137" t="s">
        <v>483</v>
      </c>
      <c r="D86" s="199">
        <v>4</v>
      </c>
      <c r="E86" s="152">
        <v>12</v>
      </c>
      <c r="F86" s="304">
        <f>HLOOKUP($C86,$BZ$2:$CM$3,2,0)</f>
        <v>31763.19</v>
      </c>
      <c r="G86" s="113">
        <v>1791633</v>
      </c>
      <c r="H86" s="166" t="s">
        <v>1538</v>
      </c>
      <c r="I86" s="114" t="s">
        <v>494</v>
      </c>
      <c r="J86" s="114" t="str">
        <f>VLOOKUP(I86,Presupuesto!$B$11:$C$565,2,0)</f>
        <v>SUELDOS Y SALARIOS PERMANENTES</v>
      </c>
      <c r="K86" s="98" t="str">
        <f t="shared" si="2"/>
        <v>Posgrado</v>
      </c>
      <c r="L86" s="98" t="s">
        <v>394</v>
      </c>
    </row>
    <row r="87" spans="3:12" x14ac:dyDescent="0.25">
      <c r="C87" s="171" t="s">
        <v>58</v>
      </c>
      <c r="D87" s="163">
        <v>4</v>
      </c>
      <c r="E87" s="154">
        <v>0</v>
      </c>
      <c r="F87" s="100">
        <f>IF(E86=0,"",(G86/E86)/12*E86)</f>
        <v>149302.75</v>
      </c>
      <c r="G87" s="97">
        <v>127053</v>
      </c>
      <c r="H87" s="164" t="s">
        <v>1538</v>
      </c>
      <c r="I87" s="116" t="s">
        <v>514</v>
      </c>
      <c r="J87" s="116" t="str">
        <f>VLOOKUP(I87,Presupuesto!$B$11:$C$565,2,0)</f>
        <v>AGUINALDO Y DECIMO CUARTO MES</v>
      </c>
      <c r="K87" s="98" t="str">
        <f t="shared" si="2"/>
        <v>Posgrado</v>
      </c>
      <c r="L87" s="98" t="s">
        <v>394</v>
      </c>
    </row>
    <row r="88" spans="3:12" ht="15.75" thickBot="1" x14ac:dyDescent="0.3">
      <c r="C88" s="172" t="s">
        <v>59</v>
      </c>
      <c r="D88" s="163">
        <v>4</v>
      </c>
      <c r="E88" s="154">
        <v>0</v>
      </c>
      <c r="F88" s="117">
        <f>IF(E86&lt;6,"",((E86-6)/12)*(G86/E86))</f>
        <v>74651.375</v>
      </c>
      <c r="G88" s="97">
        <v>63526</v>
      </c>
      <c r="H88" s="164" t="s">
        <v>1538</v>
      </c>
      <c r="I88" s="101" t="s">
        <v>517</v>
      </c>
      <c r="J88" s="101" t="str">
        <f>VLOOKUP(I88,Presupuesto!$B$11:$C$565,2,0)</f>
        <v>DECIMOCUARTO MES</v>
      </c>
      <c r="K88" s="98" t="str">
        <f t="shared" si="2"/>
        <v>Posgrado</v>
      </c>
      <c r="L88" s="98" t="s">
        <v>394</v>
      </c>
    </row>
    <row r="89" spans="3:12" ht="15.75" thickBot="1" x14ac:dyDescent="0.3">
      <c r="C89" s="137" t="s">
        <v>484</v>
      </c>
      <c r="D89" s="199"/>
      <c r="E89" s="152">
        <v>12</v>
      </c>
      <c r="F89" s="304">
        <f>HLOOKUP($C89,$BZ$2:$CM$3,2,0)</f>
        <v>29777.99</v>
      </c>
      <c r="G89" s="113">
        <f>D89*E89*F89</f>
        <v>0</v>
      </c>
      <c r="H89" s="166"/>
      <c r="I89" s="114" t="s">
        <v>494</v>
      </c>
      <c r="J89" s="114" t="str">
        <f>VLOOKUP(I89,Presupuesto!$B$11:$C$565,2,0)</f>
        <v>SUELDOS Y SALARIOS PERMANENTES</v>
      </c>
      <c r="K89" s="98" t="str">
        <f t="shared" si="2"/>
        <v>Posgrado</v>
      </c>
      <c r="L89" s="98" t="s">
        <v>394</v>
      </c>
    </row>
    <row r="90" spans="3:12" x14ac:dyDescent="0.25">
      <c r="C90" s="171" t="s">
        <v>58</v>
      </c>
      <c r="D90" s="163"/>
      <c r="E90" s="154">
        <v>0</v>
      </c>
      <c r="F90" s="100">
        <f>IF(E89=0,"",(G89/E89)/12*E89)</f>
        <v>0</v>
      </c>
      <c r="G90" s="97">
        <f>F90</f>
        <v>0</v>
      </c>
      <c r="H90" s="164"/>
      <c r="I90" s="116" t="s">
        <v>514</v>
      </c>
      <c r="J90" s="116" t="str">
        <f>VLOOKUP(I90,Presupuesto!$B$11:$C$565,2,0)</f>
        <v>AGUINALDO Y DECIMO CUARTO MES</v>
      </c>
      <c r="K90" s="98" t="str">
        <f t="shared" si="2"/>
        <v>Posgrado</v>
      </c>
      <c r="L90" s="98" t="s">
        <v>394</v>
      </c>
    </row>
    <row r="91" spans="3:12" ht="15.75" thickBot="1" x14ac:dyDescent="0.3">
      <c r="C91" s="172" t="s">
        <v>59</v>
      </c>
      <c r="D91" s="163"/>
      <c r="E91" s="154">
        <v>0</v>
      </c>
      <c r="F91" s="117">
        <f>IF(E89&lt;6,"",((E89-6)/12)*(G89/E89))</f>
        <v>0</v>
      </c>
      <c r="G91" s="97">
        <f>F91</f>
        <v>0</v>
      </c>
      <c r="H91" s="164"/>
      <c r="I91" s="101" t="s">
        <v>517</v>
      </c>
      <c r="J91" s="101" t="str">
        <f>VLOOKUP(I91,Presupuesto!$B$11:$C$565,2,0)</f>
        <v>DECIMOCUARTO MES</v>
      </c>
      <c r="K91" s="98" t="str">
        <f t="shared" si="2"/>
        <v>Posgrado</v>
      </c>
      <c r="L91" s="98" t="s">
        <v>394</v>
      </c>
    </row>
    <row r="92" spans="3:12" ht="15.75" thickBot="1" x14ac:dyDescent="0.3">
      <c r="C92" s="137" t="s">
        <v>485</v>
      </c>
      <c r="D92" s="199"/>
      <c r="E92" s="152">
        <v>12</v>
      </c>
      <c r="F92" s="304">
        <f>HLOOKUP($C92,$BZ$2:$CM$3,2,0)</f>
        <v>27792.79</v>
      </c>
      <c r="G92" s="113">
        <f>D92*E92*F92</f>
        <v>0</v>
      </c>
      <c r="H92" s="166"/>
      <c r="I92" s="114" t="s">
        <v>494</v>
      </c>
      <c r="J92" s="114" t="str">
        <f>VLOOKUP(I92,Presupuesto!$B$11:$C$565,2,0)</f>
        <v>SUELDOS Y SALARIOS PERMANENTES</v>
      </c>
      <c r="K92" s="98" t="str">
        <f t="shared" si="2"/>
        <v>Posgrado</v>
      </c>
      <c r="L92" s="98" t="s">
        <v>394</v>
      </c>
    </row>
    <row r="93" spans="3:12" x14ac:dyDescent="0.25">
      <c r="C93" s="171" t="s">
        <v>58</v>
      </c>
      <c r="D93" s="163"/>
      <c r="E93" s="154">
        <v>0</v>
      </c>
      <c r="F93" s="100">
        <f>IF(E92=0,"",(G92/E92)/12*E92)</f>
        <v>0</v>
      </c>
      <c r="G93" s="97">
        <f>F93</f>
        <v>0</v>
      </c>
      <c r="H93" s="164"/>
      <c r="I93" s="116" t="s">
        <v>514</v>
      </c>
      <c r="J93" s="116" t="str">
        <f>VLOOKUP(I93,Presupuesto!$B$11:$C$565,2,0)</f>
        <v>AGUINALDO Y DECIMO CUARTO MES</v>
      </c>
      <c r="K93" s="98" t="str">
        <f t="shared" si="2"/>
        <v>Posgrado</v>
      </c>
      <c r="L93" s="98" t="s">
        <v>394</v>
      </c>
    </row>
    <row r="94" spans="3:12" ht="15.75" thickBot="1" x14ac:dyDescent="0.3">
      <c r="C94" s="172" t="s">
        <v>59</v>
      </c>
      <c r="D94" s="163"/>
      <c r="E94" s="154">
        <v>0</v>
      </c>
      <c r="F94" s="117">
        <f>IF(E92&lt;6,"",((E92-6)/12)*(G92/E92))</f>
        <v>0</v>
      </c>
      <c r="G94" s="97">
        <f>F94</f>
        <v>0</v>
      </c>
      <c r="H94" s="164"/>
      <c r="I94" s="101" t="s">
        <v>517</v>
      </c>
      <c r="J94" s="101" t="str">
        <f>VLOOKUP(I94,Presupuesto!$B$11:$C$565,2,0)</f>
        <v>DECIMOCUARTO MES</v>
      </c>
      <c r="K94" s="98" t="str">
        <f t="shared" si="2"/>
        <v>Posgrado</v>
      </c>
      <c r="L94" s="98" t="s">
        <v>394</v>
      </c>
    </row>
    <row r="95" spans="3:12" ht="15.75" thickBot="1" x14ac:dyDescent="0.3">
      <c r="C95" s="137" t="s">
        <v>486</v>
      </c>
      <c r="D95" s="199"/>
      <c r="E95" s="152">
        <v>12</v>
      </c>
      <c r="F95" s="304">
        <f>HLOOKUP($C95,$BZ$2:$CM$3,2,0)</f>
        <v>18859.39</v>
      </c>
      <c r="G95" s="113">
        <f>D95*E95*F95</f>
        <v>0</v>
      </c>
      <c r="H95" s="166"/>
      <c r="I95" s="114" t="s">
        <v>494</v>
      </c>
      <c r="J95" s="114" t="str">
        <f>VLOOKUP(I95,Presupuesto!$B$11:$C$565,2,0)</f>
        <v>SUELDOS Y SALARIOS PERMANENTES</v>
      </c>
      <c r="K95" s="98" t="str">
        <f t="shared" si="2"/>
        <v>Posgrado</v>
      </c>
      <c r="L95" s="98" t="s">
        <v>394</v>
      </c>
    </row>
    <row r="96" spans="3:12" x14ac:dyDescent="0.25">
      <c r="C96" s="171" t="s">
        <v>58</v>
      </c>
      <c r="D96" s="163"/>
      <c r="E96" s="154">
        <v>0</v>
      </c>
      <c r="F96" s="100">
        <f>IF(E95=0,"",(G95/E95)/12*E95)</f>
        <v>0</v>
      </c>
      <c r="G96" s="97">
        <f>F96</f>
        <v>0</v>
      </c>
      <c r="H96" s="164"/>
      <c r="I96" s="116" t="s">
        <v>514</v>
      </c>
      <c r="J96" s="116" t="str">
        <f>VLOOKUP(I96,Presupuesto!$B$11:$C$565,2,0)</f>
        <v>AGUINALDO Y DECIMO CUARTO MES</v>
      </c>
      <c r="K96" s="98" t="str">
        <f t="shared" si="2"/>
        <v>Posgrado</v>
      </c>
      <c r="L96" s="98" t="s">
        <v>394</v>
      </c>
    </row>
    <row r="97" spans="3:12" ht="15.75" thickBot="1" x14ac:dyDescent="0.3">
      <c r="C97" s="172" t="s">
        <v>59</v>
      </c>
      <c r="D97" s="163"/>
      <c r="E97" s="154">
        <v>0</v>
      </c>
      <c r="F97" s="117">
        <f>IF(E95&lt;6,"",((E95-6)/12)*(G95/E95))</f>
        <v>0</v>
      </c>
      <c r="G97" s="97">
        <f>F97</f>
        <v>0</v>
      </c>
      <c r="H97" s="164"/>
      <c r="I97" s="101" t="s">
        <v>517</v>
      </c>
      <c r="J97" s="101" t="str">
        <f>VLOOKUP(I97,Presupuesto!$B$11:$C$565,2,0)</f>
        <v>DECIMOCUARTO MES</v>
      </c>
      <c r="K97" s="98" t="str">
        <f t="shared" si="2"/>
        <v>Posgrado</v>
      </c>
      <c r="L97" s="98" t="s">
        <v>394</v>
      </c>
    </row>
    <row r="98" spans="3:12" ht="15.75" thickBot="1" x14ac:dyDescent="0.3">
      <c r="C98" s="137" t="s">
        <v>487</v>
      </c>
      <c r="D98" s="199"/>
      <c r="E98" s="152">
        <v>12</v>
      </c>
      <c r="F98" s="304">
        <f>HLOOKUP($C98,$BZ$2:$CM$3,2,0)</f>
        <v>17866.8</v>
      </c>
      <c r="G98" s="113">
        <f>D98*E98*F98</f>
        <v>0</v>
      </c>
      <c r="H98" s="166"/>
      <c r="I98" s="114" t="s">
        <v>494</v>
      </c>
      <c r="J98" s="114" t="str">
        <f>VLOOKUP(I98,Presupuesto!$B$11:$C$565,2,0)</f>
        <v>SUELDOS Y SALARIOS PERMANENTES</v>
      </c>
      <c r="K98" s="98" t="str">
        <f t="shared" si="2"/>
        <v>Posgrado</v>
      </c>
      <c r="L98" s="98" t="s">
        <v>394</v>
      </c>
    </row>
    <row r="99" spans="3:12" x14ac:dyDescent="0.25">
      <c r="C99" s="171" t="s">
        <v>58</v>
      </c>
      <c r="D99" s="163"/>
      <c r="E99" s="154">
        <v>0</v>
      </c>
      <c r="F99" s="100">
        <f>IF(E98=0,"",(G98/E98)/12*E98)</f>
        <v>0</v>
      </c>
      <c r="G99" s="97">
        <f>F99</f>
        <v>0</v>
      </c>
      <c r="H99" s="164"/>
      <c r="I99" s="116" t="s">
        <v>514</v>
      </c>
      <c r="J99" s="116" t="str">
        <f>VLOOKUP(I99,Presupuesto!$B$11:$C$565,2,0)</f>
        <v>AGUINALDO Y DECIMO CUARTO MES</v>
      </c>
      <c r="K99" s="98" t="str">
        <f t="shared" si="2"/>
        <v>Posgrado</v>
      </c>
      <c r="L99" s="98" t="s">
        <v>394</v>
      </c>
    </row>
    <row r="100" spans="3:12" ht="15.75" thickBot="1" x14ac:dyDescent="0.3">
      <c r="C100" s="172" t="s">
        <v>59</v>
      </c>
      <c r="D100" s="163"/>
      <c r="E100" s="154">
        <v>0</v>
      </c>
      <c r="F100" s="117">
        <f>IF(E98&lt;6,"",((E98-6)/12)*(G98/E98))</f>
        <v>0</v>
      </c>
      <c r="G100" s="97">
        <f>F100</f>
        <v>0</v>
      </c>
      <c r="H100" s="164"/>
      <c r="I100" s="101" t="s">
        <v>517</v>
      </c>
      <c r="J100" s="101" t="str">
        <f>VLOOKUP(I100,Presupuesto!$B$11:$C$565,2,0)</f>
        <v>DECIMOCUARTO MES</v>
      </c>
      <c r="K100" s="98" t="str">
        <f t="shared" si="2"/>
        <v>Posgrado</v>
      </c>
      <c r="L100" s="98" t="s">
        <v>394</v>
      </c>
    </row>
    <row r="101" spans="3:12" ht="15.75" thickBot="1" x14ac:dyDescent="0.3">
      <c r="C101" s="137" t="s">
        <v>488</v>
      </c>
      <c r="D101" s="199"/>
      <c r="E101" s="152">
        <v>12</v>
      </c>
      <c r="F101" s="304">
        <f>HLOOKUP($C101,$BZ$2:$CM$3,2,0)</f>
        <v>13896.4</v>
      </c>
      <c r="G101" s="113">
        <f>D101*E101*F101</f>
        <v>0</v>
      </c>
      <c r="H101" s="166"/>
      <c r="I101" s="114" t="s">
        <v>494</v>
      </c>
      <c r="J101" s="114" t="str">
        <f>VLOOKUP(I101,Presupuesto!$B$11:$C$565,2,0)</f>
        <v>SUELDOS Y SALARIOS PERMANENTES</v>
      </c>
      <c r="K101" s="98" t="str">
        <f t="shared" si="2"/>
        <v>Posgrado</v>
      </c>
      <c r="L101" s="98" t="s">
        <v>394</v>
      </c>
    </row>
    <row r="102" spans="3:12" x14ac:dyDescent="0.25">
      <c r="C102" s="171" t="s">
        <v>58</v>
      </c>
      <c r="D102" s="163"/>
      <c r="E102" s="154">
        <v>0</v>
      </c>
      <c r="F102" s="100">
        <f>IF(E101=0,"",(G101/E101)/12*E101)</f>
        <v>0</v>
      </c>
      <c r="G102" s="97">
        <f>F102</f>
        <v>0</v>
      </c>
      <c r="H102" s="164"/>
      <c r="I102" s="116" t="s">
        <v>514</v>
      </c>
      <c r="J102" s="116" t="str">
        <f>VLOOKUP(I102,Presupuesto!$B$11:$C$565,2,0)</f>
        <v>AGUINALDO Y DECIMO CUARTO MES</v>
      </c>
      <c r="K102" s="98" t="str">
        <f t="shared" si="2"/>
        <v>Posgrado</v>
      </c>
      <c r="L102" s="98" t="s">
        <v>394</v>
      </c>
    </row>
    <row r="103" spans="3:12" ht="15.75" thickBot="1" x14ac:dyDescent="0.3">
      <c r="C103" s="172" t="s">
        <v>59</v>
      </c>
      <c r="D103" s="163"/>
      <c r="E103" s="154">
        <v>0</v>
      </c>
      <c r="F103" s="117">
        <f>IF(E101&lt;6,"",((E101-6)/12)*(G101/E101))</f>
        <v>0</v>
      </c>
      <c r="G103" s="97">
        <f>F103</f>
        <v>0</v>
      </c>
      <c r="H103" s="164"/>
      <c r="I103" s="101" t="s">
        <v>517</v>
      </c>
      <c r="J103" s="101" t="str">
        <f>VLOOKUP(I103,Presupuesto!$B$11:$C$565,2,0)</f>
        <v>DECIMOCUARTO MES</v>
      </c>
      <c r="K103" s="98" t="str">
        <f t="shared" si="2"/>
        <v>Posgrado</v>
      </c>
      <c r="L103" s="98" t="s">
        <v>394</v>
      </c>
    </row>
    <row r="104" spans="3:12" ht="15.75" thickBot="1" x14ac:dyDescent="0.3">
      <c r="C104" s="137" t="s">
        <v>489</v>
      </c>
      <c r="D104" s="199"/>
      <c r="E104" s="152">
        <v>12</v>
      </c>
      <c r="F104" s="304">
        <f>HLOOKUP($C104,$BZ$2:$CM$3,2,0)</f>
        <v>15004.09</v>
      </c>
      <c r="G104" s="113">
        <f>D104*E104*F104</f>
        <v>0</v>
      </c>
      <c r="H104" s="166"/>
      <c r="I104" s="114" t="s">
        <v>494</v>
      </c>
      <c r="J104" s="114" t="str">
        <f>VLOOKUP(I104,Presupuesto!$B$11:$C$565,2,0)</f>
        <v>SUELDOS Y SALARIOS PERMANENTES</v>
      </c>
      <c r="K104" s="98" t="str">
        <f t="shared" si="2"/>
        <v>Posgrado</v>
      </c>
      <c r="L104" s="98" t="s">
        <v>394</v>
      </c>
    </row>
    <row r="105" spans="3:12" x14ac:dyDescent="0.25">
      <c r="C105" s="171" t="s">
        <v>58</v>
      </c>
      <c r="D105" s="163"/>
      <c r="E105" s="154">
        <v>0</v>
      </c>
      <c r="F105" s="100">
        <f>IF(E104=0,"",(G104/E104)/12*E104)</f>
        <v>0</v>
      </c>
      <c r="G105" s="97">
        <f>F105</f>
        <v>0</v>
      </c>
      <c r="H105" s="164"/>
      <c r="I105" s="116" t="s">
        <v>514</v>
      </c>
      <c r="J105" s="116" t="str">
        <f>VLOOKUP(I105,Presupuesto!$B$11:$C$565,2,0)</f>
        <v>AGUINALDO Y DECIMO CUARTO MES</v>
      </c>
      <c r="K105" s="98" t="str">
        <f t="shared" si="2"/>
        <v>Posgrado</v>
      </c>
      <c r="L105" s="98" t="s">
        <v>394</v>
      </c>
    </row>
    <row r="106" spans="3:12" ht="15.75" thickBot="1" x14ac:dyDescent="0.3">
      <c r="C106" s="172" t="s">
        <v>59</v>
      </c>
      <c r="D106" s="163"/>
      <c r="E106" s="154">
        <v>0</v>
      </c>
      <c r="F106" s="117">
        <f>IF(E104&lt;6,"",((E104-6)/12)*(G104/E104))</f>
        <v>0</v>
      </c>
      <c r="G106" s="97">
        <f>F106</f>
        <v>0</v>
      </c>
      <c r="H106" s="164"/>
      <c r="I106" s="101" t="s">
        <v>517</v>
      </c>
      <c r="J106" s="101" t="str">
        <f>VLOOKUP(I106,Presupuesto!$B$11:$C$565,2,0)</f>
        <v>DECIMOCUARTO MES</v>
      </c>
      <c r="K106" s="98" t="str">
        <f t="shared" si="2"/>
        <v>Posgrado</v>
      </c>
      <c r="L106" s="98" t="s">
        <v>394</v>
      </c>
    </row>
    <row r="107" spans="3:12" ht="15.75" thickBot="1" x14ac:dyDescent="0.3">
      <c r="C107" s="137" t="s">
        <v>490</v>
      </c>
      <c r="D107" s="199"/>
      <c r="E107" s="152">
        <v>12</v>
      </c>
      <c r="F107" s="304">
        <f>HLOOKUP($C107,$BZ$2:$CM$3,2,0)</f>
        <v>13238.9</v>
      </c>
      <c r="G107" s="113">
        <f>D107*E107*F107</f>
        <v>0</v>
      </c>
      <c r="H107" s="166"/>
      <c r="I107" s="114" t="s">
        <v>494</v>
      </c>
      <c r="J107" s="114" t="str">
        <f>VLOOKUP(I107,Presupuesto!$B$11:$C$565,2,0)</f>
        <v>SUELDOS Y SALARIOS PERMANENTES</v>
      </c>
      <c r="K107" s="98" t="str">
        <f t="shared" si="2"/>
        <v>Posgrado</v>
      </c>
      <c r="L107" s="98" t="s">
        <v>394</v>
      </c>
    </row>
    <row r="108" spans="3:12" x14ac:dyDescent="0.25">
      <c r="C108" s="171" t="s">
        <v>58</v>
      </c>
      <c r="D108" s="163"/>
      <c r="E108" s="154">
        <v>0</v>
      </c>
      <c r="F108" s="100">
        <f>IF(E107=0,"",(G107/E107)/12*E107)</f>
        <v>0</v>
      </c>
      <c r="G108" s="97">
        <f>F108</f>
        <v>0</v>
      </c>
      <c r="H108" s="164"/>
      <c r="I108" s="116" t="s">
        <v>514</v>
      </c>
      <c r="J108" s="116" t="str">
        <f>VLOOKUP(I108,Presupuesto!$B$11:$C$565,2,0)</f>
        <v>AGUINALDO Y DECIMO CUARTO MES</v>
      </c>
      <c r="K108" s="98" t="str">
        <f t="shared" si="2"/>
        <v>Posgrado</v>
      </c>
      <c r="L108" s="98" t="s">
        <v>394</v>
      </c>
    </row>
    <row r="109" spans="3:12" ht="15.75" thickBot="1" x14ac:dyDescent="0.3">
      <c r="C109" s="172" t="s">
        <v>59</v>
      </c>
      <c r="D109" s="163"/>
      <c r="E109" s="154">
        <v>0</v>
      </c>
      <c r="F109" s="117">
        <f>IF(E107&lt;6,"",((E107-6)/12)*(G107/E107))</f>
        <v>0</v>
      </c>
      <c r="G109" s="97">
        <f>F109</f>
        <v>0</v>
      </c>
      <c r="H109" s="164"/>
      <c r="I109" s="101" t="s">
        <v>517</v>
      </c>
      <c r="J109" s="101" t="str">
        <f>VLOOKUP(I109,Presupuesto!$B$11:$C$565,2,0)</f>
        <v>DECIMOCUARTO MES</v>
      </c>
      <c r="K109" s="98" t="str">
        <f t="shared" si="2"/>
        <v>Posgrado</v>
      </c>
      <c r="L109" s="98" t="s">
        <v>394</v>
      </c>
    </row>
    <row r="110" spans="3:12" ht="15.75" thickBot="1" x14ac:dyDescent="0.3">
      <c r="C110" s="137" t="s">
        <v>491</v>
      </c>
      <c r="D110" s="199"/>
      <c r="E110" s="152">
        <v>12</v>
      </c>
      <c r="F110" s="304">
        <f>HLOOKUP($C110,$BZ$2:$CM$3,2,0)</f>
        <v>12356.31</v>
      </c>
      <c r="G110" s="113">
        <f>D110*E110*F110</f>
        <v>0</v>
      </c>
      <c r="H110" s="166"/>
      <c r="I110" s="114" t="s">
        <v>494</v>
      </c>
      <c r="J110" s="114" t="str">
        <f>VLOOKUP(I110,Presupuesto!$B$11:$C$565,2,0)</f>
        <v>SUELDOS Y SALARIOS PERMANENTES</v>
      </c>
      <c r="K110" s="98" t="str">
        <f t="shared" ref="K110:K127" si="3">$K$77</f>
        <v>Posgrado</v>
      </c>
      <c r="L110" s="98" t="s">
        <v>394</v>
      </c>
    </row>
    <row r="111" spans="3:12" x14ac:dyDescent="0.25">
      <c r="C111" s="171" t="s">
        <v>58</v>
      </c>
      <c r="D111" s="163"/>
      <c r="E111" s="154">
        <v>0</v>
      </c>
      <c r="F111" s="100">
        <f>IF(E110=0,"",(G110/E110)/12*E110)</f>
        <v>0</v>
      </c>
      <c r="G111" s="97">
        <f>F111</f>
        <v>0</v>
      </c>
      <c r="H111" s="164"/>
      <c r="I111" s="116" t="s">
        <v>514</v>
      </c>
      <c r="J111" s="116" t="str">
        <f>VLOOKUP(I111,Presupuesto!$B$11:$C$565,2,0)</f>
        <v>AGUINALDO Y DECIMO CUARTO MES</v>
      </c>
      <c r="K111" s="98" t="str">
        <f t="shared" si="3"/>
        <v>Posgrado</v>
      </c>
      <c r="L111" s="98" t="s">
        <v>394</v>
      </c>
    </row>
    <row r="112" spans="3:12" ht="15.75" thickBot="1" x14ac:dyDescent="0.3">
      <c r="C112" s="172" t="s">
        <v>59</v>
      </c>
      <c r="D112" s="163"/>
      <c r="E112" s="154">
        <v>0</v>
      </c>
      <c r="F112" s="117">
        <f>IF(E110&lt;6,"",((E110-6)/12)*(G110/E110))</f>
        <v>0</v>
      </c>
      <c r="G112" s="97">
        <f>F112</f>
        <v>0</v>
      </c>
      <c r="H112" s="164"/>
      <c r="I112" s="101" t="s">
        <v>517</v>
      </c>
      <c r="J112" s="101" t="str">
        <f>VLOOKUP(I112,Presupuesto!$B$11:$C$565,2,0)</f>
        <v>DECIMOCUARTO MES</v>
      </c>
      <c r="K112" s="98" t="str">
        <f t="shared" si="3"/>
        <v>Posgrado</v>
      </c>
      <c r="L112" s="98" t="s">
        <v>394</v>
      </c>
    </row>
    <row r="113" spans="3:12" ht="15.75" thickBot="1" x14ac:dyDescent="0.3">
      <c r="C113" s="137" t="s">
        <v>492</v>
      </c>
      <c r="D113" s="199"/>
      <c r="E113" s="152">
        <v>12</v>
      </c>
      <c r="F113" s="304">
        <f>HLOOKUP($C113,$BZ$2:$CM$3,2,0)</f>
        <v>463.22</v>
      </c>
      <c r="G113" s="113">
        <f>D113*E113*F113</f>
        <v>0</v>
      </c>
      <c r="H113" s="166"/>
      <c r="I113" s="114" t="s">
        <v>494</v>
      </c>
      <c r="J113" s="114" t="str">
        <f>VLOOKUP(I113,Presupuesto!$B$11:$C$565,2,0)</f>
        <v>SUELDOS Y SALARIOS PERMANENTES</v>
      </c>
      <c r="K113" s="98" t="str">
        <f t="shared" si="3"/>
        <v>Posgrado</v>
      </c>
      <c r="L113" s="98" t="s">
        <v>394</v>
      </c>
    </row>
    <row r="114" spans="3:12" x14ac:dyDescent="0.25">
      <c r="C114" s="171" t="s">
        <v>58</v>
      </c>
      <c r="D114" s="163"/>
      <c r="E114" s="154">
        <v>0</v>
      </c>
      <c r="F114" s="100">
        <f>IF(E113=0,"",(G113/E113)/12*E113)</f>
        <v>0</v>
      </c>
      <c r="G114" s="97">
        <f>F114</f>
        <v>0</v>
      </c>
      <c r="H114" s="164"/>
      <c r="I114" s="116" t="s">
        <v>514</v>
      </c>
      <c r="J114" s="116" t="str">
        <f>VLOOKUP(I114,Presupuesto!$B$11:$C$565,2,0)</f>
        <v>AGUINALDO Y DECIMO CUARTO MES</v>
      </c>
      <c r="K114" s="98" t="str">
        <f t="shared" si="3"/>
        <v>Posgrado</v>
      </c>
      <c r="L114" s="98" t="s">
        <v>394</v>
      </c>
    </row>
    <row r="115" spans="3:12" ht="15.75" thickBot="1" x14ac:dyDescent="0.3">
      <c r="C115" s="172" t="s">
        <v>59</v>
      </c>
      <c r="D115" s="163"/>
      <c r="E115" s="154">
        <v>0</v>
      </c>
      <c r="F115" s="117">
        <f>IF(E113&lt;6,"",((E113-6)/12)*(G113/E113))</f>
        <v>0</v>
      </c>
      <c r="G115" s="97">
        <f>F115</f>
        <v>0</v>
      </c>
      <c r="H115" s="164"/>
      <c r="I115" s="101" t="s">
        <v>517</v>
      </c>
      <c r="J115" s="101" t="str">
        <f>VLOOKUP(I115,Presupuesto!$B$11:$C$565,2,0)</f>
        <v>DECIMOCUARTO MES</v>
      </c>
      <c r="K115" s="98" t="str">
        <f t="shared" si="3"/>
        <v>Posgrado</v>
      </c>
      <c r="L115" s="98" t="s">
        <v>394</v>
      </c>
    </row>
    <row r="116" spans="3:12" ht="15.75" thickBot="1" x14ac:dyDescent="0.3">
      <c r="C116" s="137" t="s">
        <v>493</v>
      </c>
      <c r="D116" s="199"/>
      <c r="E116" s="152">
        <v>12</v>
      </c>
      <c r="F116" s="304">
        <f>HLOOKUP($C116,$BZ$2:$CM$3,2,0)</f>
        <v>2007.3</v>
      </c>
      <c r="G116" s="113">
        <f>D116*E116*F116</f>
        <v>0</v>
      </c>
      <c r="H116" s="166"/>
      <c r="I116" s="114" t="s">
        <v>494</v>
      </c>
      <c r="J116" s="114" t="str">
        <f>VLOOKUP(I116,Presupuesto!$B$11:$C$565,2,0)</f>
        <v>SUELDOS Y SALARIOS PERMANENTES</v>
      </c>
      <c r="K116" s="98" t="str">
        <f t="shared" si="3"/>
        <v>Posgrado</v>
      </c>
      <c r="L116" s="98" t="s">
        <v>394</v>
      </c>
    </row>
    <row r="117" spans="3:12" x14ac:dyDescent="0.25">
      <c r="C117" s="171" t="s">
        <v>58</v>
      </c>
      <c r="D117" s="163"/>
      <c r="E117" s="154">
        <v>0</v>
      </c>
      <c r="F117" s="100">
        <f>IF(E116=0,"",(G116/E116)/12*E116)</f>
        <v>0</v>
      </c>
      <c r="G117" s="97">
        <f>F117</f>
        <v>0</v>
      </c>
      <c r="H117" s="164"/>
      <c r="I117" s="116" t="s">
        <v>514</v>
      </c>
      <c r="J117" s="116" t="str">
        <f>VLOOKUP(I117,Presupuesto!$B$11:$C$565,2,0)</f>
        <v>AGUINALDO Y DECIMO CUARTO MES</v>
      </c>
      <c r="K117" s="98" t="str">
        <f t="shared" si="3"/>
        <v>Posgrado</v>
      </c>
      <c r="L117" s="98" t="s">
        <v>394</v>
      </c>
    </row>
    <row r="118" spans="3:12" ht="15.75" thickBot="1" x14ac:dyDescent="0.3">
      <c r="C118" s="172" t="s">
        <v>59</v>
      </c>
      <c r="D118" s="163"/>
      <c r="E118" s="154">
        <v>0</v>
      </c>
      <c r="F118" s="117">
        <f>IF(E116&lt;6,"",((E116-6)/12)*(G116/E116))</f>
        <v>0</v>
      </c>
      <c r="G118" s="97">
        <f>F118</f>
        <v>0</v>
      </c>
      <c r="H118" s="164"/>
      <c r="I118" s="101" t="s">
        <v>517</v>
      </c>
      <c r="J118" s="101" t="str">
        <f>VLOOKUP(I118,Presupuesto!$B$11:$C$565,2,0)</f>
        <v>DECIMOCUARTO MES</v>
      </c>
      <c r="K118" s="98" t="str">
        <f t="shared" si="3"/>
        <v>Posgrado</v>
      </c>
      <c r="L118" s="98" t="s">
        <v>394</v>
      </c>
    </row>
    <row r="119" spans="3:12" ht="15.75" thickBot="1" x14ac:dyDescent="0.3">
      <c r="C119" s="140" t="s">
        <v>83</v>
      </c>
      <c r="D119" s="199"/>
      <c r="E119" s="152">
        <v>12</v>
      </c>
      <c r="F119" s="139">
        <v>30000</v>
      </c>
      <c r="G119" s="113">
        <f>D119*E119*F119</f>
        <v>0</v>
      </c>
      <c r="H119" s="166"/>
      <c r="I119" s="114" t="s">
        <v>562</v>
      </c>
      <c r="J119" s="114" t="str">
        <f>VLOOKUP(I119,Presupuesto!$B$11:$C$565,2,0)</f>
        <v>CONTRATOS ESPECIALES</v>
      </c>
      <c r="K119" s="98" t="str">
        <f t="shared" si="3"/>
        <v>Posgrado</v>
      </c>
      <c r="L119" s="98" t="s">
        <v>394</v>
      </c>
    </row>
    <row r="120" spans="3:12" x14ac:dyDescent="0.25">
      <c r="C120" s="171" t="s">
        <v>58</v>
      </c>
      <c r="D120" s="163"/>
      <c r="E120" s="154">
        <v>0</v>
      </c>
      <c r="F120" s="117">
        <f>IF(E119=0,"",(G119/E119)/12*E119)</f>
        <v>0</v>
      </c>
      <c r="G120" s="97">
        <f>F120</f>
        <v>0</v>
      </c>
      <c r="H120" s="164"/>
      <c r="I120" s="101" t="s">
        <v>562</v>
      </c>
      <c r="J120" s="101" t="str">
        <f>VLOOKUP(I120,Presupuesto!$B$11:$C$565,2,0)</f>
        <v>CONTRATOS ESPECIALES</v>
      </c>
      <c r="K120" s="98" t="str">
        <f t="shared" si="3"/>
        <v>Posgrado</v>
      </c>
      <c r="L120" s="98" t="s">
        <v>393</v>
      </c>
    </row>
    <row r="121" spans="3:12" ht="15.75" thickBot="1" x14ac:dyDescent="0.3">
      <c r="C121" s="172" t="s">
        <v>59</v>
      </c>
      <c r="D121" s="163"/>
      <c r="E121" s="154">
        <v>0</v>
      </c>
      <c r="F121" s="100">
        <f>IF(E119&lt;6,"",((E119-6)/12)*(G119/E119))</f>
        <v>0</v>
      </c>
      <c r="G121" s="97">
        <f>F121</f>
        <v>0</v>
      </c>
      <c r="H121" s="164"/>
      <c r="I121" s="101" t="s">
        <v>562</v>
      </c>
      <c r="J121" s="101" t="str">
        <f>VLOOKUP(I121,Presupuesto!$B$11:$C$565,2,0)</f>
        <v>CONTRATOS ESPECIALES</v>
      </c>
      <c r="K121" s="98" t="str">
        <f t="shared" si="3"/>
        <v>Posgrado</v>
      </c>
      <c r="L121" s="98" t="s">
        <v>398</v>
      </c>
    </row>
    <row r="122" spans="3:12" ht="15.75" thickBot="1" x14ac:dyDescent="0.3">
      <c r="C122" s="140" t="s">
        <v>60</v>
      </c>
      <c r="D122" s="199"/>
      <c r="E122" s="152">
        <v>12</v>
      </c>
      <c r="F122" s="118">
        <v>30000</v>
      </c>
      <c r="G122" s="113">
        <f>D122*E122*F122</f>
        <v>0</v>
      </c>
      <c r="H122" s="166"/>
      <c r="I122" s="114" t="s">
        <v>703</v>
      </c>
      <c r="J122" s="114" t="str">
        <f>VLOOKUP(I122,Presupuesto!$B$11:$C$565,2,0)</f>
        <v>OTROS SERVICIOS TECNICOS Y PROFESIONALES</v>
      </c>
      <c r="K122" s="98" t="str">
        <f t="shared" si="3"/>
        <v>Posgrado</v>
      </c>
      <c r="L122" s="98" t="s">
        <v>393</v>
      </c>
    </row>
    <row r="123" spans="3:12" x14ac:dyDescent="0.25">
      <c r="C123" s="171" t="s">
        <v>58</v>
      </c>
      <c r="D123" s="163"/>
      <c r="E123" s="154">
        <v>0</v>
      </c>
      <c r="F123" s="100">
        <v>0</v>
      </c>
      <c r="G123" s="97">
        <f>F123</f>
        <v>0</v>
      </c>
      <c r="H123" s="164"/>
      <c r="I123" s="101" t="s">
        <v>703</v>
      </c>
      <c r="J123" s="101" t="str">
        <f>VLOOKUP(I123,Presupuesto!$B$11:$C$565,2,0)</f>
        <v>OTROS SERVICIOS TECNICOS Y PROFESIONALES</v>
      </c>
      <c r="K123" s="98" t="str">
        <f t="shared" si="3"/>
        <v>Posgrado</v>
      </c>
      <c r="L123" s="98" t="s">
        <v>393</v>
      </c>
    </row>
    <row r="124" spans="3:12" ht="15.75" thickBot="1" x14ac:dyDescent="0.3">
      <c r="C124" s="172" t="s">
        <v>59</v>
      </c>
      <c r="D124" s="163"/>
      <c r="E124" s="154">
        <v>0</v>
      </c>
      <c r="F124" s="100">
        <v>0</v>
      </c>
      <c r="G124" s="97">
        <f>F124</f>
        <v>0</v>
      </c>
      <c r="H124" s="164"/>
      <c r="I124" s="101" t="s">
        <v>703</v>
      </c>
      <c r="J124" s="101" t="str">
        <f>VLOOKUP(I124,Presupuesto!$B$11:$C$565,2,0)</f>
        <v>OTROS SERVICIOS TECNICOS Y PROFESIONALES</v>
      </c>
      <c r="K124" s="98" t="str">
        <f t="shared" si="3"/>
        <v>Posgrado</v>
      </c>
      <c r="L124" s="98" t="s">
        <v>393</v>
      </c>
    </row>
    <row r="125" spans="3:12" ht="15.75" thickBot="1" x14ac:dyDescent="0.3">
      <c r="C125" s="140" t="s">
        <v>61</v>
      </c>
      <c r="D125" s="199">
        <v>1</v>
      </c>
      <c r="E125" s="152">
        <v>12</v>
      </c>
      <c r="F125" s="118">
        <v>30000</v>
      </c>
      <c r="G125" s="113">
        <v>360000</v>
      </c>
      <c r="H125" s="166" t="s">
        <v>1538</v>
      </c>
      <c r="I125" s="114" t="s">
        <v>494</v>
      </c>
      <c r="J125" s="114" t="str">
        <f>VLOOKUP(I125,Presupuesto!$B$11:$C$565,2,0)</f>
        <v>SUELDOS Y SALARIOS PERMANENTES</v>
      </c>
      <c r="K125" s="98" t="str">
        <f t="shared" si="3"/>
        <v>Posgrado</v>
      </c>
      <c r="L125" s="98" t="s">
        <v>393</v>
      </c>
    </row>
    <row r="126" spans="3:12" x14ac:dyDescent="0.25">
      <c r="C126" s="171" t="s">
        <v>58</v>
      </c>
      <c r="D126" s="169">
        <v>1</v>
      </c>
      <c r="E126" s="131">
        <v>0</v>
      </c>
      <c r="F126" s="119">
        <f>IF(E125=0,"",(G125/E125)/12*E125)</f>
        <v>30000</v>
      </c>
      <c r="G126" s="120">
        <v>30000</v>
      </c>
      <c r="H126" s="164" t="s">
        <v>1538</v>
      </c>
      <c r="I126" s="101" t="s">
        <v>514</v>
      </c>
      <c r="J126" s="101" t="str">
        <f>VLOOKUP(I126,Presupuesto!$B$11:$C$565,2,0)</f>
        <v>AGUINALDO Y DECIMO CUARTO MES</v>
      </c>
      <c r="K126" s="98" t="str">
        <f t="shared" si="3"/>
        <v>Posgrado</v>
      </c>
      <c r="L126" s="98" t="s">
        <v>393</v>
      </c>
    </row>
    <row r="127" spans="3:12" ht="15.75" thickBot="1" x14ac:dyDescent="0.3">
      <c r="C127" s="173" t="s">
        <v>59</v>
      </c>
      <c r="D127" s="162">
        <v>1</v>
      </c>
      <c r="E127" s="132">
        <v>0</v>
      </c>
      <c r="F127" s="105">
        <f>IF(E125&lt;6,"",((E125-6)/12)*(G125/E125))</f>
        <v>15000</v>
      </c>
      <c r="G127" s="105">
        <v>15000</v>
      </c>
      <c r="H127" s="162" t="s">
        <v>1538</v>
      </c>
      <c r="I127" s="106" t="s">
        <v>517</v>
      </c>
      <c r="J127" s="124" t="str">
        <f>VLOOKUP(I127,Presupuesto!$B$11:$C$565,2,0)</f>
        <v>DECIMOCUARTO MES</v>
      </c>
      <c r="K127" s="106" t="str">
        <f t="shared" si="3"/>
        <v>Posgrado</v>
      </c>
      <c r="L127" s="124" t="s">
        <v>393</v>
      </c>
    </row>
    <row r="129" spans="3:12" ht="15.75" thickBot="1" x14ac:dyDescent="0.3">
      <c r="K129" s="153"/>
    </row>
    <row r="130" spans="3:12" ht="15.75" thickBot="1" x14ac:dyDescent="0.3">
      <c r="C130" s="69" t="s">
        <v>43</v>
      </c>
      <c r="D130" s="30">
        <f>SUM(G137:G187)</f>
        <v>405000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697" t="s">
        <v>2759</v>
      </c>
      <c r="E133" s="93"/>
      <c r="F133" s="93"/>
      <c r="G133" s="93"/>
      <c r="H133" s="76"/>
      <c r="I133" s="76"/>
      <c r="J133" s="76"/>
      <c r="K133" s="153"/>
    </row>
    <row r="134" spans="3:12" ht="18.75" x14ac:dyDescent="0.25">
      <c r="C134" s="210" t="str">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Solicitud de equipo y materiales de remodelacion. Adquision de Cotizaciones. Compra de equipo y materiales</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480</v>
      </c>
      <c r="D137" s="199"/>
      <c r="E137" s="152">
        <v>12</v>
      </c>
      <c r="F137" s="304">
        <f>HLOOKUP($C137,$BZ$2:$CM$3,2,0)</f>
        <v>43674.39</v>
      </c>
      <c r="G137" s="113">
        <f>D137*E137*F137</f>
        <v>0</v>
      </c>
      <c r="H137" s="166"/>
      <c r="I137" s="114" t="s">
        <v>494</v>
      </c>
      <c r="J137" s="114" t="str">
        <f>VLOOKUP(I137,Presupuesto!$B$11:$C$565,2,0)</f>
        <v>SUELDOS Y SALARIOS PERMANENTES</v>
      </c>
      <c r="K137" s="218" t="s">
        <v>1445</v>
      </c>
      <c r="L137" s="98" t="s">
        <v>393</v>
      </c>
    </row>
    <row r="138" spans="3:12" x14ac:dyDescent="0.25">
      <c r="C138" s="171" t="s">
        <v>58</v>
      </c>
      <c r="D138" s="163"/>
      <c r="E138" s="154">
        <v>0</v>
      </c>
      <c r="F138" s="100">
        <f>IF(E137=0,"",(G137/E137)/12*E137)</f>
        <v>0</v>
      </c>
      <c r="G138" s="97">
        <f>F138</f>
        <v>0</v>
      </c>
      <c r="H138" s="164"/>
      <c r="I138" s="116" t="s">
        <v>514</v>
      </c>
      <c r="J138" s="116" t="str">
        <f>VLOOKUP(I138,Presupuesto!$B$11:$C$565,2,0)</f>
        <v>AGUINALDO Y DECIMO CUARTO MES</v>
      </c>
      <c r="K138" s="98" t="str">
        <f t="shared" ref="K138:K169" si="4">$K$137</f>
        <v>Posgrado</v>
      </c>
      <c r="L138" s="98" t="s">
        <v>411</v>
      </c>
    </row>
    <row r="139" spans="3:12" ht="15.75" thickBot="1" x14ac:dyDescent="0.3">
      <c r="C139" s="172" t="s">
        <v>59</v>
      </c>
      <c r="D139" s="163"/>
      <c r="E139" s="154">
        <v>0</v>
      </c>
      <c r="F139" s="117">
        <f>IF(E137&lt;6,"",((E137-6)/12)*(G137/E137))</f>
        <v>0</v>
      </c>
      <c r="G139" s="97">
        <f>F139</f>
        <v>0</v>
      </c>
      <c r="H139" s="164"/>
      <c r="I139" s="101" t="s">
        <v>517</v>
      </c>
      <c r="J139" s="101" t="str">
        <f>VLOOKUP(I139,Presupuesto!$B$11:$C$565,2,0)</f>
        <v>DECIMOCUARTO MES</v>
      </c>
      <c r="K139" s="98" t="str">
        <f t="shared" si="4"/>
        <v>Posgrado</v>
      </c>
      <c r="L139" s="98" t="s">
        <v>394</v>
      </c>
    </row>
    <row r="140" spans="3:12" ht="15.75" thickBot="1" x14ac:dyDescent="0.3">
      <c r="C140" s="137" t="s">
        <v>481</v>
      </c>
      <c r="D140" s="199"/>
      <c r="E140" s="152">
        <v>12</v>
      </c>
      <c r="F140" s="304">
        <f>HLOOKUP($C140,$BZ$2:$CM$3,2,0)</f>
        <v>39703.99</v>
      </c>
      <c r="G140" s="113">
        <f>D140*E140*F140</f>
        <v>0</v>
      </c>
      <c r="H140" s="166"/>
      <c r="I140" s="114" t="s">
        <v>494</v>
      </c>
      <c r="J140" s="114" t="str">
        <f>VLOOKUP(I140,Presupuesto!$B$11:$C$565,2,0)</f>
        <v>SUELDOS Y SALARIOS PERMANENTES</v>
      </c>
      <c r="K140" s="98" t="str">
        <f t="shared" si="4"/>
        <v>Posgrado</v>
      </c>
      <c r="L140" s="98" t="s">
        <v>394</v>
      </c>
    </row>
    <row r="141" spans="3:12" x14ac:dyDescent="0.25">
      <c r="C141" s="171" t="s">
        <v>58</v>
      </c>
      <c r="D141" s="163"/>
      <c r="E141" s="154">
        <v>0</v>
      </c>
      <c r="F141" s="100">
        <f>IF(E140=0,"",(G140/E140)/12*E140)</f>
        <v>0</v>
      </c>
      <c r="G141" s="97">
        <f>F141</f>
        <v>0</v>
      </c>
      <c r="H141" s="164"/>
      <c r="I141" s="116" t="s">
        <v>514</v>
      </c>
      <c r="J141" s="116" t="str">
        <f>VLOOKUP(I141,Presupuesto!$B$11:$C$565,2,0)</f>
        <v>AGUINALDO Y DECIMO CUARTO MES</v>
      </c>
      <c r="K141" s="98" t="str">
        <f t="shared" si="4"/>
        <v>Posgrado</v>
      </c>
      <c r="L141" s="98" t="s">
        <v>394</v>
      </c>
    </row>
    <row r="142" spans="3:12" ht="15.75" thickBot="1" x14ac:dyDescent="0.3">
      <c r="C142" s="172" t="s">
        <v>59</v>
      </c>
      <c r="D142" s="163"/>
      <c r="E142" s="154">
        <v>0</v>
      </c>
      <c r="F142" s="117">
        <f>IF(E140&lt;6,"",((E140-6)/12)*(G140/E140))</f>
        <v>0</v>
      </c>
      <c r="G142" s="97">
        <f>F142</f>
        <v>0</v>
      </c>
      <c r="H142" s="164"/>
      <c r="I142" s="101" t="s">
        <v>517</v>
      </c>
      <c r="J142" s="101" t="str">
        <f>VLOOKUP(I142,Presupuesto!$B$11:$C$565,2,0)</f>
        <v>DECIMOCUARTO MES</v>
      </c>
      <c r="K142" s="98" t="str">
        <f t="shared" si="4"/>
        <v>Posgrado</v>
      </c>
      <c r="L142" s="98" t="s">
        <v>394</v>
      </c>
    </row>
    <row r="143" spans="3:12" ht="15.75" thickBot="1" x14ac:dyDescent="0.3">
      <c r="C143" s="137" t="s">
        <v>482</v>
      </c>
      <c r="D143" s="199"/>
      <c r="E143" s="152">
        <v>12</v>
      </c>
      <c r="F143" s="304">
        <f>HLOOKUP($C143,$BZ$2:$CM$3,2,0)</f>
        <v>35733.589999999997</v>
      </c>
      <c r="G143" s="113">
        <f>D143*E143*F143</f>
        <v>0</v>
      </c>
      <c r="H143" s="166"/>
      <c r="I143" s="114" t="s">
        <v>494</v>
      </c>
      <c r="J143" s="114" t="str">
        <f>VLOOKUP(I143,Presupuesto!$B$11:$C$565,2,0)</f>
        <v>SUELDOS Y SALARIOS PERMANENTES</v>
      </c>
      <c r="K143" s="98" t="str">
        <f t="shared" si="4"/>
        <v>Posgrado</v>
      </c>
      <c r="L143" s="98" t="s">
        <v>394</v>
      </c>
    </row>
    <row r="144" spans="3:12" x14ac:dyDescent="0.25">
      <c r="C144" s="171" t="s">
        <v>58</v>
      </c>
      <c r="D144" s="163"/>
      <c r="E144" s="154">
        <v>0</v>
      </c>
      <c r="F144" s="100">
        <f>IF(E143=0,"",(G143/E143)/12*E143)</f>
        <v>0</v>
      </c>
      <c r="G144" s="97">
        <f>F144</f>
        <v>0</v>
      </c>
      <c r="H144" s="164"/>
      <c r="I144" s="116" t="s">
        <v>514</v>
      </c>
      <c r="J144" s="116" t="str">
        <f>VLOOKUP(I144,Presupuesto!$B$11:$C$565,2,0)</f>
        <v>AGUINALDO Y DECIMO CUARTO MES</v>
      </c>
      <c r="K144" s="98" t="str">
        <f t="shared" si="4"/>
        <v>Posgrado</v>
      </c>
      <c r="L144" s="98" t="s">
        <v>394</v>
      </c>
    </row>
    <row r="145" spans="3:12" ht="15.75" thickBot="1" x14ac:dyDescent="0.3">
      <c r="C145" s="172" t="s">
        <v>59</v>
      </c>
      <c r="D145" s="163"/>
      <c r="E145" s="154">
        <v>0</v>
      </c>
      <c r="F145" s="117">
        <f>IF(E143&lt;6,"",((E143-6)/12)*(G143/E143))</f>
        <v>0</v>
      </c>
      <c r="G145" s="97">
        <f>F145</f>
        <v>0</v>
      </c>
      <c r="H145" s="164"/>
      <c r="I145" s="101" t="s">
        <v>517</v>
      </c>
      <c r="J145" s="101" t="str">
        <f>VLOOKUP(I145,Presupuesto!$B$11:$C$565,2,0)</f>
        <v>DECIMOCUARTO MES</v>
      </c>
      <c r="K145" s="98" t="str">
        <f t="shared" si="4"/>
        <v>Posgrado</v>
      </c>
      <c r="L145" s="98" t="s">
        <v>394</v>
      </c>
    </row>
    <row r="146" spans="3:12" ht="15.75" thickBot="1" x14ac:dyDescent="0.3">
      <c r="C146" s="137" t="s">
        <v>483</v>
      </c>
      <c r="D146" s="199"/>
      <c r="E146" s="152">
        <v>12</v>
      </c>
      <c r="F146" s="304">
        <f>HLOOKUP($C146,$BZ$2:$CM$3,2,0)</f>
        <v>31763.19</v>
      </c>
      <c r="G146" s="113">
        <f>D146*E146*F146</f>
        <v>0</v>
      </c>
      <c r="H146" s="166"/>
      <c r="I146" s="114" t="s">
        <v>494</v>
      </c>
      <c r="J146" s="114" t="str">
        <f>VLOOKUP(I146,Presupuesto!$B$11:$C$565,2,0)</f>
        <v>SUELDOS Y SALARIOS PERMANENTES</v>
      </c>
      <c r="K146" s="98" t="str">
        <f t="shared" si="4"/>
        <v>Posgrado</v>
      </c>
      <c r="L146" s="98" t="s">
        <v>394</v>
      </c>
    </row>
    <row r="147" spans="3:12" x14ac:dyDescent="0.25">
      <c r="C147" s="171" t="s">
        <v>58</v>
      </c>
      <c r="D147" s="163"/>
      <c r="E147" s="154">
        <v>0</v>
      </c>
      <c r="F147" s="100">
        <f>IF(E146=0,"",(G146/E146)/12*E146)</f>
        <v>0</v>
      </c>
      <c r="G147" s="97">
        <f>F147</f>
        <v>0</v>
      </c>
      <c r="H147" s="164"/>
      <c r="I147" s="116" t="s">
        <v>514</v>
      </c>
      <c r="J147" s="116" t="str">
        <f>VLOOKUP(I147,Presupuesto!$B$11:$C$565,2,0)</f>
        <v>AGUINALDO Y DECIMO CUARTO MES</v>
      </c>
      <c r="K147" s="98" t="str">
        <f t="shared" si="4"/>
        <v>Posgrado</v>
      </c>
      <c r="L147" s="98" t="s">
        <v>394</v>
      </c>
    </row>
    <row r="148" spans="3:12" ht="15.75" thickBot="1" x14ac:dyDescent="0.3">
      <c r="C148" s="172" t="s">
        <v>59</v>
      </c>
      <c r="D148" s="163"/>
      <c r="E148" s="154">
        <v>0</v>
      </c>
      <c r="F148" s="117">
        <f>IF(E146&lt;6,"",((E146-6)/12)*(G146/E146))</f>
        <v>0</v>
      </c>
      <c r="G148" s="97">
        <f>F148</f>
        <v>0</v>
      </c>
      <c r="H148" s="164"/>
      <c r="I148" s="101" t="s">
        <v>517</v>
      </c>
      <c r="J148" s="101" t="str">
        <f>VLOOKUP(I148,Presupuesto!$B$11:$C$565,2,0)</f>
        <v>DECIMOCUARTO MES</v>
      </c>
      <c r="K148" s="98" t="str">
        <f t="shared" si="4"/>
        <v>Posgrado</v>
      </c>
      <c r="L148" s="98" t="s">
        <v>394</v>
      </c>
    </row>
    <row r="149" spans="3:12" ht="15.75" thickBot="1" x14ac:dyDescent="0.3">
      <c r="C149" s="137" t="s">
        <v>484</v>
      </c>
      <c r="D149" s="199"/>
      <c r="E149" s="152">
        <v>12</v>
      </c>
      <c r="F149" s="304">
        <f>HLOOKUP($C149,$BZ$2:$CM$3,2,0)</f>
        <v>29777.99</v>
      </c>
      <c r="G149" s="113">
        <f>D149*E149*F149</f>
        <v>0</v>
      </c>
      <c r="H149" s="166"/>
      <c r="I149" s="114" t="s">
        <v>494</v>
      </c>
      <c r="J149" s="114" t="str">
        <f>VLOOKUP(I149,Presupuesto!$B$11:$C$565,2,0)</f>
        <v>SUELDOS Y SALARIOS PERMANENTES</v>
      </c>
      <c r="K149" s="98" t="str">
        <f t="shared" si="4"/>
        <v>Posgrado</v>
      </c>
      <c r="L149" s="98" t="s">
        <v>394</v>
      </c>
    </row>
    <row r="150" spans="3:12" x14ac:dyDescent="0.25">
      <c r="C150" s="171" t="s">
        <v>58</v>
      </c>
      <c r="D150" s="163"/>
      <c r="E150" s="154">
        <v>0</v>
      </c>
      <c r="F150" s="100">
        <f>IF(E149=0,"",(G149/E149)/12*E149)</f>
        <v>0</v>
      </c>
      <c r="G150" s="97">
        <f>F150</f>
        <v>0</v>
      </c>
      <c r="H150" s="164"/>
      <c r="I150" s="116" t="s">
        <v>514</v>
      </c>
      <c r="J150" s="116" t="str">
        <f>VLOOKUP(I150,Presupuesto!$B$11:$C$565,2,0)</f>
        <v>AGUINALDO Y DECIMO CUARTO MES</v>
      </c>
      <c r="K150" s="98" t="str">
        <f t="shared" si="4"/>
        <v>Posgrado</v>
      </c>
      <c r="L150" s="98" t="s">
        <v>394</v>
      </c>
    </row>
    <row r="151" spans="3:12" ht="15.75" thickBot="1" x14ac:dyDescent="0.3">
      <c r="C151" s="172" t="s">
        <v>59</v>
      </c>
      <c r="D151" s="163"/>
      <c r="E151" s="154">
        <v>0</v>
      </c>
      <c r="F151" s="117">
        <f>IF(E149&lt;6,"",((E149-6)/12)*(G149/E149))</f>
        <v>0</v>
      </c>
      <c r="G151" s="97">
        <f>F151</f>
        <v>0</v>
      </c>
      <c r="H151" s="164"/>
      <c r="I151" s="101" t="s">
        <v>517</v>
      </c>
      <c r="J151" s="101" t="str">
        <f>VLOOKUP(I151,Presupuesto!$B$11:$C$565,2,0)</f>
        <v>DECIMOCUARTO MES</v>
      </c>
      <c r="K151" s="98" t="str">
        <f t="shared" si="4"/>
        <v>Posgrado</v>
      </c>
      <c r="L151" s="98" t="s">
        <v>394</v>
      </c>
    </row>
    <row r="152" spans="3:12" ht="15.75" thickBot="1" x14ac:dyDescent="0.3">
      <c r="C152" s="137" t="s">
        <v>485</v>
      </c>
      <c r="D152" s="199"/>
      <c r="E152" s="152">
        <v>12</v>
      </c>
      <c r="F152" s="304">
        <f>HLOOKUP($C152,$BZ$2:$CM$3,2,0)</f>
        <v>27792.79</v>
      </c>
      <c r="G152" s="113">
        <f>D152*E152*F152</f>
        <v>0</v>
      </c>
      <c r="H152" s="166"/>
      <c r="I152" s="114" t="s">
        <v>494</v>
      </c>
      <c r="J152" s="114" t="str">
        <f>VLOOKUP(I152,Presupuesto!$B$11:$C$565,2,0)</f>
        <v>SUELDOS Y SALARIOS PERMANENTES</v>
      </c>
      <c r="K152" s="98" t="str">
        <f t="shared" si="4"/>
        <v>Posgrado</v>
      </c>
      <c r="L152" s="98" t="s">
        <v>394</v>
      </c>
    </row>
    <row r="153" spans="3:12" x14ac:dyDescent="0.25">
      <c r="C153" s="171" t="s">
        <v>58</v>
      </c>
      <c r="D153" s="163"/>
      <c r="E153" s="154">
        <v>0</v>
      </c>
      <c r="F153" s="100">
        <f>IF(E152=0,"",(G152/E152)/12*E152)</f>
        <v>0</v>
      </c>
      <c r="G153" s="97">
        <f>F153</f>
        <v>0</v>
      </c>
      <c r="H153" s="164"/>
      <c r="I153" s="116" t="s">
        <v>514</v>
      </c>
      <c r="J153" s="116" t="str">
        <f>VLOOKUP(I153,Presupuesto!$B$11:$C$565,2,0)</f>
        <v>AGUINALDO Y DECIMO CUARTO MES</v>
      </c>
      <c r="K153" s="98" t="str">
        <f t="shared" si="4"/>
        <v>Posgrado</v>
      </c>
      <c r="L153" s="98" t="s">
        <v>394</v>
      </c>
    </row>
    <row r="154" spans="3:12" ht="15.75" thickBot="1" x14ac:dyDescent="0.3">
      <c r="C154" s="172" t="s">
        <v>59</v>
      </c>
      <c r="D154" s="163"/>
      <c r="E154" s="154">
        <v>0</v>
      </c>
      <c r="F154" s="117">
        <f>IF(E152&lt;6,"",((E152-6)/12)*(G152/E152))</f>
        <v>0</v>
      </c>
      <c r="G154" s="97">
        <f>F154</f>
        <v>0</v>
      </c>
      <c r="H154" s="164"/>
      <c r="I154" s="101" t="s">
        <v>517</v>
      </c>
      <c r="J154" s="101" t="str">
        <f>VLOOKUP(I154,Presupuesto!$B$11:$C$565,2,0)</f>
        <v>DECIMOCUARTO MES</v>
      </c>
      <c r="K154" s="98" t="str">
        <f t="shared" si="4"/>
        <v>Posgrado</v>
      </c>
      <c r="L154" s="98" t="s">
        <v>394</v>
      </c>
    </row>
    <row r="155" spans="3:12" ht="15.75" thickBot="1" x14ac:dyDescent="0.3">
      <c r="C155" s="137" t="s">
        <v>486</v>
      </c>
      <c r="D155" s="199"/>
      <c r="E155" s="152">
        <v>12</v>
      </c>
      <c r="F155" s="304">
        <f>HLOOKUP($C155,$BZ$2:$CM$3,2,0)</f>
        <v>18859.39</v>
      </c>
      <c r="G155" s="113">
        <f>D155*E155*F155</f>
        <v>0</v>
      </c>
      <c r="H155" s="166"/>
      <c r="I155" s="114" t="s">
        <v>494</v>
      </c>
      <c r="J155" s="114" t="str">
        <f>VLOOKUP(I155,Presupuesto!$B$11:$C$565,2,0)</f>
        <v>SUELDOS Y SALARIOS PERMANENTES</v>
      </c>
      <c r="K155" s="98" t="str">
        <f t="shared" si="4"/>
        <v>Posgrado</v>
      </c>
      <c r="L155" s="98" t="s">
        <v>394</v>
      </c>
    </row>
    <row r="156" spans="3:12" x14ac:dyDescent="0.25">
      <c r="C156" s="171" t="s">
        <v>58</v>
      </c>
      <c r="D156" s="163"/>
      <c r="E156" s="154">
        <v>0</v>
      </c>
      <c r="F156" s="100">
        <f>IF(E155=0,"",(G155/E155)/12*E155)</f>
        <v>0</v>
      </c>
      <c r="G156" s="97">
        <f>F156</f>
        <v>0</v>
      </c>
      <c r="H156" s="164"/>
      <c r="I156" s="116" t="s">
        <v>514</v>
      </c>
      <c r="J156" s="116" t="str">
        <f>VLOOKUP(I156,Presupuesto!$B$11:$C$565,2,0)</f>
        <v>AGUINALDO Y DECIMO CUARTO MES</v>
      </c>
      <c r="K156" s="98" t="str">
        <f t="shared" si="4"/>
        <v>Posgrado</v>
      </c>
      <c r="L156" s="98" t="s">
        <v>394</v>
      </c>
    </row>
    <row r="157" spans="3:12" ht="15.75" thickBot="1" x14ac:dyDescent="0.3">
      <c r="C157" s="172" t="s">
        <v>59</v>
      </c>
      <c r="D157" s="163"/>
      <c r="E157" s="154">
        <v>0</v>
      </c>
      <c r="F157" s="117">
        <f>IF(E155&lt;6,"",((E155-6)/12)*(G155/E155))</f>
        <v>0</v>
      </c>
      <c r="G157" s="97">
        <f>F157</f>
        <v>0</v>
      </c>
      <c r="H157" s="164"/>
      <c r="I157" s="101" t="s">
        <v>517</v>
      </c>
      <c r="J157" s="101" t="str">
        <f>VLOOKUP(I157,Presupuesto!$B$11:$C$565,2,0)</f>
        <v>DECIMOCUARTO MES</v>
      </c>
      <c r="K157" s="98" t="str">
        <f t="shared" si="4"/>
        <v>Posgrado</v>
      </c>
      <c r="L157" s="98" t="s">
        <v>394</v>
      </c>
    </row>
    <row r="158" spans="3:12" ht="15.75" thickBot="1" x14ac:dyDescent="0.3">
      <c r="C158" s="137" t="s">
        <v>487</v>
      </c>
      <c r="D158" s="199"/>
      <c r="E158" s="152">
        <v>12</v>
      </c>
      <c r="F158" s="304">
        <f>HLOOKUP($C158,$BZ$2:$CM$3,2,0)</f>
        <v>17866.8</v>
      </c>
      <c r="G158" s="113">
        <f>D158*E158*F158</f>
        <v>0</v>
      </c>
      <c r="H158" s="166"/>
      <c r="I158" s="114" t="s">
        <v>494</v>
      </c>
      <c r="J158" s="114" t="str">
        <f>VLOOKUP(I158,Presupuesto!$B$11:$C$565,2,0)</f>
        <v>SUELDOS Y SALARIOS PERMANENTES</v>
      </c>
      <c r="K158" s="98" t="str">
        <f t="shared" si="4"/>
        <v>Posgrado</v>
      </c>
      <c r="L158" s="98" t="s">
        <v>394</v>
      </c>
    </row>
    <row r="159" spans="3:12" x14ac:dyDescent="0.25">
      <c r="C159" s="171" t="s">
        <v>58</v>
      </c>
      <c r="D159" s="163"/>
      <c r="E159" s="154">
        <v>0</v>
      </c>
      <c r="F159" s="100">
        <f>IF(E158=0,"",(G158/E158)/12*E158)</f>
        <v>0</v>
      </c>
      <c r="G159" s="97">
        <f>F159</f>
        <v>0</v>
      </c>
      <c r="H159" s="164"/>
      <c r="I159" s="116" t="s">
        <v>514</v>
      </c>
      <c r="J159" s="116" t="str">
        <f>VLOOKUP(I159,Presupuesto!$B$11:$C$565,2,0)</f>
        <v>AGUINALDO Y DECIMO CUARTO MES</v>
      </c>
      <c r="K159" s="98" t="str">
        <f t="shared" si="4"/>
        <v>Posgrado</v>
      </c>
      <c r="L159" s="98" t="s">
        <v>394</v>
      </c>
    </row>
    <row r="160" spans="3:12" ht="15.75" thickBot="1" x14ac:dyDescent="0.3">
      <c r="C160" s="172" t="s">
        <v>59</v>
      </c>
      <c r="D160" s="163"/>
      <c r="E160" s="154">
        <v>0</v>
      </c>
      <c r="F160" s="117">
        <f>IF(E158&lt;6,"",((E158-6)/12)*(G158/E158))</f>
        <v>0</v>
      </c>
      <c r="G160" s="97">
        <f>F160</f>
        <v>0</v>
      </c>
      <c r="H160" s="164"/>
      <c r="I160" s="101" t="s">
        <v>517</v>
      </c>
      <c r="J160" s="101" t="str">
        <f>VLOOKUP(I160,Presupuesto!$B$11:$C$565,2,0)</f>
        <v>DECIMOCUARTO MES</v>
      </c>
      <c r="K160" s="98" t="str">
        <f t="shared" si="4"/>
        <v>Posgrado</v>
      </c>
      <c r="L160" s="98" t="s">
        <v>394</v>
      </c>
    </row>
    <row r="161" spans="3:12" ht="15.75" thickBot="1" x14ac:dyDescent="0.3">
      <c r="C161" s="137" t="s">
        <v>488</v>
      </c>
      <c r="D161" s="199"/>
      <c r="E161" s="152">
        <v>12</v>
      </c>
      <c r="F161" s="304">
        <f>HLOOKUP($C161,$BZ$2:$CM$3,2,0)</f>
        <v>13896.4</v>
      </c>
      <c r="G161" s="113">
        <f>D161*E161*F161</f>
        <v>0</v>
      </c>
      <c r="H161" s="166"/>
      <c r="I161" s="114" t="s">
        <v>494</v>
      </c>
      <c r="J161" s="114" t="str">
        <f>VLOOKUP(I161,Presupuesto!$B$11:$C$565,2,0)</f>
        <v>SUELDOS Y SALARIOS PERMANENTES</v>
      </c>
      <c r="K161" s="98" t="str">
        <f t="shared" si="4"/>
        <v>Posgrado</v>
      </c>
      <c r="L161" s="98" t="s">
        <v>394</v>
      </c>
    </row>
    <row r="162" spans="3:12" x14ac:dyDescent="0.25">
      <c r="C162" s="171" t="s">
        <v>58</v>
      </c>
      <c r="D162" s="163"/>
      <c r="E162" s="154">
        <v>0</v>
      </c>
      <c r="F162" s="100">
        <f>IF(E161=0,"",(G161/E161)/12*E161)</f>
        <v>0</v>
      </c>
      <c r="G162" s="97">
        <f>F162</f>
        <v>0</v>
      </c>
      <c r="H162" s="164"/>
      <c r="I162" s="116" t="s">
        <v>514</v>
      </c>
      <c r="J162" s="116" t="str">
        <f>VLOOKUP(I162,Presupuesto!$B$11:$C$565,2,0)</f>
        <v>AGUINALDO Y DECIMO CUARTO MES</v>
      </c>
      <c r="K162" s="98" t="str">
        <f t="shared" si="4"/>
        <v>Posgrado</v>
      </c>
      <c r="L162" s="98" t="s">
        <v>394</v>
      </c>
    </row>
    <row r="163" spans="3:12" ht="15.75" thickBot="1" x14ac:dyDescent="0.3">
      <c r="C163" s="172" t="s">
        <v>59</v>
      </c>
      <c r="D163" s="163"/>
      <c r="E163" s="154">
        <v>0</v>
      </c>
      <c r="F163" s="117">
        <f>IF(E161&lt;6,"",((E161-6)/12)*(G161/E161))</f>
        <v>0</v>
      </c>
      <c r="G163" s="97">
        <f>F163</f>
        <v>0</v>
      </c>
      <c r="H163" s="164"/>
      <c r="I163" s="101" t="s">
        <v>517</v>
      </c>
      <c r="J163" s="101" t="str">
        <f>VLOOKUP(I163,Presupuesto!$B$11:$C$565,2,0)</f>
        <v>DECIMOCUARTO MES</v>
      </c>
      <c r="K163" s="98" t="str">
        <f t="shared" si="4"/>
        <v>Posgrado</v>
      </c>
      <c r="L163" s="98" t="s">
        <v>394</v>
      </c>
    </row>
    <row r="164" spans="3:12" ht="15.75" thickBot="1" x14ac:dyDescent="0.3">
      <c r="C164" s="137" t="s">
        <v>489</v>
      </c>
      <c r="D164" s="199"/>
      <c r="E164" s="152">
        <v>12</v>
      </c>
      <c r="F164" s="304">
        <f>HLOOKUP($C164,$BZ$2:$CM$3,2,0)</f>
        <v>15004.09</v>
      </c>
      <c r="G164" s="113">
        <f>D164*E164*F164</f>
        <v>0</v>
      </c>
      <c r="H164" s="166"/>
      <c r="I164" s="114" t="s">
        <v>494</v>
      </c>
      <c r="J164" s="114" t="str">
        <f>VLOOKUP(I164,Presupuesto!$B$11:$C$565,2,0)</f>
        <v>SUELDOS Y SALARIOS PERMANENTES</v>
      </c>
      <c r="K164" s="98" t="str">
        <f t="shared" si="4"/>
        <v>Posgrado</v>
      </c>
      <c r="L164" s="98" t="s">
        <v>394</v>
      </c>
    </row>
    <row r="165" spans="3:12" x14ac:dyDescent="0.25">
      <c r="C165" s="171" t="s">
        <v>58</v>
      </c>
      <c r="D165" s="163"/>
      <c r="E165" s="154">
        <v>0</v>
      </c>
      <c r="F165" s="100">
        <f>IF(E164=0,"",(G164/E164)/12*E164)</f>
        <v>0</v>
      </c>
      <c r="G165" s="97">
        <f>F165</f>
        <v>0</v>
      </c>
      <c r="H165" s="164"/>
      <c r="I165" s="116" t="s">
        <v>514</v>
      </c>
      <c r="J165" s="116" t="str">
        <f>VLOOKUP(I165,Presupuesto!$B$11:$C$565,2,0)</f>
        <v>AGUINALDO Y DECIMO CUARTO MES</v>
      </c>
      <c r="K165" s="98" t="str">
        <f t="shared" si="4"/>
        <v>Posgrado</v>
      </c>
      <c r="L165" s="98" t="s">
        <v>394</v>
      </c>
    </row>
    <row r="166" spans="3:12" ht="15.75" thickBot="1" x14ac:dyDescent="0.3">
      <c r="C166" s="172" t="s">
        <v>59</v>
      </c>
      <c r="D166" s="163"/>
      <c r="E166" s="154">
        <v>0</v>
      </c>
      <c r="F166" s="117">
        <f>IF(E164&lt;6,"",((E164-6)/12)*(G164/E164))</f>
        <v>0</v>
      </c>
      <c r="G166" s="97">
        <f>F166</f>
        <v>0</v>
      </c>
      <c r="H166" s="164"/>
      <c r="I166" s="101" t="s">
        <v>517</v>
      </c>
      <c r="J166" s="101" t="str">
        <f>VLOOKUP(I166,Presupuesto!$B$11:$C$565,2,0)</f>
        <v>DECIMOCUARTO MES</v>
      </c>
      <c r="K166" s="98" t="str">
        <f t="shared" si="4"/>
        <v>Posgrado</v>
      </c>
      <c r="L166" s="98" t="s">
        <v>394</v>
      </c>
    </row>
    <row r="167" spans="3:12" ht="15.75" thickBot="1" x14ac:dyDescent="0.3">
      <c r="C167" s="137" t="s">
        <v>490</v>
      </c>
      <c r="D167" s="199"/>
      <c r="E167" s="152">
        <v>12</v>
      </c>
      <c r="F167" s="304">
        <f>HLOOKUP($C167,$BZ$2:$CM$3,2,0)</f>
        <v>13238.9</v>
      </c>
      <c r="G167" s="113">
        <f>D167*E167*F167</f>
        <v>0</v>
      </c>
      <c r="H167" s="166"/>
      <c r="I167" s="114" t="s">
        <v>494</v>
      </c>
      <c r="J167" s="114" t="str">
        <f>VLOOKUP(I167,Presupuesto!$B$11:$C$565,2,0)</f>
        <v>SUELDOS Y SALARIOS PERMANENTES</v>
      </c>
      <c r="K167" s="98" t="str">
        <f t="shared" si="4"/>
        <v>Posgrado</v>
      </c>
      <c r="L167" s="98" t="s">
        <v>394</v>
      </c>
    </row>
    <row r="168" spans="3:12" x14ac:dyDescent="0.25">
      <c r="C168" s="171" t="s">
        <v>58</v>
      </c>
      <c r="D168" s="163"/>
      <c r="E168" s="154">
        <v>0</v>
      </c>
      <c r="F168" s="100">
        <f>IF(E167=0,"",(G167/E167)/12*E167)</f>
        <v>0</v>
      </c>
      <c r="G168" s="97">
        <f>F168</f>
        <v>0</v>
      </c>
      <c r="H168" s="164"/>
      <c r="I168" s="116" t="s">
        <v>514</v>
      </c>
      <c r="J168" s="116" t="str">
        <f>VLOOKUP(I168,Presupuesto!$B$11:$C$565,2,0)</f>
        <v>AGUINALDO Y DECIMO CUARTO MES</v>
      </c>
      <c r="K168" s="98" t="str">
        <f t="shared" si="4"/>
        <v>Posgrado</v>
      </c>
      <c r="L168" s="98" t="s">
        <v>394</v>
      </c>
    </row>
    <row r="169" spans="3:12" ht="15.75" thickBot="1" x14ac:dyDescent="0.3">
      <c r="C169" s="172" t="s">
        <v>59</v>
      </c>
      <c r="D169" s="163"/>
      <c r="E169" s="154">
        <v>0</v>
      </c>
      <c r="F169" s="117">
        <f>IF(E167&lt;6,"",((E167-6)/12)*(G167/E167))</f>
        <v>0</v>
      </c>
      <c r="G169" s="97">
        <f>F169</f>
        <v>0</v>
      </c>
      <c r="H169" s="164"/>
      <c r="I169" s="101" t="s">
        <v>517</v>
      </c>
      <c r="J169" s="101" t="str">
        <f>VLOOKUP(I169,Presupuesto!$B$11:$C$565,2,0)</f>
        <v>DECIMOCUARTO MES</v>
      </c>
      <c r="K169" s="98" t="str">
        <f t="shared" si="4"/>
        <v>Posgrado</v>
      </c>
      <c r="L169" s="98" t="s">
        <v>394</v>
      </c>
    </row>
    <row r="170" spans="3:12" ht="15.75" thickBot="1" x14ac:dyDescent="0.3">
      <c r="C170" s="137" t="s">
        <v>491</v>
      </c>
      <c r="D170" s="199"/>
      <c r="E170" s="152">
        <v>12</v>
      </c>
      <c r="F170" s="304">
        <f>HLOOKUP($C170,$BZ$2:$CM$3,2,0)</f>
        <v>12356.31</v>
      </c>
      <c r="G170" s="113">
        <f>D170*E170*F170</f>
        <v>0</v>
      </c>
      <c r="H170" s="166"/>
      <c r="I170" s="114" t="s">
        <v>494</v>
      </c>
      <c r="J170" s="114" t="str">
        <f>VLOOKUP(I170,Presupuesto!$B$11:$C$565,2,0)</f>
        <v>SUELDOS Y SALARIOS PERMANENTES</v>
      </c>
      <c r="K170" s="98" t="str">
        <f t="shared" ref="K170:K187" si="5">$K$137</f>
        <v>Posgrado</v>
      </c>
      <c r="L170" s="98" t="s">
        <v>394</v>
      </c>
    </row>
    <row r="171" spans="3:12" x14ac:dyDescent="0.25">
      <c r="C171" s="171" t="s">
        <v>58</v>
      </c>
      <c r="D171" s="163"/>
      <c r="E171" s="154">
        <v>0</v>
      </c>
      <c r="F171" s="100">
        <f>IF(E170=0,"",(G170/E170)/12*E170)</f>
        <v>0</v>
      </c>
      <c r="G171" s="97">
        <f>F171</f>
        <v>0</v>
      </c>
      <c r="H171" s="164"/>
      <c r="I171" s="116" t="s">
        <v>514</v>
      </c>
      <c r="J171" s="116" t="str">
        <f>VLOOKUP(I171,Presupuesto!$B$11:$C$565,2,0)</f>
        <v>AGUINALDO Y DECIMO CUARTO MES</v>
      </c>
      <c r="K171" s="98" t="str">
        <f t="shared" si="5"/>
        <v>Posgrado</v>
      </c>
      <c r="L171" s="98" t="s">
        <v>394</v>
      </c>
    </row>
    <row r="172" spans="3:12" ht="15.75" thickBot="1" x14ac:dyDescent="0.3">
      <c r="C172" s="172" t="s">
        <v>59</v>
      </c>
      <c r="D172" s="163"/>
      <c r="E172" s="154">
        <v>0</v>
      </c>
      <c r="F172" s="117">
        <f>IF(E170&lt;6,"",((E170-6)/12)*(G170/E170))</f>
        <v>0</v>
      </c>
      <c r="G172" s="97">
        <f>F172</f>
        <v>0</v>
      </c>
      <c r="H172" s="164"/>
      <c r="I172" s="101" t="s">
        <v>517</v>
      </c>
      <c r="J172" s="101" t="str">
        <f>VLOOKUP(I172,Presupuesto!$B$11:$C$565,2,0)</f>
        <v>DECIMOCUARTO MES</v>
      </c>
      <c r="K172" s="98" t="str">
        <f t="shared" si="5"/>
        <v>Posgrado</v>
      </c>
      <c r="L172" s="98" t="s">
        <v>394</v>
      </c>
    </row>
    <row r="173" spans="3:12" ht="15.75" thickBot="1" x14ac:dyDescent="0.3">
      <c r="C173" s="137" t="s">
        <v>492</v>
      </c>
      <c r="D173" s="199"/>
      <c r="E173" s="152">
        <v>12</v>
      </c>
      <c r="F173" s="304">
        <f>HLOOKUP($C173,$BZ$2:$CM$3,2,0)</f>
        <v>463.22</v>
      </c>
      <c r="G173" s="113">
        <f>D173*E173*F173</f>
        <v>0</v>
      </c>
      <c r="H173" s="166"/>
      <c r="I173" s="114" t="s">
        <v>494</v>
      </c>
      <c r="J173" s="114" t="str">
        <f>VLOOKUP(I173,Presupuesto!$B$11:$C$565,2,0)</f>
        <v>SUELDOS Y SALARIOS PERMANENTES</v>
      </c>
      <c r="K173" s="98" t="str">
        <f t="shared" si="5"/>
        <v>Posgrado</v>
      </c>
      <c r="L173" s="98" t="s">
        <v>394</v>
      </c>
    </row>
    <row r="174" spans="3:12" x14ac:dyDescent="0.25">
      <c r="C174" s="171" t="s">
        <v>58</v>
      </c>
      <c r="D174" s="163"/>
      <c r="E174" s="154">
        <v>0</v>
      </c>
      <c r="F174" s="100">
        <f>IF(E173=0,"",(G173/E173)/12*E173)</f>
        <v>0</v>
      </c>
      <c r="G174" s="97">
        <f>F174</f>
        <v>0</v>
      </c>
      <c r="H174" s="164"/>
      <c r="I174" s="116" t="s">
        <v>514</v>
      </c>
      <c r="J174" s="116" t="str">
        <f>VLOOKUP(I174,Presupuesto!$B$11:$C$565,2,0)</f>
        <v>AGUINALDO Y DECIMO CUARTO MES</v>
      </c>
      <c r="K174" s="98" t="str">
        <f t="shared" si="5"/>
        <v>Posgrado</v>
      </c>
      <c r="L174" s="98" t="s">
        <v>394</v>
      </c>
    </row>
    <row r="175" spans="3:12" ht="15.75" thickBot="1" x14ac:dyDescent="0.3">
      <c r="C175" s="172" t="s">
        <v>59</v>
      </c>
      <c r="D175" s="163"/>
      <c r="E175" s="154">
        <v>0</v>
      </c>
      <c r="F175" s="117">
        <f>IF(E173&lt;6,"",((E173-6)/12)*(G173/E173))</f>
        <v>0</v>
      </c>
      <c r="G175" s="97">
        <f>F175</f>
        <v>0</v>
      </c>
      <c r="H175" s="164"/>
      <c r="I175" s="101" t="s">
        <v>517</v>
      </c>
      <c r="J175" s="101" t="str">
        <f>VLOOKUP(I175,Presupuesto!$B$11:$C$565,2,0)</f>
        <v>DECIMOCUARTO MES</v>
      </c>
      <c r="K175" s="98" t="str">
        <f t="shared" si="5"/>
        <v>Posgrado</v>
      </c>
      <c r="L175" s="98" t="s">
        <v>394</v>
      </c>
    </row>
    <row r="176" spans="3:12" ht="15.75" thickBot="1" x14ac:dyDescent="0.3">
      <c r="C176" s="137" t="s">
        <v>493</v>
      </c>
      <c r="D176" s="199"/>
      <c r="E176" s="152">
        <v>12</v>
      </c>
      <c r="F176" s="304">
        <f>HLOOKUP($C176,$BZ$2:$CM$3,2,0)</f>
        <v>2007.3</v>
      </c>
      <c r="G176" s="113">
        <f>D176*E176*F176</f>
        <v>0</v>
      </c>
      <c r="H176" s="166"/>
      <c r="I176" s="114" t="s">
        <v>494</v>
      </c>
      <c r="J176" s="114" t="str">
        <f>VLOOKUP(I176,Presupuesto!$B$11:$C$565,2,0)</f>
        <v>SUELDOS Y SALARIOS PERMANENTES</v>
      </c>
      <c r="K176" s="98" t="str">
        <f t="shared" si="5"/>
        <v>Posgrado</v>
      </c>
      <c r="L176" s="98" t="s">
        <v>394</v>
      </c>
    </row>
    <row r="177" spans="3:12" x14ac:dyDescent="0.25">
      <c r="C177" s="171" t="s">
        <v>58</v>
      </c>
      <c r="D177" s="163"/>
      <c r="E177" s="154">
        <v>0</v>
      </c>
      <c r="F177" s="100">
        <f>IF(E176=0,"",(G176/E176)/12*E176)</f>
        <v>0</v>
      </c>
      <c r="G177" s="97">
        <f>F177</f>
        <v>0</v>
      </c>
      <c r="H177" s="164"/>
      <c r="I177" s="116" t="s">
        <v>514</v>
      </c>
      <c r="J177" s="116" t="str">
        <f>VLOOKUP(I177,Presupuesto!$B$11:$C$565,2,0)</f>
        <v>AGUINALDO Y DECIMO CUARTO MES</v>
      </c>
      <c r="K177" s="98" t="str">
        <f t="shared" si="5"/>
        <v>Posgrado</v>
      </c>
      <c r="L177" s="98" t="s">
        <v>394</v>
      </c>
    </row>
    <row r="178" spans="3:12" ht="15.75" thickBot="1" x14ac:dyDescent="0.3">
      <c r="C178" s="172" t="s">
        <v>59</v>
      </c>
      <c r="D178" s="163"/>
      <c r="E178" s="154">
        <v>0</v>
      </c>
      <c r="F178" s="117">
        <f>IF(E176&lt;6,"",((E176-6)/12)*(G176/E176))</f>
        <v>0</v>
      </c>
      <c r="G178" s="97">
        <f>F178</f>
        <v>0</v>
      </c>
      <c r="H178" s="164"/>
      <c r="I178" s="101" t="s">
        <v>517</v>
      </c>
      <c r="J178" s="101" t="str">
        <f>VLOOKUP(I178,Presupuesto!$B$11:$C$565,2,0)</f>
        <v>DECIMOCUARTO MES</v>
      </c>
      <c r="K178" s="98" t="str">
        <f t="shared" si="5"/>
        <v>Posgrado</v>
      </c>
      <c r="L178" s="98" t="s">
        <v>394</v>
      </c>
    </row>
    <row r="179" spans="3:12" ht="15.75" thickBot="1" x14ac:dyDescent="0.3">
      <c r="C179" s="140" t="s">
        <v>83</v>
      </c>
      <c r="D179" s="199">
        <v>1</v>
      </c>
      <c r="E179" s="152">
        <v>12</v>
      </c>
      <c r="F179" s="139">
        <v>30000</v>
      </c>
      <c r="G179" s="113">
        <f>D179*E179*F179</f>
        <v>360000</v>
      </c>
      <c r="H179" s="166" t="s">
        <v>1538</v>
      </c>
      <c r="I179" s="114" t="s">
        <v>562</v>
      </c>
      <c r="J179" s="114" t="str">
        <f>VLOOKUP(I179,Presupuesto!$B$11:$C$565,2,0)</f>
        <v>CONTRATOS ESPECIALES</v>
      </c>
      <c r="K179" s="98" t="s">
        <v>1362</v>
      </c>
      <c r="L179" s="98" t="s">
        <v>393</v>
      </c>
    </row>
    <row r="180" spans="3:12" x14ac:dyDescent="0.25">
      <c r="C180" s="171" t="s">
        <v>58</v>
      </c>
      <c r="D180" s="163"/>
      <c r="E180" s="154">
        <v>0</v>
      </c>
      <c r="F180" s="117">
        <f>IF(E179=0,"",(G179/E179)/12*E179)</f>
        <v>30000</v>
      </c>
      <c r="G180" s="97">
        <f>F180</f>
        <v>30000</v>
      </c>
      <c r="H180" s="164" t="s">
        <v>1538</v>
      </c>
      <c r="I180" s="101" t="s">
        <v>562</v>
      </c>
      <c r="J180" s="101" t="str">
        <f>VLOOKUP(I180,Presupuesto!$B$11:$C$565,2,0)</f>
        <v>CONTRATOS ESPECIALES</v>
      </c>
      <c r="K180" s="98" t="str">
        <f t="shared" si="5"/>
        <v>Posgrado</v>
      </c>
      <c r="L180" s="98" t="s">
        <v>393</v>
      </c>
    </row>
    <row r="181" spans="3:12" ht="15.75" thickBot="1" x14ac:dyDescent="0.3">
      <c r="C181" s="172" t="s">
        <v>59</v>
      </c>
      <c r="D181" s="163"/>
      <c r="E181" s="154">
        <v>0</v>
      </c>
      <c r="F181" s="100">
        <f>IF(E179&lt;6,"",((E179-6)/12)*(G179/E179))</f>
        <v>15000</v>
      </c>
      <c r="G181" s="97">
        <f>F181</f>
        <v>15000</v>
      </c>
      <c r="H181" s="164" t="s">
        <v>1538</v>
      </c>
      <c r="I181" s="101" t="s">
        <v>562</v>
      </c>
      <c r="J181" s="101" t="str">
        <f>VLOOKUP(I181,Presupuesto!$B$11:$C$565,2,0)</f>
        <v>CONTRATOS ESPECIALES</v>
      </c>
      <c r="K181" s="98" t="str">
        <f t="shared" si="5"/>
        <v>Posgrado</v>
      </c>
      <c r="L181" s="98" t="s">
        <v>398</v>
      </c>
    </row>
    <row r="182" spans="3:12" ht="15.75" thickBot="1" x14ac:dyDescent="0.3">
      <c r="C182" s="140" t="s">
        <v>60</v>
      </c>
      <c r="D182" s="199"/>
      <c r="E182" s="152">
        <v>12</v>
      </c>
      <c r="F182" s="118">
        <v>30000</v>
      </c>
      <c r="G182" s="113">
        <f>D182*E182*F182</f>
        <v>0</v>
      </c>
      <c r="H182" s="166"/>
      <c r="I182" s="114" t="s">
        <v>703</v>
      </c>
      <c r="J182" s="114" t="str">
        <f>VLOOKUP(I182,Presupuesto!$B$11:$C$565,2,0)</f>
        <v>OTROS SERVICIOS TECNICOS Y PROFESIONALES</v>
      </c>
      <c r="K182" s="98" t="str">
        <f t="shared" si="5"/>
        <v>Posgrado</v>
      </c>
      <c r="L182" s="98" t="s">
        <v>393</v>
      </c>
    </row>
    <row r="183" spans="3:12" x14ac:dyDescent="0.25">
      <c r="C183" s="171" t="s">
        <v>58</v>
      </c>
      <c r="D183" s="163"/>
      <c r="E183" s="154">
        <v>0</v>
      </c>
      <c r="F183" s="100">
        <v>0</v>
      </c>
      <c r="G183" s="97">
        <f>F183</f>
        <v>0</v>
      </c>
      <c r="H183" s="164"/>
      <c r="I183" s="101" t="s">
        <v>703</v>
      </c>
      <c r="J183" s="101" t="str">
        <f>VLOOKUP(I183,Presupuesto!$B$11:$C$565,2,0)</f>
        <v>OTROS SERVICIOS TECNICOS Y PROFESIONALES</v>
      </c>
      <c r="K183" s="98" t="str">
        <f t="shared" si="5"/>
        <v>Posgrado</v>
      </c>
      <c r="L183" s="98" t="s">
        <v>393</v>
      </c>
    </row>
    <row r="184" spans="3:12" ht="15.75" thickBot="1" x14ac:dyDescent="0.3">
      <c r="C184" s="172" t="s">
        <v>59</v>
      </c>
      <c r="D184" s="163"/>
      <c r="E184" s="154">
        <v>0</v>
      </c>
      <c r="F184" s="100">
        <v>0</v>
      </c>
      <c r="G184" s="97">
        <f>F184</f>
        <v>0</v>
      </c>
      <c r="H184" s="164"/>
      <c r="I184" s="101" t="s">
        <v>703</v>
      </c>
      <c r="J184" s="101" t="str">
        <f>VLOOKUP(I184,Presupuesto!$B$11:$C$565,2,0)</f>
        <v>OTROS SERVICIOS TECNICOS Y PROFESIONALES</v>
      </c>
      <c r="K184" s="98" t="str">
        <f t="shared" si="5"/>
        <v>Posgrado</v>
      </c>
      <c r="L184" s="98" t="s">
        <v>393</v>
      </c>
    </row>
    <row r="185" spans="3:12" ht="15.75" thickBot="1" x14ac:dyDescent="0.3">
      <c r="C185" s="140" t="s">
        <v>61</v>
      </c>
      <c r="D185" s="199"/>
      <c r="E185" s="152">
        <v>12</v>
      </c>
      <c r="F185" s="118">
        <v>30000</v>
      </c>
      <c r="G185" s="113">
        <f>D185*E185*F185</f>
        <v>0</v>
      </c>
      <c r="H185" s="166"/>
      <c r="I185" s="114" t="s">
        <v>494</v>
      </c>
      <c r="J185" s="114" t="str">
        <f>VLOOKUP(I185,Presupuesto!$B$11:$C$565,2,0)</f>
        <v>SUELDOS Y SALARIOS PERMANENTES</v>
      </c>
      <c r="K185" s="98" t="str">
        <f t="shared" si="5"/>
        <v>Posgrado</v>
      </c>
      <c r="L185" s="98" t="s">
        <v>393</v>
      </c>
    </row>
    <row r="186" spans="3:12" x14ac:dyDescent="0.25">
      <c r="C186" s="171" t="s">
        <v>58</v>
      </c>
      <c r="D186" s="169"/>
      <c r="E186" s="131">
        <v>0</v>
      </c>
      <c r="F186" s="119">
        <f>IF(E185=0,"",(G185/E185)/12*E185)</f>
        <v>0</v>
      </c>
      <c r="G186" s="120">
        <f>F186</f>
        <v>0</v>
      </c>
      <c r="H186" s="164"/>
      <c r="I186" s="101" t="s">
        <v>514</v>
      </c>
      <c r="J186" s="101" t="str">
        <f>VLOOKUP(I186,Presupuesto!$B$11:$C$565,2,0)</f>
        <v>AGUINALDO Y DECIMO CUARTO MES</v>
      </c>
      <c r="K186" s="98" t="str">
        <f t="shared" si="5"/>
        <v>Posgrado</v>
      </c>
      <c r="L186" s="98" t="s">
        <v>393</v>
      </c>
    </row>
    <row r="187" spans="3:12" ht="15.75" thickBot="1" x14ac:dyDescent="0.3">
      <c r="C187" s="173" t="s">
        <v>59</v>
      </c>
      <c r="D187" s="162"/>
      <c r="E187" s="132">
        <v>0</v>
      </c>
      <c r="F187" s="105">
        <f>IF(E185&lt;6,"",((E185-6)/12)*(G185/E185))</f>
        <v>0</v>
      </c>
      <c r="G187" s="105">
        <f>F187</f>
        <v>0</v>
      </c>
      <c r="H187" s="162"/>
      <c r="I187" s="106" t="s">
        <v>517</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810000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686" t="s">
        <v>2859</v>
      </c>
      <c r="E193" s="93"/>
      <c r="F193" s="93"/>
      <c r="G193" s="93"/>
      <c r="H193" s="76"/>
      <c r="I193" s="76"/>
      <c r="J193" s="76"/>
      <c r="K193" s="153"/>
    </row>
    <row r="194" spans="3:12" ht="18.75" x14ac:dyDescent="0.25">
      <c r="C194" s="210" t="str">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1. Brindar asesoria técnica en el uso y manejo de harware y sofware a los docentes y estudiantes</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480</v>
      </c>
      <c r="D197" s="199"/>
      <c r="E197" s="152">
        <v>12</v>
      </c>
      <c r="F197" s="304">
        <f>HLOOKUP($C197,$BZ$2:$CM$3,2,0)</f>
        <v>43674.39</v>
      </c>
      <c r="G197" s="113">
        <f>D197*E197*F197</f>
        <v>0</v>
      </c>
      <c r="H197" s="166"/>
      <c r="I197" s="114" t="s">
        <v>494</v>
      </c>
      <c r="J197" s="114" t="str">
        <f>VLOOKUP(I197,Presupuesto!$B$11:$C$565,2,0)</f>
        <v>SUELDOS Y SALARIOS PERMANENTES</v>
      </c>
      <c r="K197" s="218" t="s">
        <v>1445</v>
      </c>
      <c r="L197" s="98" t="s">
        <v>393</v>
      </c>
    </row>
    <row r="198" spans="3:12" x14ac:dyDescent="0.25">
      <c r="C198" s="171" t="s">
        <v>58</v>
      </c>
      <c r="D198" s="163"/>
      <c r="E198" s="154">
        <v>0</v>
      </c>
      <c r="F198" s="100">
        <f>IF(E197=0,"",(G197/E197)/12*E197)</f>
        <v>0</v>
      </c>
      <c r="G198" s="97">
        <f>F198</f>
        <v>0</v>
      </c>
      <c r="H198" s="164"/>
      <c r="I198" s="116" t="s">
        <v>514</v>
      </c>
      <c r="J198" s="116" t="str">
        <f>VLOOKUP(I198,Presupuesto!$B$11:$C$565,2,0)</f>
        <v>AGUINALDO Y DECIMO CUARTO MES</v>
      </c>
      <c r="K198" s="98" t="str">
        <f t="shared" ref="K198:K229" si="6">$K$197</f>
        <v>Posgrado</v>
      </c>
      <c r="L198" s="98" t="s">
        <v>411</v>
      </c>
    </row>
    <row r="199" spans="3:12" ht="15.75" thickBot="1" x14ac:dyDescent="0.3">
      <c r="C199" s="172" t="s">
        <v>59</v>
      </c>
      <c r="D199" s="163"/>
      <c r="E199" s="154">
        <v>0</v>
      </c>
      <c r="F199" s="117">
        <f>IF(E197&lt;6,"",((E197-6)/12)*(G197/E197))</f>
        <v>0</v>
      </c>
      <c r="G199" s="97">
        <f>F199</f>
        <v>0</v>
      </c>
      <c r="H199" s="164"/>
      <c r="I199" s="101" t="s">
        <v>517</v>
      </c>
      <c r="J199" s="101" t="str">
        <f>VLOOKUP(I199,Presupuesto!$B$11:$C$565,2,0)</f>
        <v>DECIMOCUARTO MES</v>
      </c>
      <c r="K199" s="98" t="str">
        <f t="shared" si="6"/>
        <v>Posgrado</v>
      </c>
      <c r="L199" s="98" t="s">
        <v>394</v>
      </c>
    </row>
    <row r="200" spans="3:12" ht="15.75" thickBot="1" x14ac:dyDescent="0.3">
      <c r="C200" s="137" t="s">
        <v>481</v>
      </c>
      <c r="D200" s="199"/>
      <c r="E200" s="152">
        <v>12</v>
      </c>
      <c r="F200" s="304">
        <f>HLOOKUP($C200,$BZ$2:$CM$3,2,0)</f>
        <v>39703.99</v>
      </c>
      <c r="G200" s="113">
        <f>D200*E200*F200</f>
        <v>0</v>
      </c>
      <c r="H200" s="166"/>
      <c r="I200" s="114" t="s">
        <v>494</v>
      </c>
      <c r="J200" s="114" t="str">
        <f>VLOOKUP(I200,Presupuesto!$B$11:$C$565,2,0)</f>
        <v>SUELDOS Y SALARIOS PERMANENTES</v>
      </c>
      <c r="K200" s="98" t="str">
        <f t="shared" si="6"/>
        <v>Posgrado</v>
      </c>
      <c r="L200" s="98" t="s">
        <v>394</v>
      </c>
    </row>
    <row r="201" spans="3:12" x14ac:dyDescent="0.25">
      <c r="C201" s="171" t="s">
        <v>58</v>
      </c>
      <c r="D201" s="163"/>
      <c r="E201" s="154">
        <v>0</v>
      </c>
      <c r="F201" s="100">
        <f>IF(E200=0,"",(G200/E200)/12*E200)</f>
        <v>0</v>
      </c>
      <c r="G201" s="97">
        <f>F201</f>
        <v>0</v>
      </c>
      <c r="H201" s="164"/>
      <c r="I201" s="116" t="s">
        <v>514</v>
      </c>
      <c r="J201" s="116" t="str">
        <f>VLOOKUP(I201,Presupuesto!$B$11:$C$565,2,0)</f>
        <v>AGUINALDO Y DECIMO CUARTO MES</v>
      </c>
      <c r="K201" s="98" t="str">
        <f t="shared" si="6"/>
        <v>Posgrado</v>
      </c>
      <c r="L201" s="98" t="s">
        <v>394</v>
      </c>
    </row>
    <row r="202" spans="3:12" ht="15.75" thickBot="1" x14ac:dyDescent="0.3">
      <c r="C202" s="172" t="s">
        <v>59</v>
      </c>
      <c r="D202" s="163"/>
      <c r="E202" s="154">
        <v>0</v>
      </c>
      <c r="F202" s="117">
        <f>IF(E200&lt;6,"",((E200-6)/12)*(G200/E200))</f>
        <v>0</v>
      </c>
      <c r="G202" s="97">
        <f>F202</f>
        <v>0</v>
      </c>
      <c r="H202" s="164"/>
      <c r="I202" s="101" t="s">
        <v>517</v>
      </c>
      <c r="J202" s="101" t="str">
        <f>VLOOKUP(I202,Presupuesto!$B$11:$C$565,2,0)</f>
        <v>DECIMOCUARTO MES</v>
      </c>
      <c r="K202" s="98" t="str">
        <f t="shared" si="6"/>
        <v>Posgrado</v>
      </c>
      <c r="L202" s="98" t="s">
        <v>394</v>
      </c>
    </row>
    <row r="203" spans="3:12" ht="15.75" thickBot="1" x14ac:dyDescent="0.3">
      <c r="C203" s="137" t="s">
        <v>482</v>
      </c>
      <c r="D203" s="199"/>
      <c r="E203" s="152">
        <v>12</v>
      </c>
      <c r="F203" s="304">
        <f>HLOOKUP($C203,$BZ$2:$CM$3,2,0)</f>
        <v>35733.589999999997</v>
      </c>
      <c r="G203" s="113">
        <f>D203*E203*F203</f>
        <v>0</v>
      </c>
      <c r="H203" s="166"/>
      <c r="I203" s="114" t="s">
        <v>494</v>
      </c>
      <c r="J203" s="114" t="str">
        <f>VLOOKUP(I203,Presupuesto!$B$11:$C$565,2,0)</f>
        <v>SUELDOS Y SALARIOS PERMANENTES</v>
      </c>
      <c r="K203" s="98" t="str">
        <f t="shared" si="6"/>
        <v>Posgrado</v>
      </c>
      <c r="L203" s="98" t="s">
        <v>394</v>
      </c>
    </row>
    <row r="204" spans="3:12" x14ac:dyDescent="0.25">
      <c r="C204" s="171" t="s">
        <v>58</v>
      </c>
      <c r="D204" s="163"/>
      <c r="E204" s="154">
        <v>0</v>
      </c>
      <c r="F204" s="100">
        <f>IF(E203=0,"",(G203/E203)/12*E203)</f>
        <v>0</v>
      </c>
      <c r="G204" s="97">
        <f>F204</f>
        <v>0</v>
      </c>
      <c r="H204" s="164"/>
      <c r="I204" s="116" t="s">
        <v>514</v>
      </c>
      <c r="J204" s="116" t="str">
        <f>VLOOKUP(I204,Presupuesto!$B$11:$C$565,2,0)</f>
        <v>AGUINALDO Y DECIMO CUARTO MES</v>
      </c>
      <c r="K204" s="98" t="str">
        <f t="shared" si="6"/>
        <v>Posgrado</v>
      </c>
      <c r="L204" s="98" t="s">
        <v>394</v>
      </c>
    </row>
    <row r="205" spans="3:12" ht="15.75" thickBot="1" x14ac:dyDescent="0.3">
      <c r="C205" s="172" t="s">
        <v>59</v>
      </c>
      <c r="D205" s="163"/>
      <c r="E205" s="154">
        <v>0</v>
      </c>
      <c r="F205" s="117">
        <f>IF(E203&lt;6,"",((E203-6)/12)*(G203/E203))</f>
        <v>0</v>
      </c>
      <c r="G205" s="97">
        <f>F205</f>
        <v>0</v>
      </c>
      <c r="H205" s="164"/>
      <c r="I205" s="101" t="s">
        <v>517</v>
      </c>
      <c r="J205" s="101" t="str">
        <f>VLOOKUP(I205,Presupuesto!$B$11:$C$565,2,0)</f>
        <v>DECIMOCUARTO MES</v>
      </c>
      <c r="K205" s="98" t="str">
        <f t="shared" si="6"/>
        <v>Posgrado</v>
      </c>
      <c r="L205" s="98" t="s">
        <v>394</v>
      </c>
    </row>
    <row r="206" spans="3:12" ht="15.75" thickBot="1" x14ac:dyDescent="0.3">
      <c r="C206" s="137" t="s">
        <v>483</v>
      </c>
      <c r="D206" s="199"/>
      <c r="E206" s="152">
        <v>12</v>
      </c>
      <c r="F206" s="304">
        <f>HLOOKUP($C206,$BZ$2:$CM$3,2,0)</f>
        <v>31763.19</v>
      </c>
      <c r="G206" s="113">
        <f>D206*E206*F206</f>
        <v>0</v>
      </c>
      <c r="H206" s="166"/>
      <c r="I206" s="114" t="s">
        <v>494</v>
      </c>
      <c r="J206" s="114" t="str">
        <f>VLOOKUP(I206,Presupuesto!$B$11:$C$565,2,0)</f>
        <v>SUELDOS Y SALARIOS PERMANENTES</v>
      </c>
      <c r="K206" s="98" t="str">
        <f t="shared" si="6"/>
        <v>Posgrado</v>
      </c>
      <c r="L206" s="98" t="s">
        <v>394</v>
      </c>
    </row>
    <row r="207" spans="3:12" x14ac:dyDescent="0.25">
      <c r="C207" s="171" t="s">
        <v>58</v>
      </c>
      <c r="D207" s="163"/>
      <c r="E207" s="154">
        <v>0</v>
      </c>
      <c r="F207" s="100">
        <f>IF(E206=0,"",(G206/E206)/12*E206)</f>
        <v>0</v>
      </c>
      <c r="G207" s="97">
        <f>F207</f>
        <v>0</v>
      </c>
      <c r="H207" s="164"/>
      <c r="I207" s="116" t="s">
        <v>514</v>
      </c>
      <c r="J207" s="116" t="str">
        <f>VLOOKUP(I207,Presupuesto!$B$11:$C$565,2,0)</f>
        <v>AGUINALDO Y DECIMO CUARTO MES</v>
      </c>
      <c r="K207" s="98" t="str">
        <f t="shared" si="6"/>
        <v>Posgrado</v>
      </c>
      <c r="L207" s="98" t="s">
        <v>394</v>
      </c>
    </row>
    <row r="208" spans="3:12" ht="15.75" thickBot="1" x14ac:dyDescent="0.3">
      <c r="C208" s="172" t="s">
        <v>59</v>
      </c>
      <c r="D208" s="163"/>
      <c r="E208" s="154">
        <v>0</v>
      </c>
      <c r="F208" s="117">
        <f>IF(E206&lt;6,"",((E206-6)/12)*(G206/E206))</f>
        <v>0</v>
      </c>
      <c r="G208" s="97">
        <f>F208</f>
        <v>0</v>
      </c>
      <c r="H208" s="164"/>
      <c r="I208" s="101" t="s">
        <v>517</v>
      </c>
      <c r="J208" s="101" t="str">
        <f>VLOOKUP(I208,Presupuesto!$B$11:$C$565,2,0)</f>
        <v>DECIMOCUARTO MES</v>
      </c>
      <c r="K208" s="98" t="str">
        <f t="shared" si="6"/>
        <v>Posgrado</v>
      </c>
      <c r="L208" s="98" t="s">
        <v>394</v>
      </c>
    </row>
    <row r="209" spans="3:12" ht="15.75" thickBot="1" x14ac:dyDescent="0.3">
      <c r="C209" s="137" t="s">
        <v>484</v>
      </c>
      <c r="D209" s="199"/>
      <c r="E209" s="152">
        <v>12</v>
      </c>
      <c r="F209" s="304">
        <f>HLOOKUP($C209,$BZ$2:$CM$3,2,0)</f>
        <v>29777.99</v>
      </c>
      <c r="G209" s="113">
        <f>D209*E209*F209</f>
        <v>0</v>
      </c>
      <c r="H209" s="166"/>
      <c r="I209" s="114" t="s">
        <v>494</v>
      </c>
      <c r="J209" s="114" t="str">
        <f>VLOOKUP(I209,Presupuesto!$B$11:$C$565,2,0)</f>
        <v>SUELDOS Y SALARIOS PERMANENTES</v>
      </c>
      <c r="K209" s="98" t="str">
        <f t="shared" si="6"/>
        <v>Posgrado</v>
      </c>
      <c r="L209" s="98" t="s">
        <v>394</v>
      </c>
    </row>
    <row r="210" spans="3:12" x14ac:dyDescent="0.25">
      <c r="C210" s="171" t="s">
        <v>58</v>
      </c>
      <c r="D210" s="163"/>
      <c r="E210" s="154">
        <v>0</v>
      </c>
      <c r="F210" s="100">
        <f>IF(E209=0,"",(G209/E209)/12*E209)</f>
        <v>0</v>
      </c>
      <c r="G210" s="97">
        <f>F210</f>
        <v>0</v>
      </c>
      <c r="H210" s="164"/>
      <c r="I210" s="116" t="s">
        <v>514</v>
      </c>
      <c r="J210" s="116" t="str">
        <f>VLOOKUP(I210,Presupuesto!$B$11:$C$565,2,0)</f>
        <v>AGUINALDO Y DECIMO CUARTO MES</v>
      </c>
      <c r="K210" s="98" t="str">
        <f t="shared" si="6"/>
        <v>Posgrado</v>
      </c>
      <c r="L210" s="98" t="s">
        <v>394</v>
      </c>
    </row>
    <row r="211" spans="3:12" ht="15.75" thickBot="1" x14ac:dyDescent="0.3">
      <c r="C211" s="172" t="s">
        <v>59</v>
      </c>
      <c r="D211" s="163"/>
      <c r="E211" s="154">
        <v>0</v>
      </c>
      <c r="F211" s="117">
        <f>IF(E209&lt;6,"",((E209-6)/12)*(G209/E209))</f>
        <v>0</v>
      </c>
      <c r="G211" s="97">
        <f>F211</f>
        <v>0</v>
      </c>
      <c r="H211" s="164"/>
      <c r="I211" s="101" t="s">
        <v>517</v>
      </c>
      <c r="J211" s="101" t="str">
        <f>VLOOKUP(I211,Presupuesto!$B$11:$C$565,2,0)</f>
        <v>DECIMOCUARTO MES</v>
      </c>
      <c r="K211" s="98" t="str">
        <f t="shared" si="6"/>
        <v>Posgrado</v>
      </c>
      <c r="L211" s="98" t="s">
        <v>394</v>
      </c>
    </row>
    <row r="212" spans="3:12" ht="15.75" thickBot="1" x14ac:dyDescent="0.3">
      <c r="C212" s="137" t="s">
        <v>485</v>
      </c>
      <c r="D212" s="199"/>
      <c r="E212" s="152">
        <v>12</v>
      </c>
      <c r="F212" s="304">
        <f>HLOOKUP($C212,$BZ$2:$CM$3,2,0)</f>
        <v>27792.79</v>
      </c>
      <c r="G212" s="113">
        <f>D212*E212*F212</f>
        <v>0</v>
      </c>
      <c r="H212" s="166"/>
      <c r="I212" s="114" t="s">
        <v>494</v>
      </c>
      <c r="J212" s="114" t="str">
        <f>VLOOKUP(I212,Presupuesto!$B$11:$C$565,2,0)</f>
        <v>SUELDOS Y SALARIOS PERMANENTES</v>
      </c>
      <c r="K212" s="98" t="str">
        <f t="shared" si="6"/>
        <v>Posgrado</v>
      </c>
      <c r="L212" s="98" t="s">
        <v>394</v>
      </c>
    </row>
    <row r="213" spans="3:12" x14ac:dyDescent="0.25">
      <c r="C213" s="171" t="s">
        <v>58</v>
      </c>
      <c r="D213" s="163"/>
      <c r="E213" s="154">
        <v>0</v>
      </c>
      <c r="F213" s="100">
        <f>IF(E212=0,"",(G212/E212)/12*E212)</f>
        <v>0</v>
      </c>
      <c r="G213" s="97">
        <f>F213</f>
        <v>0</v>
      </c>
      <c r="H213" s="164"/>
      <c r="I213" s="116" t="s">
        <v>514</v>
      </c>
      <c r="J213" s="116" t="str">
        <f>VLOOKUP(I213,Presupuesto!$B$11:$C$565,2,0)</f>
        <v>AGUINALDO Y DECIMO CUARTO MES</v>
      </c>
      <c r="K213" s="98" t="str">
        <f t="shared" si="6"/>
        <v>Posgrado</v>
      </c>
      <c r="L213" s="98" t="s">
        <v>394</v>
      </c>
    </row>
    <row r="214" spans="3:12" ht="15.75" thickBot="1" x14ac:dyDescent="0.3">
      <c r="C214" s="172" t="s">
        <v>59</v>
      </c>
      <c r="D214" s="163"/>
      <c r="E214" s="154">
        <v>0</v>
      </c>
      <c r="F214" s="117">
        <f>IF(E212&lt;6,"",((E212-6)/12)*(G212/E212))</f>
        <v>0</v>
      </c>
      <c r="G214" s="97">
        <f>F214</f>
        <v>0</v>
      </c>
      <c r="H214" s="164"/>
      <c r="I214" s="101" t="s">
        <v>517</v>
      </c>
      <c r="J214" s="101" t="str">
        <f>VLOOKUP(I214,Presupuesto!$B$11:$C$565,2,0)</f>
        <v>DECIMOCUARTO MES</v>
      </c>
      <c r="K214" s="98" t="str">
        <f t="shared" si="6"/>
        <v>Posgrado</v>
      </c>
      <c r="L214" s="98" t="s">
        <v>394</v>
      </c>
    </row>
    <row r="215" spans="3:12" ht="15.75" thickBot="1" x14ac:dyDescent="0.3">
      <c r="C215" s="137" t="s">
        <v>486</v>
      </c>
      <c r="D215" s="199"/>
      <c r="E215" s="152">
        <v>12</v>
      </c>
      <c r="F215" s="304">
        <f>HLOOKUP($C215,$BZ$2:$CM$3,2,0)</f>
        <v>18859.39</v>
      </c>
      <c r="G215" s="113">
        <f>D215*E215*F215</f>
        <v>0</v>
      </c>
      <c r="H215" s="166"/>
      <c r="I215" s="114" t="s">
        <v>494</v>
      </c>
      <c r="J215" s="114" t="str">
        <f>VLOOKUP(I215,Presupuesto!$B$11:$C$565,2,0)</f>
        <v>SUELDOS Y SALARIOS PERMANENTES</v>
      </c>
      <c r="K215" s="98" t="str">
        <f t="shared" si="6"/>
        <v>Posgrado</v>
      </c>
      <c r="L215" s="98" t="s">
        <v>394</v>
      </c>
    </row>
    <row r="216" spans="3:12" x14ac:dyDescent="0.25">
      <c r="C216" s="171" t="s">
        <v>58</v>
      </c>
      <c r="D216" s="163"/>
      <c r="E216" s="154">
        <v>0</v>
      </c>
      <c r="F216" s="100">
        <f>IF(E215=0,"",(G215/E215)/12*E215)</f>
        <v>0</v>
      </c>
      <c r="G216" s="97">
        <f>F216</f>
        <v>0</v>
      </c>
      <c r="H216" s="164"/>
      <c r="I216" s="116" t="s">
        <v>514</v>
      </c>
      <c r="J216" s="116" t="str">
        <f>VLOOKUP(I216,Presupuesto!$B$11:$C$565,2,0)</f>
        <v>AGUINALDO Y DECIMO CUARTO MES</v>
      </c>
      <c r="K216" s="98" t="str">
        <f t="shared" si="6"/>
        <v>Posgrado</v>
      </c>
      <c r="L216" s="98" t="s">
        <v>394</v>
      </c>
    </row>
    <row r="217" spans="3:12" ht="15.75" thickBot="1" x14ac:dyDescent="0.3">
      <c r="C217" s="172" t="s">
        <v>59</v>
      </c>
      <c r="D217" s="163"/>
      <c r="E217" s="154">
        <v>0</v>
      </c>
      <c r="F217" s="117">
        <f>IF(E215&lt;6,"",((E215-6)/12)*(G215/E215))</f>
        <v>0</v>
      </c>
      <c r="G217" s="97">
        <f>F217</f>
        <v>0</v>
      </c>
      <c r="H217" s="164"/>
      <c r="I217" s="101" t="s">
        <v>517</v>
      </c>
      <c r="J217" s="101" t="str">
        <f>VLOOKUP(I217,Presupuesto!$B$11:$C$565,2,0)</f>
        <v>DECIMOCUARTO MES</v>
      </c>
      <c r="K217" s="98" t="str">
        <f t="shared" si="6"/>
        <v>Posgrado</v>
      </c>
      <c r="L217" s="98" t="s">
        <v>394</v>
      </c>
    </row>
    <row r="218" spans="3:12" ht="15.75" thickBot="1" x14ac:dyDescent="0.3">
      <c r="C218" s="137" t="s">
        <v>487</v>
      </c>
      <c r="D218" s="199"/>
      <c r="E218" s="152">
        <v>12</v>
      </c>
      <c r="F218" s="304">
        <f>HLOOKUP($C218,$BZ$2:$CM$3,2,0)</f>
        <v>17866.8</v>
      </c>
      <c r="G218" s="113">
        <f>D218*E218*F218</f>
        <v>0</v>
      </c>
      <c r="H218" s="166"/>
      <c r="I218" s="114" t="s">
        <v>494</v>
      </c>
      <c r="J218" s="114" t="str">
        <f>VLOOKUP(I218,Presupuesto!$B$11:$C$565,2,0)</f>
        <v>SUELDOS Y SALARIOS PERMANENTES</v>
      </c>
      <c r="K218" s="98" t="str">
        <f t="shared" si="6"/>
        <v>Posgrado</v>
      </c>
      <c r="L218" s="98" t="s">
        <v>394</v>
      </c>
    </row>
    <row r="219" spans="3:12" x14ac:dyDescent="0.25">
      <c r="C219" s="171" t="s">
        <v>58</v>
      </c>
      <c r="D219" s="163"/>
      <c r="E219" s="154">
        <v>0</v>
      </c>
      <c r="F219" s="100">
        <f>IF(E218=0,"",(G218/E218)/12*E218)</f>
        <v>0</v>
      </c>
      <c r="G219" s="97">
        <f>F219</f>
        <v>0</v>
      </c>
      <c r="H219" s="164"/>
      <c r="I219" s="116" t="s">
        <v>514</v>
      </c>
      <c r="J219" s="116" t="str">
        <f>VLOOKUP(I219,Presupuesto!$B$11:$C$565,2,0)</f>
        <v>AGUINALDO Y DECIMO CUARTO MES</v>
      </c>
      <c r="K219" s="98" t="str">
        <f t="shared" si="6"/>
        <v>Posgrado</v>
      </c>
      <c r="L219" s="98" t="s">
        <v>394</v>
      </c>
    </row>
    <row r="220" spans="3:12" ht="15.75" thickBot="1" x14ac:dyDescent="0.3">
      <c r="C220" s="172" t="s">
        <v>59</v>
      </c>
      <c r="D220" s="163"/>
      <c r="E220" s="154">
        <v>0</v>
      </c>
      <c r="F220" s="117">
        <f>IF(E218&lt;6,"",((E218-6)/12)*(G218/E218))</f>
        <v>0</v>
      </c>
      <c r="G220" s="97">
        <f>F220</f>
        <v>0</v>
      </c>
      <c r="H220" s="164"/>
      <c r="I220" s="101" t="s">
        <v>517</v>
      </c>
      <c r="J220" s="101" t="str">
        <f>VLOOKUP(I220,Presupuesto!$B$11:$C$565,2,0)</f>
        <v>DECIMOCUARTO MES</v>
      </c>
      <c r="K220" s="98" t="str">
        <f t="shared" si="6"/>
        <v>Posgrado</v>
      </c>
      <c r="L220" s="98" t="s">
        <v>394</v>
      </c>
    </row>
    <row r="221" spans="3:12" ht="15.75" thickBot="1" x14ac:dyDescent="0.3">
      <c r="C221" s="137" t="s">
        <v>488</v>
      </c>
      <c r="D221" s="199"/>
      <c r="E221" s="152">
        <v>12</v>
      </c>
      <c r="F221" s="304">
        <f>HLOOKUP($C221,$BZ$2:$CM$3,2,0)</f>
        <v>13896.4</v>
      </c>
      <c r="G221" s="113">
        <f>D221*E221*F221</f>
        <v>0</v>
      </c>
      <c r="H221" s="166"/>
      <c r="I221" s="114" t="s">
        <v>494</v>
      </c>
      <c r="J221" s="114" t="str">
        <f>VLOOKUP(I221,Presupuesto!$B$11:$C$565,2,0)</f>
        <v>SUELDOS Y SALARIOS PERMANENTES</v>
      </c>
      <c r="K221" s="98" t="str">
        <f t="shared" si="6"/>
        <v>Posgrado</v>
      </c>
      <c r="L221" s="98" t="s">
        <v>394</v>
      </c>
    </row>
    <row r="222" spans="3:12" x14ac:dyDescent="0.25">
      <c r="C222" s="171" t="s">
        <v>58</v>
      </c>
      <c r="D222" s="163"/>
      <c r="E222" s="154">
        <v>0</v>
      </c>
      <c r="F222" s="100">
        <f>IF(E221=0,"",(G221/E221)/12*E221)</f>
        <v>0</v>
      </c>
      <c r="G222" s="97">
        <f>F222</f>
        <v>0</v>
      </c>
      <c r="H222" s="164"/>
      <c r="I222" s="116" t="s">
        <v>514</v>
      </c>
      <c r="J222" s="116" t="str">
        <f>VLOOKUP(I222,Presupuesto!$B$11:$C$565,2,0)</f>
        <v>AGUINALDO Y DECIMO CUARTO MES</v>
      </c>
      <c r="K222" s="98" t="str">
        <f t="shared" si="6"/>
        <v>Posgrado</v>
      </c>
      <c r="L222" s="98" t="s">
        <v>394</v>
      </c>
    </row>
    <row r="223" spans="3:12" ht="15.75" thickBot="1" x14ac:dyDescent="0.3">
      <c r="C223" s="172" t="s">
        <v>59</v>
      </c>
      <c r="D223" s="163"/>
      <c r="E223" s="154">
        <v>0</v>
      </c>
      <c r="F223" s="117">
        <f>IF(E221&lt;6,"",((E221-6)/12)*(G221/E221))</f>
        <v>0</v>
      </c>
      <c r="G223" s="97">
        <f>F223</f>
        <v>0</v>
      </c>
      <c r="H223" s="164"/>
      <c r="I223" s="101" t="s">
        <v>517</v>
      </c>
      <c r="J223" s="101" t="str">
        <f>VLOOKUP(I223,Presupuesto!$B$11:$C$565,2,0)</f>
        <v>DECIMOCUARTO MES</v>
      </c>
      <c r="K223" s="98" t="str">
        <f t="shared" si="6"/>
        <v>Posgrado</v>
      </c>
      <c r="L223" s="98" t="s">
        <v>394</v>
      </c>
    </row>
    <row r="224" spans="3:12" ht="15.75" thickBot="1" x14ac:dyDescent="0.3">
      <c r="C224" s="137" t="s">
        <v>489</v>
      </c>
      <c r="D224" s="199"/>
      <c r="E224" s="152">
        <v>12</v>
      </c>
      <c r="F224" s="304">
        <f>HLOOKUP($C224,$BZ$2:$CM$3,2,0)</f>
        <v>15004.09</v>
      </c>
      <c r="G224" s="113">
        <f>D224*E224*F224</f>
        <v>0</v>
      </c>
      <c r="H224" s="166"/>
      <c r="I224" s="114" t="s">
        <v>494</v>
      </c>
      <c r="J224" s="114" t="str">
        <f>VLOOKUP(I224,Presupuesto!$B$11:$C$565,2,0)</f>
        <v>SUELDOS Y SALARIOS PERMANENTES</v>
      </c>
      <c r="K224" s="98" t="str">
        <f t="shared" si="6"/>
        <v>Posgrado</v>
      </c>
      <c r="L224" s="98" t="s">
        <v>394</v>
      </c>
    </row>
    <row r="225" spans="3:12" x14ac:dyDescent="0.25">
      <c r="C225" s="171" t="s">
        <v>58</v>
      </c>
      <c r="D225" s="163"/>
      <c r="E225" s="154">
        <v>0</v>
      </c>
      <c r="F225" s="100">
        <f>IF(E224=0,"",(G224/E224)/12*E224)</f>
        <v>0</v>
      </c>
      <c r="G225" s="97">
        <f>F225</f>
        <v>0</v>
      </c>
      <c r="H225" s="164"/>
      <c r="I225" s="116" t="s">
        <v>514</v>
      </c>
      <c r="J225" s="116" t="str">
        <f>VLOOKUP(I225,Presupuesto!$B$11:$C$565,2,0)</f>
        <v>AGUINALDO Y DECIMO CUARTO MES</v>
      </c>
      <c r="K225" s="98" t="str">
        <f t="shared" si="6"/>
        <v>Posgrado</v>
      </c>
      <c r="L225" s="98" t="s">
        <v>394</v>
      </c>
    </row>
    <row r="226" spans="3:12" ht="15.75" thickBot="1" x14ac:dyDescent="0.3">
      <c r="C226" s="172" t="s">
        <v>59</v>
      </c>
      <c r="D226" s="163"/>
      <c r="E226" s="154">
        <v>0</v>
      </c>
      <c r="F226" s="117">
        <f>IF(E224&lt;6,"",((E224-6)/12)*(G224/E224))</f>
        <v>0</v>
      </c>
      <c r="G226" s="97">
        <f>F226</f>
        <v>0</v>
      </c>
      <c r="H226" s="164"/>
      <c r="I226" s="101" t="s">
        <v>517</v>
      </c>
      <c r="J226" s="101" t="str">
        <f>VLOOKUP(I226,Presupuesto!$B$11:$C$565,2,0)</f>
        <v>DECIMOCUARTO MES</v>
      </c>
      <c r="K226" s="98" t="str">
        <f t="shared" si="6"/>
        <v>Posgrado</v>
      </c>
      <c r="L226" s="98" t="s">
        <v>394</v>
      </c>
    </row>
    <row r="227" spans="3:12" ht="15.75" thickBot="1" x14ac:dyDescent="0.3">
      <c r="C227" s="137" t="s">
        <v>490</v>
      </c>
      <c r="D227" s="199"/>
      <c r="E227" s="152">
        <v>12</v>
      </c>
      <c r="F227" s="304">
        <f>HLOOKUP($C227,$BZ$2:$CM$3,2,0)</f>
        <v>13238.9</v>
      </c>
      <c r="G227" s="113">
        <f>D227*E227*F227</f>
        <v>0</v>
      </c>
      <c r="H227" s="166"/>
      <c r="I227" s="114" t="s">
        <v>494</v>
      </c>
      <c r="J227" s="114" t="str">
        <f>VLOOKUP(I227,Presupuesto!$B$11:$C$565,2,0)</f>
        <v>SUELDOS Y SALARIOS PERMANENTES</v>
      </c>
      <c r="K227" s="98" t="str">
        <f t="shared" si="6"/>
        <v>Posgrado</v>
      </c>
      <c r="L227" s="98" t="s">
        <v>394</v>
      </c>
    </row>
    <row r="228" spans="3:12" x14ac:dyDescent="0.25">
      <c r="C228" s="171" t="s">
        <v>58</v>
      </c>
      <c r="D228" s="163"/>
      <c r="E228" s="154">
        <v>0</v>
      </c>
      <c r="F228" s="100">
        <f>IF(E227=0,"",(G227/E227)/12*E227)</f>
        <v>0</v>
      </c>
      <c r="G228" s="97">
        <f>F228</f>
        <v>0</v>
      </c>
      <c r="H228" s="164"/>
      <c r="I228" s="116" t="s">
        <v>514</v>
      </c>
      <c r="J228" s="116" t="str">
        <f>VLOOKUP(I228,Presupuesto!$B$11:$C$565,2,0)</f>
        <v>AGUINALDO Y DECIMO CUARTO MES</v>
      </c>
      <c r="K228" s="98" t="str">
        <f t="shared" si="6"/>
        <v>Posgrado</v>
      </c>
      <c r="L228" s="98" t="s">
        <v>394</v>
      </c>
    </row>
    <row r="229" spans="3:12" ht="15.75" thickBot="1" x14ac:dyDescent="0.3">
      <c r="C229" s="172" t="s">
        <v>59</v>
      </c>
      <c r="D229" s="163"/>
      <c r="E229" s="154">
        <v>0</v>
      </c>
      <c r="F229" s="117">
        <f>IF(E227&lt;6,"",((E227-6)/12)*(G227/E227))</f>
        <v>0</v>
      </c>
      <c r="G229" s="97">
        <f>F229</f>
        <v>0</v>
      </c>
      <c r="H229" s="164"/>
      <c r="I229" s="101" t="s">
        <v>517</v>
      </c>
      <c r="J229" s="101" t="str">
        <f>VLOOKUP(I229,Presupuesto!$B$11:$C$565,2,0)</f>
        <v>DECIMOCUARTO MES</v>
      </c>
      <c r="K229" s="98" t="str">
        <f t="shared" si="6"/>
        <v>Posgrado</v>
      </c>
      <c r="L229" s="98" t="s">
        <v>394</v>
      </c>
    </row>
    <row r="230" spans="3:12" ht="15.75" thickBot="1" x14ac:dyDescent="0.3">
      <c r="C230" s="137" t="s">
        <v>491</v>
      </c>
      <c r="D230" s="199"/>
      <c r="E230" s="152">
        <v>12</v>
      </c>
      <c r="F230" s="304">
        <f>HLOOKUP($C230,$BZ$2:$CM$3,2,0)</f>
        <v>12356.31</v>
      </c>
      <c r="G230" s="113">
        <f>D230*E230*F230</f>
        <v>0</v>
      </c>
      <c r="H230" s="166"/>
      <c r="I230" s="114" t="s">
        <v>494</v>
      </c>
      <c r="J230" s="114" t="str">
        <f>VLOOKUP(I230,Presupuesto!$B$11:$C$565,2,0)</f>
        <v>SUELDOS Y SALARIOS PERMANENTES</v>
      </c>
      <c r="K230" s="98" t="str">
        <f t="shared" ref="K230:K244" si="7">$K$197</f>
        <v>Posgrado</v>
      </c>
      <c r="L230" s="98" t="s">
        <v>394</v>
      </c>
    </row>
    <row r="231" spans="3:12" x14ac:dyDescent="0.25">
      <c r="C231" s="171" t="s">
        <v>58</v>
      </c>
      <c r="D231" s="163"/>
      <c r="E231" s="154">
        <v>0</v>
      </c>
      <c r="F231" s="100">
        <f>IF(E230=0,"",(G230/E230)/12*E230)</f>
        <v>0</v>
      </c>
      <c r="G231" s="97">
        <f>F231</f>
        <v>0</v>
      </c>
      <c r="H231" s="164"/>
      <c r="I231" s="116" t="s">
        <v>514</v>
      </c>
      <c r="J231" s="116" t="str">
        <f>VLOOKUP(I231,Presupuesto!$B$11:$C$565,2,0)</f>
        <v>AGUINALDO Y DECIMO CUARTO MES</v>
      </c>
      <c r="K231" s="98" t="str">
        <f t="shared" si="7"/>
        <v>Posgrado</v>
      </c>
      <c r="L231" s="98" t="s">
        <v>394</v>
      </c>
    </row>
    <row r="232" spans="3:12" ht="15.75" thickBot="1" x14ac:dyDescent="0.3">
      <c r="C232" s="172" t="s">
        <v>59</v>
      </c>
      <c r="D232" s="163"/>
      <c r="E232" s="154">
        <v>0</v>
      </c>
      <c r="F232" s="117">
        <f>IF(E230&lt;6,"",((E230-6)/12)*(G230/E230))</f>
        <v>0</v>
      </c>
      <c r="G232" s="97">
        <f>F232</f>
        <v>0</v>
      </c>
      <c r="H232" s="164"/>
      <c r="I232" s="101" t="s">
        <v>517</v>
      </c>
      <c r="J232" s="101" t="str">
        <f>VLOOKUP(I232,Presupuesto!$B$11:$C$565,2,0)</f>
        <v>DECIMOCUARTO MES</v>
      </c>
      <c r="K232" s="98" t="str">
        <f t="shared" si="7"/>
        <v>Posgrado</v>
      </c>
      <c r="L232" s="98" t="s">
        <v>394</v>
      </c>
    </row>
    <row r="233" spans="3:12" ht="15.75" thickBot="1" x14ac:dyDescent="0.3">
      <c r="C233" s="137" t="s">
        <v>492</v>
      </c>
      <c r="D233" s="199"/>
      <c r="E233" s="152">
        <v>12</v>
      </c>
      <c r="F233" s="304">
        <f>HLOOKUP($C233,$BZ$2:$CM$3,2,0)</f>
        <v>463.22</v>
      </c>
      <c r="G233" s="113">
        <f>D233*E233*F233</f>
        <v>0</v>
      </c>
      <c r="H233" s="166"/>
      <c r="I233" s="114" t="s">
        <v>494</v>
      </c>
      <c r="J233" s="114" t="str">
        <f>VLOOKUP(I233,Presupuesto!$B$11:$C$565,2,0)</f>
        <v>SUELDOS Y SALARIOS PERMANENTES</v>
      </c>
      <c r="K233" s="98" t="str">
        <f t="shared" si="7"/>
        <v>Posgrado</v>
      </c>
      <c r="L233" s="98" t="s">
        <v>394</v>
      </c>
    </row>
    <row r="234" spans="3:12" x14ac:dyDescent="0.25">
      <c r="C234" s="171" t="s">
        <v>58</v>
      </c>
      <c r="D234" s="163"/>
      <c r="E234" s="154">
        <v>0</v>
      </c>
      <c r="F234" s="100">
        <f>IF(E233=0,"",(G233/E233)/12*E233)</f>
        <v>0</v>
      </c>
      <c r="G234" s="97">
        <f>F234</f>
        <v>0</v>
      </c>
      <c r="H234" s="164"/>
      <c r="I234" s="116" t="s">
        <v>514</v>
      </c>
      <c r="J234" s="116" t="str">
        <f>VLOOKUP(I234,Presupuesto!$B$11:$C$565,2,0)</f>
        <v>AGUINALDO Y DECIMO CUARTO MES</v>
      </c>
      <c r="K234" s="98" t="str">
        <f t="shared" si="7"/>
        <v>Posgrado</v>
      </c>
      <c r="L234" s="98" t="s">
        <v>394</v>
      </c>
    </row>
    <row r="235" spans="3:12" ht="15.75" thickBot="1" x14ac:dyDescent="0.3">
      <c r="C235" s="172" t="s">
        <v>59</v>
      </c>
      <c r="D235" s="163"/>
      <c r="E235" s="154">
        <v>0</v>
      </c>
      <c r="F235" s="117">
        <f>IF(E233&lt;6,"",((E233-6)/12)*(G233/E233))</f>
        <v>0</v>
      </c>
      <c r="G235" s="97">
        <f>F235</f>
        <v>0</v>
      </c>
      <c r="H235" s="164"/>
      <c r="I235" s="101" t="s">
        <v>517</v>
      </c>
      <c r="J235" s="101" t="str">
        <f>VLOOKUP(I235,Presupuesto!$B$11:$C$565,2,0)</f>
        <v>DECIMOCUARTO MES</v>
      </c>
      <c r="K235" s="98" t="str">
        <f t="shared" si="7"/>
        <v>Posgrado</v>
      </c>
      <c r="L235" s="98" t="s">
        <v>394</v>
      </c>
    </row>
    <row r="236" spans="3:12" ht="15.75" thickBot="1" x14ac:dyDescent="0.3">
      <c r="C236" s="137" t="s">
        <v>493</v>
      </c>
      <c r="D236" s="199"/>
      <c r="E236" s="152">
        <v>12</v>
      </c>
      <c r="F236" s="304">
        <f>HLOOKUP($C236,$BZ$2:$CM$3,2,0)</f>
        <v>2007.3</v>
      </c>
      <c r="G236" s="113">
        <f>D236*E236*F236</f>
        <v>0</v>
      </c>
      <c r="H236" s="166"/>
      <c r="I236" s="114" t="s">
        <v>494</v>
      </c>
      <c r="J236" s="114" t="str">
        <f>VLOOKUP(I236,Presupuesto!$B$11:$C$565,2,0)</f>
        <v>SUELDOS Y SALARIOS PERMANENTES</v>
      </c>
      <c r="K236" s="98" t="str">
        <f t="shared" si="7"/>
        <v>Posgrado</v>
      </c>
      <c r="L236" s="98" t="s">
        <v>394</v>
      </c>
    </row>
    <row r="237" spans="3:12" x14ac:dyDescent="0.25">
      <c r="C237" s="171" t="s">
        <v>58</v>
      </c>
      <c r="D237" s="163"/>
      <c r="E237" s="154">
        <v>0</v>
      </c>
      <c r="F237" s="100">
        <f>IF(E236=0,"",(G236/E236)/12*E236)</f>
        <v>0</v>
      </c>
      <c r="G237" s="97">
        <f>F237</f>
        <v>0</v>
      </c>
      <c r="H237" s="164"/>
      <c r="I237" s="116" t="s">
        <v>514</v>
      </c>
      <c r="J237" s="116" t="str">
        <f>VLOOKUP(I237,Presupuesto!$B$11:$C$565,2,0)</f>
        <v>AGUINALDO Y DECIMO CUARTO MES</v>
      </c>
      <c r="K237" s="98" t="str">
        <f t="shared" si="7"/>
        <v>Posgrado</v>
      </c>
      <c r="L237" s="98" t="s">
        <v>394</v>
      </c>
    </row>
    <row r="238" spans="3:12" ht="15.75" thickBot="1" x14ac:dyDescent="0.3">
      <c r="C238" s="172" t="s">
        <v>59</v>
      </c>
      <c r="D238" s="163"/>
      <c r="E238" s="154">
        <v>0</v>
      </c>
      <c r="F238" s="117">
        <f>IF(E236&lt;6,"",((E236-6)/12)*(G236/E236))</f>
        <v>0</v>
      </c>
      <c r="G238" s="97">
        <f>F238</f>
        <v>0</v>
      </c>
      <c r="H238" s="164"/>
      <c r="I238" s="101" t="s">
        <v>517</v>
      </c>
      <c r="J238" s="101" t="str">
        <f>VLOOKUP(I238,Presupuesto!$B$11:$C$565,2,0)</f>
        <v>DECIMOCUARTO MES</v>
      </c>
      <c r="K238" s="98" t="str">
        <f t="shared" si="7"/>
        <v>Posgrado</v>
      </c>
      <c r="L238" s="98" t="s">
        <v>394</v>
      </c>
    </row>
    <row r="239" spans="3:12" ht="15.75" thickBot="1" x14ac:dyDescent="0.3">
      <c r="C239" s="140" t="s">
        <v>83</v>
      </c>
      <c r="D239" s="199"/>
      <c r="E239" s="152">
        <v>12</v>
      </c>
      <c r="F239" s="139">
        <v>30000</v>
      </c>
      <c r="G239" s="113">
        <f>D239*E239*F239</f>
        <v>0</v>
      </c>
      <c r="H239" s="166"/>
      <c r="I239" s="114" t="s">
        <v>562</v>
      </c>
      <c r="J239" s="114" t="str">
        <f>VLOOKUP(I239,Presupuesto!$B$11:$C$565,2,0)</f>
        <v>CONTRATOS ESPECIALES</v>
      </c>
      <c r="K239" s="98" t="str">
        <f t="shared" si="7"/>
        <v>Posgrado</v>
      </c>
      <c r="L239" s="98" t="s">
        <v>394</v>
      </c>
    </row>
    <row r="240" spans="3:12" x14ac:dyDescent="0.25">
      <c r="C240" s="171" t="s">
        <v>58</v>
      </c>
      <c r="D240" s="163"/>
      <c r="E240" s="154">
        <v>0</v>
      </c>
      <c r="F240" s="117">
        <f>IF(E239=0,"",(G239/E239)/12*E239)</f>
        <v>0</v>
      </c>
      <c r="G240" s="97">
        <f>F240</f>
        <v>0</v>
      </c>
      <c r="H240" s="164"/>
      <c r="I240" s="101" t="s">
        <v>562</v>
      </c>
      <c r="J240" s="101" t="str">
        <f>VLOOKUP(I240,Presupuesto!$B$11:$C$565,2,0)</f>
        <v>CONTRATOS ESPECIALES</v>
      </c>
      <c r="K240" s="98" t="str">
        <f t="shared" si="7"/>
        <v>Posgrado</v>
      </c>
      <c r="L240" s="98" t="s">
        <v>393</v>
      </c>
    </row>
    <row r="241" spans="3:12" ht="15.75" thickBot="1" x14ac:dyDescent="0.3">
      <c r="C241" s="172" t="s">
        <v>59</v>
      </c>
      <c r="D241" s="163"/>
      <c r="E241" s="154">
        <v>0</v>
      </c>
      <c r="F241" s="100">
        <f>IF(E239&lt;6,"",((E239-6)/12)*(G239/E239))</f>
        <v>0</v>
      </c>
      <c r="G241" s="97">
        <f>F241</f>
        <v>0</v>
      </c>
      <c r="H241" s="164"/>
      <c r="I241" s="101" t="s">
        <v>562</v>
      </c>
      <c r="J241" s="101" t="str">
        <f>VLOOKUP(I241,Presupuesto!$B$11:$C$565,2,0)</f>
        <v>CONTRATOS ESPECIALES</v>
      </c>
      <c r="K241" s="98" t="str">
        <f t="shared" si="7"/>
        <v>Posgrado</v>
      </c>
      <c r="L241" s="98" t="s">
        <v>398</v>
      </c>
    </row>
    <row r="242" spans="3:12" ht="15.75" thickBot="1" x14ac:dyDescent="0.3">
      <c r="C242" s="140" t="s">
        <v>60</v>
      </c>
      <c r="D242" s="199"/>
      <c r="E242" s="152">
        <v>12</v>
      </c>
      <c r="F242" s="118">
        <v>30000</v>
      </c>
      <c r="G242" s="113">
        <f>D242*E242*F242</f>
        <v>0</v>
      </c>
      <c r="H242" s="166"/>
      <c r="I242" s="114" t="s">
        <v>703</v>
      </c>
      <c r="J242" s="114" t="str">
        <f>VLOOKUP(I242,Presupuesto!$B$11:$C$565,2,0)</f>
        <v>OTROS SERVICIOS TECNICOS Y PROFESIONALES</v>
      </c>
      <c r="K242" s="98" t="str">
        <f t="shared" si="7"/>
        <v>Posgrado</v>
      </c>
      <c r="L242" s="98" t="s">
        <v>393</v>
      </c>
    </row>
    <row r="243" spans="3:12" x14ac:dyDescent="0.25">
      <c r="C243" s="171" t="s">
        <v>58</v>
      </c>
      <c r="D243" s="163"/>
      <c r="E243" s="154">
        <v>0</v>
      </c>
      <c r="F243" s="100">
        <v>0</v>
      </c>
      <c r="G243" s="97">
        <f>F243</f>
        <v>0</v>
      </c>
      <c r="H243" s="164"/>
      <c r="I243" s="101" t="s">
        <v>703</v>
      </c>
      <c r="J243" s="101" t="str">
        <f>VLOOKUP(I243,Presupuesto!$B$11:$C$565,2,0)</f>
        <v>OTROS SERVICIOS TECNICOS Y PROFESIONALES</v>
      </c>
      <c r="K243" s="98" t="str">
        <f t="shared" si="7"/>
        <v>Posgrado</v>
      </c>
      <c r="L243" s="98" t="s">
        <v>393</v>
      </c>
    </row>
    <row r="244" spans="3:12" ht="15.75" thickBot="1" x14ac:dyDescent="0.3">
      <c r="C244" s="172" t="s">
        <v>59</v>
      </c>
      <c r="D244" s="163"/>
      <c r="E244" s="154">
        <v>0</v>
      </c>
      <c r="F244" s="100">
        <v>0</v>
      </c>
      <c r="G244" s="97">
        <f>F244</f>
        <v>0</v>
      </c>
      <c r="H244" s="164"/>
      <c r="I244" s="101" t="s">
        <v>703</v>
      </c>
      <c r="J244" s="101" t="str">
        <f>VLOOKUP(I244,Presupuesto!$B$11:$C$565,2,0)</f>
        <v>OTROS SERVICIOS TECNICOS Y PROFESIONALES</v>
      </c>
      <c r="K244" s="98" t="str">
        <f t="shared" si="7"/>
        <v>Posgrado</v>
      </c>
      <c r="L244" s="98" t="s">
        <v>393</v>
      </c>
    </row>
    <row r="245" spans="3:12" ht="15.75" thickBot="1" x14ac:dyDescent="0.3">
      <c r="C245" s="140" t="s">
        <v>61</v>
      </c>
      <c r="D245" s="199">
        <v>2</v>
      </c>
      <c r="E245" s="152">
        <v>12</v>
      </c>
      <c r="F245" s="118">
        <v>30000</v>
      </c>
      <c r="G245" s="113">
        <f>D245*E245*F245</f>
        <v>720000</v>
      </c>
      <c r="H245" s="166" t="s">
        <v>1538</v>
      </c>
      <c r="I245" s="114" t="s">
        <v>494</v>
      </c>
      <c r="J245" s="114" t="str">
        <f>VLOOKUP(I245,Presupuesto!$B$11:$C$565,2,0)</f>
        <v>SUELDOS Y SALARIOS PERMANENTES</v>
      </c>
      <c r="K245" s="98" t="s">
        <v>1363</v>
      </c>
      <c r="L245" s="98" t="s">
        <v>393</v>
      </c>
    </row>
    <row r="246" spans="3:12" x14ac:dyDescent="0.25">
      <c r="C246" s="171" t="s">
        <v>58</v>
      </c>
      <c r="D246" s="169">
        <v>2</v>
      </c>
      <c r="E246" s="131">
        <v>0</v>
      </c>
      <c r="F246" s="119">
        <f>IF(E245=0,"",(G245/E245)/12*E245)</f>
        <v>60000</v>
      </c>
      <c r="G246" s="120">
        <f>F246</f>
        <v>60000</v>
      </c>
      <c r="H246" s="164" t="s">
        <v>1538</v>
      </c>
      <c r="I246" s="101" t="s">
        <v>514</v>
      </c>
      <c r="J246" s="101" t="str">
        <f>VLOOKUP(I246,Presupuesto!$B$11:$C$565,2,0)</f>
        <v>AGUINALDO Y DECIMO CUARTO MES</v>
      </c>
      <c r="K246" s="98" t="s">
        <v>1362</v>
      </c>
      <c r="L246" s="98" t="s">
        <v>393</v>
      </c>
    </row>
    <row r="247" spans="3:12" ht="15.75" thickBot="1" x14ac:dyDescent="0.3">
      <c r="C247" s="173" t="s">
        <v>59</v>
      </c>
      <c r="D247" s="162">
        <v>2</v>
      </c>
      <c r="E247" s="132">
        <v>0</v>
      </c>
      <c r="F247" s="105">
        <f>IF(E245&lt;6,"",((E245-6)/12)*(G245/E245))</f>
        <v>30000</v>
      </c>
      <c r="G247" s="105">
        <f>F247</f>
        <v>30000</v>
      </c>
      <c r="H247" s="162" t="s">
        <v>1538</v>
      </c>
      <c r="I247" s="106" t="s">
        <v>517</v>
      </c>
      <c r="J247" s="124" t="str">
        <f>VLOOKUP(I247,Presupuesto!$B$11:$C$565,2,0)</f>
        <v>DECIMOCUARTO MES</v>
      </c>
      <c r="K247" s="106" t="s">
        <v>1363</v>
      </c>
      <c r="L247" s="124" t="s">
        <v>393</v>
      </c>
    </row>
    <row r="249" spans="3:12" ht="15.75" thickBot="1" x14ac:dyDescent="0.3">
      <c r="K249" s="153"/>
    </row>
    <row r="250" spans="3:12" ht="15.75" thickBot="1" x14ac:dyDescent="0.3">
      <c r="C250" s="69" t="s">
        <v>43</v>
      </c>
      <c r="D250" s="30">
        <f>SUM(G257:G307)</f>
        <v>810000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697" t="s">
        <v>2860</v>
      </c>
      <c r="E253" s="93"/>
      <c r="F253" s="93"/>
      <c r="G253" s="93"/>
      <c r="H253" s="76"/>
      <c r="I253" s="76"/>
      <c r="J253" s="76"/>
      <c r="K253" s="153"/>
    </row>
    <row r="254" spans="3:12" ht="18.75" x14ac:dyDescent="0.25">
      <c r="C254" s="210" t="str">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2. Orientación a los investigadores de como deben presentar sus protocolos asi como su registro</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480</v>
      </c>
      <c r="D257" s="199"/>
      <c r="E257" s="152">
        <v>12</v>
      </c>
      <c r="F257" s="304">
        <f>HLOOKUP($C257,$BZ$2:$CM$3,2,0)</f>
        <v>43674.39</v>
      </c>
      <c r="G257" s="113">
        <f>D257*E257*F257</f>
        <v>0</v>
      </c>
      <c r="H257" s="166"/>
      <c r="I257" s="114" t="s">
        <v>494</v>
      </c>
      <c r="J257" s="114" t="str">
        <f>VLOOKUP(I257,Presupuesto!$B$11:$C$565,2,0)</f>
        <v>SUELDOS Y SALARIOS PERMANENTES</v>
      </c>
      <c r="K257" s="218" t="s">
        <v>1445</v>
      </c>
      <c r="L257" s="98" t="s">
        <v>393</v>
      </c>
    </row>
    <row r="258" spans="3:12" x14ac:dyDescent="0.25">
      <c r="C258" s="171" t="s">
        <v>58</v>
      </c>
      <c r="D258" s="163"/>
      <c r="E258" s="154">
        <v>0</v>
      </c>
      <c r="F258" s="100">
        <f>IF(E257=0,"",(G257/E257)/12*E257)</f>
        <v>0</v>
      </c>
      <c r="G258" s="97">
        <f>F258</f>
        <v>0</v>
      </c>
      <c r="H258" s="164"/>
      <c r="I258" s="116" t="s">
        <v>514</v>
      </c>
      <c r="J258" s="116" t="str">
        <f>VLOOKUP(I258,Presupuesto!$B$11:$C$565,2,0)</f>
        <v>AGUINALDO Y DECIMO CUARTO MES</v>
      </c>
      <c r="K258" s="98" t="str">
        <f t="shared" ref="K258:K289" si="8">$K$257</f>
        <v>Posgrado</v>
      </c>
      <c r="L258" s="98" t="s">
        <v>411</v>
      </c>
    </row>
    <row r="259" spans="3:12" ht="15.75" thickBot="1" x14ac:dyDescent="0.3">
      <c r="C259" s="172" t="s">
        <v>59</v>
      </c>
      <c r="D259" s="163"/>
      <c r="E259" s="154">
        <v>0</v>
      </c>
      <c r="F259" s="117">
        <f>IF(E257&lt;6,"",((E257-6)/12)*(G257/E257))</f>
        <v>0</v>
      </c>
      <c r="G259" s="97">
        <f>F259</f>
        <v>0</v>
      </c>
      <c r="H259" s="164"/>
      <c r="I259" s="101" t="s">
        <v>517</v>
      </c>
      <c r="J259" s="101" t="str">
        <f>VLOOKUP(I259,Presupuesto!$B$11:$C$565,2,0)</f>
        <v>DECIMOCUARTO MES</v>
      </c>
      <c r="K259" s="98" t="str">
        <f t="shared" si="8"/>
        <v>Posgrado</v>
      </c>
      <c r="L259" s="98" t="s">
        <v>394</v>
      </c>
    </row>
    <row r="260" spans="3:12" ht="15.75" thickBot="1" x14ac:dyDescent="0.3">
      <c r="C260" s="137" t="s">
        <v>481</v>
      </c>
      <c r="D260" s="199"/>
      <c r="E260" s="152">
        <v>12</v>
      </c>
      <c r="F260" s="304">
        <f>HLOOKUP($C260,$BZ$2:$CM$3,2,0)</f>
        <v>39703.99</v>
      </c>
      <c r="G260" s="113">
        <f>D260*E260*F260</f>
        <v>0</v>
      </c>
      <c r="H260" s="166"/>
      <c r="I260" s="114" t="s">
        <v>494</v>
      </c>
      <c r="J260" s="114" t="str">
        <f>VLOOKUP(I260,Presupuesto!$B$11:$C$565,2,0)</f>
        <v>SUELDOS Y SALARIOS PERMANENTES</v>
      </c>
      <c r="K260" s="98" t="str">
        <f t="shared" si="8"/>
        <v>Posgrado</v>
      </c>
      <c r="L260" s="98" t="s">
        <v>394</v>
      </c>
    </row>
    <row r="261" spans="3:12" x14ac:dyDescent="0.25">
      <c r="C261" s="171" t="s">
        <v>58</v>
      </c>
      <c r="D261" s="163"/>
      <c r="E261" s="154">
        <v>0</v>
      </c>
      <c r="F261" s="100">
        <f>IF(E260=0,"",(G260/E260)/12*E260)</f>
        <v>0</v>
      </c>
      <c r="G261" s="97">
        <f>F261</f>
        <v>0</v>
      </c>
      <c r="H261" s="164"/>
      <c r="I261" s="116" t="s">
        <v>514</v>
      </c>
      <c r="J261" s="116" t="str">
        <f>VLOOKUP(I261,Presupuesto!$B$11:$C$565,2,0)</f>
        <v>AGUINALDO Y DECIMO CUARTO MES</v>
      </c>
      <c r="K261" s="98" t="str">
        <f t="shared" si="8"/>
        <v>Posgrado</v>
      </c>
      <c r="L261" s="98" t="s">
        <v>394</v>
      </c>
    </row>
    <row r="262" spans="3:12" ht="15.75" thickBot="1" x14ac:dyDescent="0.3">
      <c r="C262" s="172" t="s">
        <v>59</v>
      </c>
      <c r="D262" s="163"/>
      <c r="E262" s="154">
        <v>0</v>
      </c>
      <c r="F262" s="117">
        <f>IF(E260&lt;6,"",((E260-6)/12)*(G260/E260))</f>
        <v>0</v>
      </c>
      <c r="G262" s="97">
        <f>F262</f>
        <v>0</v>
      </c>
      <c r="H262" s="164"/>
      <c r="I262" s="101" t="s">
        <v>517</v>
      </c>
      <c r="J262" s="101" t="str">
        <f>VLOOKUP(I262,Presupuesto!$B$11:$C$565,2,0)</f>
        <v>DECIMOCUARTO MES</v>
      </c>
      <c r="K262" s="98" t="str">
        <f t="shared" si="8"/>
        <v>Posgrado</v>
      </c>
      <c r="L262" s="98" t="s">
        <v>394</v>
      </c>
    </row>
    <row r="263" spans="3:12" ht="15.75" thickBot="1" x14ac:dyDescent="0.3">
      <c r="C263" s="137" t="s">
        <v>482</v>
      </c>
      <c r="D263" s="199"/>
      <c r="E263" s="152">
        <v>12</v>
      </c>
      <c r="F263" s="304">
        <f>HLOOKUP($C263,$BZ$2:$CM$3,2,0)</f>
        <v>35733.589999999997</v>
      </c>
      <c r="G263" s="113">
        <f>D263*E263*F263</f>
        <v>0</v>
      </c>
      <c r="H263" s="166"/>
      <c r="I263" s="114" t="s">
        <v>494</v>
      </c>
      <c r="J263" s="114" t="str">
        <f>VLOOKUP(I263,Presupuesto!$B$11:$C$565,2,0)</f>
        <v>SUELDOS Y SALARIOS PERMANENTES</v>
      </c>
      <c r="K263" s="98" t="str">
        <f t="shared" si="8"/>
        <v>Posgrado</v>
      </c>
      <c r="L263" s="98" t="s">
        <v>394</v>
      </c>
    </row>
    <row r="264" spans="3:12" x14ac:dyDescent="0.25">
      <c r="C264" s="171" t="s">
        <v>58</v>
      </c>
      <c r="D264" s="163"/>
      <c r="E264" s="154">
        <v>0</v>
      </c>
      <c r="F264" s="100">
        <f>IF(E263=0,"",(G263/E263)/12*E263)</f>
        <v>0</v>
      </c>
      <c r="G264" s="97">
        <f>F264</f>
        <v>0</v>
      </c>
      <c r="H264" s="164"/>
      <c r="I264" s="116" t="s">
        <v>514</v>
      </c>
      <c r="J264" s="116" t="str">
        <f>VLOOKUP(I264,Presupuesto!$B$11:$C$565,2,0)</f>
        <v>AGUINALDO Y DECIMO CUARTO MES</v>
      </c>
      <c r="K264" s="98" t="str">
        <f t="shared" si="8"/>
        <v>Posgrado</v>
      </c>
      <c r="L264" s="98" t="s">
        <v>394</v>
      </c>
    </row>
    <row r="265" spans="3:12" ht="15.75" thickBot="1" x14ac:dyDescent="0.3">
      <c r="C265" s="172" t="s">
        <v>59</v>
      </c>
      <c r="D265" s="163"/>
      <c r="E265" s="154">
        <v>0</v>
      </c>
      <c r="F265" s="117">
        <f>IF(E263&lt;6,"",((E263-6)/12)*(G263/E263))</f>
        <v>0</v>
      </c>
      <c r="G265" s="97">
        <f>F265</f>
        <v>0</v>
      </c>
      <c r="H265" s="164"/>
      <c r="I265" s="101" t="s">
        <v>517</v>
      </c>
      <c r="J265" s="101" t="str">
        <f>VLOOKUP(I265,Presupuesto!$B$11:$C$565,2,0)</f>
        <v>DECIMOCUARTO MES</v>
      </c>
      <c r="K265" s="98" t="str">
        <f t="shared" si="8"/>
        <v>Posgrado</v>
      </c>
      <c r="L265" s="98" t="s">
        <v>394</v>
      </c>
    </row>
    <row r="266" spans="3:12" ht="15.75" thickBot="1" x14ac:dyDescent="0.3">
      <c r="C266" s="137" t="s">
        <v>483</v>
      </c>
      <c r="D266" s="199"/>
      <c r="E266" s="152">
        <v>12</v>
      </c>
      <c r="F266" s="304">
        <f>HLOOKUP($C266,$BZ$2:$CM$3,2,0)</f>
        <v>31763.19</v>
      </c>
      <c r="G266" s="113">
        <f>D266*E266*F266</f>
        <v>0</v>
      </c>
      <c r="H266" s="166"/>
      <c r="I266" s="114" t="s">
        <v>494</v>
      </c>
      <c r="J266" s="114" t="str">
        <f>VLOOKUP(I266,Presupuesto!$B$11:$C$565,2,0)</f>
        <v>SUELDOS Y SALARIOS PERMANENTES</v>
      </c>
      <c r="K266" s="98" t="str">
        <f t="shared" si="8"/>
        <v>Posgrado</v>
      </c>
      <c r="L266" s="98" t="s">
        <v>394</v>
      </c>
    </row>
    <row r="267" spans="3:12" x14ac:dyDescent="0.25">
      <c r="C267" s="171" t="s">
        <v>58</v>
      </c>
      <c r="D267" s="163"/>
      <c r="E267" s="154">
        <v>0</v>
      </c>
      <c r="F267" s="100">
        <f>IF(E266=0,"",(G266/E266)/12*E266)</f>
        <v>0</v>
      </c>
      <c r="G267" s="97">
        <f>F267</f>
        <v>0</v>
      </c>
      <c r="H267" s="164"/>
      <c r="I267" s="116" t="s">
        <v>514</v>
      </c>
      <c r="J267" s="116" t="str">
        <f>VLOOKUP(I267,Presupuesto!$B$11:$C$565,2,0)</f>
        <v>AGUINALDO Y DECIMO CUARTO MES</v>
      </c>
      <c r="K267" s="98" t="str">
        <f t="shared" si="8"/>
        <v>Posgrado</v>
      </c>
      <c r="L267" s="98" t="s">
        <v>394</v>
      </c>
    </row>
    <row r="268" spans="3:12" ht="15.75" thickBot="1" x14ac:dyDescent="0.3">
      <c r="C268" s="172" t="s">
        <v>59</v>
      </c>
      <c r="D268" s="163"/>
      <c r="E268" s="154">
        <v>0</v>
      </c>
      <c r="F268" s="117">
        <f>IF(E266&lt;6,"",((E266-6)/12)*(G266/E266))</f>
        <v>0</v>
      </c>
      <c r="G268" s="97">
        <f>F268</f>
        <v>0</v>
      </c>
      <c r="H268" s="164"/>
      <c r="I268" s="101" t="s">
        <v>517</v>
      </c>
      <c r="J268" s="101" t="str">
        <f>VLOOKUP(I268,Presupuesto!$B$11:$C$565,2,0)</f>
        <v>DECIMOCUARTO MES</v>
      </c>
      <c r="K268" s="98" t="str">
        <f t="shared" si="8"/>
        <v>Posgrado</v>
      </c>
      <c r="L268" s="98" t="s">
        <v>394</v>
      </c>
    </row>
    <row r="269" spans="3:12" ht="15.75" thickBot="1" x14ac:dyDescent="0.3">
      <c r="C269" s="137" t="s">
        <v>484</v>
      </c>
      <c r="D269" s="199"/>
      <c r="E269" s="152">
        <v>12</v>
      </c>
      <c r="F269" s="304">
        <f>HLOOKUP($C269,$BZ$2:$CM$3,2,0)</f>
        <v>29777.99</v>
      </c>
      <c r="G269" s="113">
        <f>D269*E269*F269</f>
        <v>0</v>
      </c>
      <c r="H269" s="166"/>
      <c r="I269" s="114" t="s">
        <v>494</v>
      </c>
      <c r="J269" s="114" t="str">
        <f>VLOOKUP(I269,Presupuesto!$B$11:$C$565,2,0)</f>
        <v>SUELDOS Y SALARIOS PERMANENTES</v>
      </c>
      <c r="K269" s="98" t="str">
        <f t="shared" si="8"/>
        <v>Posgrado</v>
      </c>
      <c r="L269" s="98" t="s">
        <v>394</v>
      </c>
    </row>
    <row r="270" spans="3:12" x14ac:dyDescent="0.25">
      <c r="C270" s="171" t="s">
        <v>58</v>
      </c>
      <c r="D270" s="163"/>
      <c r="E270" s="154">
        <v>0</v>
      </c>
      <c r="F270" s="100">
        <f>IF(E269=0,"",(G269/E269)/12*E269)</f>
        <v>0</v>
      </c>
      <c r="G270" s="97">
        <f>F270</f>
        <v>0</v>
      </c>
      <c r="H270" s="164"/>
      <c r="I270" s="116" t="s">
        <v>514</v>
      </c>
      <c r="J270" s="116" t="str">
        <f>VLOOKUP(I270,Presupuesto!$B$11:$C$565,2,0)</f>
        <v>AGUINALDO Y DECIMO CUARTO MES</v>
      </c>
      <c r="K270" s="98" t="str">
        <f t="shared" si="8"/>
        <v>Posgrado</v>
      </c>
      <c r="L270" s="98" t="s">
        <v>394</v>
      </c>
    </row>
    <row r="271" spans="3:12" ht="15.75" thickBot="1" x14ac:dyDescent="0.3">
      <c r="C271" s="172" t="s">
        <v>59</v>
      </c>
      <c r="D271" s="163"/>
      <c r="E271" s="154">
        <v>0</v>
      </c>
      <c r="F271" s="117">
        <f>IF(E269&lt;6,"",((E269-6)/12)*(G269/E269))</f>
        <v>0</v>
      </c>
      <c r="G271" s="97">
        <f>F271</f>
        <v>0</v>
      </c>
      <c r="H271" s="164"/>
      <c r="I271" s="101" t="s">
        <v>517</v>
      </c>
      <c r="J271" s="101" t="str">
        <f>VLOOKUP(I271,Presupuesto!$B$11:$C$565,2,0)</f>
        <v>DECIMOCUARTO MES</v>
      </c>
      <c r="K271" s="98" t="str">
        <f t="shared" si="8"/>
        <v>Posgrado</v>
      </c>
      <c r="L271" s="98" t="s">
        <v>394</v>
      </c>
    </row>
    <row r="272" spans="3:12" ht="15.75" thickBot="1" x14ac:dyDescent="0.3">
      <c r="C272" s="137" t="s">
        <v>485</v>
      </c>
      <c r="D272" s="199"/>
      <c r="E272" s="152">
        <v>12</v>
      </c>
      <c r="F272" s="304">
        <f>HLOOKUP($C272,$BZ$2:$CM$3,2,0)</f>
        <v>27792.79</v>
      </c>
      <c r="G272" s="113">
        <f>D272*E272*F272</f>
        <v>0</v>
      </c>
      <c r="H272" s="166"/>
      <c r="I272" s="114" t="s">
        <v>494</v>
      </c>
      <c r="J272" s="114" t="str">
        <f>VLOOKUP(I272,Presupuesto!$B$11:$C$565,2,0)</f>
        <v>SUELDOS Y SALARIOS PERMANENTES</v>
      </c>
      <c r="K272" s="98" t="str">
        <f t="shared" si="8"/>
        <v>Posgrado</v>
      </c>
      <c r="L272" s="98" t="s">
        <v>394</v>
      </c>
    </row>
    <row r="273" spans="3:12" x14ac:dyDescent="0.25">
      <c r="C273" s="171" t="s">
        <v>58</v>
      </c>
      <c r="D273" s="163"/>
      <c r="E273" s="154">
        <v>0</v>
      </c>
      <c r="F273" s="100">
        <f>IF(E272=0,"",(G272/E272)/12*E272)</f>
        <v>0</v>
      </c>
      <c r="G273" s="97">
        <f>F273</f>
        <v>0</v>
      </c>
      <c r="H273" s="164"/>
      <c r="I273" s="116" t="s">
        <v>514</v>
      </c>
      <c r="J273" s="116" t="str">
        <f>VLOOKUP(I273,Presupuesto!$B$11:$C$565,2,0)</f>
        <v>AGUINALDO Y DECIMO CUARTO MES</v>
      </c>
      <c r="K273" s="98" t="str">
        <f t="shared" si="8"/>
        <v>Posgrado</v>
      </c>
      <c r="L273" s="98" t="s">
        <v>394</v>
      </c>
    </row>
    <row r="274" spans="3:12" ht="15.75" thickBot="1" x14ac:dyDescent="0.3">
      <c r="C274" s="172" t="s">
        <v>59</v>
      </c>
      <c r="D274" s="163"/>
      <c r="E274" s="154">
        <v>0</v>
      </c>
      <c r="F274" s="117">
        <f>IF(E272&lt;6,"",((E272-6)/12)*(G272/E272))</f>
        <v>0</v>
      </c>
      <c r="G274" s="97">
        <f>F274</f>
        <v>0</v>
      </c>
      <c r="H274" s="164"/>
      <c r="I274" s="101" t="s">
        <v>517</v>
      </c>
      <c r="J274" s="101" t="str">
        <f>VLOOKUP(I274,Presupuesto!$B$11:$C$565,2,0)</f>
        <v>DECIMOCUARTO MES</v>
      </c>
      <c r="K274" s="98" t="str">
        <f t="shared" si="8"/>
        <v>Posgrado</v>
      </c>
      <c r="L274" s="98" t="s">
        <v>394</v>
      </c>
    </row>
    <row r="275" spans="3:12" ht="15.75" thickBot="1" x14ac:dyDescent="0.3">
      <c r="C275" s="137" t="s">
        <v>486</v>
      </c>
      <c r="D275" s="199"/>
      <c r="E275" s="152">
        <v>12</v>
      </c>
      <c r="F275" s="304">
        <f>HLOOKUP($C275,$BZ$2:$CM$3,2,0)</f>
        <v>18859.39</v>
      </c>
      <c r="G275" s="113">
        <f>D275*E275*F275</f>
        <v>0</v>
      </c>
      <c r="H275" s="166"/>
      <c r="I275" s="114" t="s">
        <v>494</v>
      </c>
      <c r="J275" s="114" t="str">
        <f>VLOOKUP(I275,Presupuesto!$B$11:$C$565,2,0)</f>
        <v>SUELDOS Y SALARIOS PERMANENTES</v>
      </c>
      <c r="K275" s="98" t="str">
        <f t="shared" si="8"/>
        <v>Posgrado</v>
      </c>
      <c r="L275" s="98" t="s">
        <v>394</v>
      </c>
    </row>
    <row r="276" spans="3:12" x14ac:dyDescent="0.25">
      <c r="C276" s="171" t="s">
        <v>58</v>
      </c>
      <c r="D276" s="163"/>
      <c r="E276" s="154">
        <v>0</v>
      </c>
      <c r="F276" s="100">
        <f>IF(E275=0,"",(G275/E275)/12*E275)</f>
        <v>0</v>
      </c>
      <c r="G276" s="97">
        <f>F276</f>
        <v>0</v>
      </c>
      <c r="H276" s="164"/>
      <c r="I276" s="116" t="s">
        <v>514</v>
      </c>
      <c r="J276" s="116" t="str">
        <f>VLOOKUP(I276,Presupuesto!$B$11:$C$565,2,0)</f>
        <v>AGUINALDO Y DECIMO CUARTO MES</v>
      </c>
      <c r="K276" s="98" t="str">
        <f t="shared" si="8"/>
        <v>Posgrado</v>
      </c>
      <c r="L276" s="98" t="s">
        <v>394</v>
      </c>
    </row>
    <row r="277" spans="3:12" ht="15.75" thickBot="1" x14ac:dyDescent="0.3">
      <c r="C277" s="172" t="s">
        <v>59</v>
      </c>
      <c r="D277" s="163"/>
      <c r="E277" s="154">
        <v>0</v>
      </c>
      <c r="F277" s="117">
        <f>IF(E275&lt;6,"",((E275-6)/12)*(G275/E275))</f>
        <v>0</v>
      </c>
      <c r="G277" s="97">
        <f>F277</f>
        <v>0</v>
      </c>
      <c r="H277" s="164"/>
      <c r="I277" s="101" t="s">
        <v>517</v>
      </c>
      <c r="J277" s="101" t="str">
        <f>VLOOKUP(I277,Presupuesto!$B$11:$C$565,2,0)</f>
        <v>DECIMOCUARTO MES</v>
      </c>
      <c r="K277" s="98" t="str">
        <f t="shared" si="8"/>
        <v>Posgrado</v>
      </c>
      <c r="L277" s="98" t="s">
        <v>394</v>
      </c>
    </row>
    <row r="278" spans="3:12" ht="15.75" thickBot="1" x14ac:dyDescent="0.3">
      <c r="C278" s="137" t="s">
        <v>487</v>
      </c>
      <c r="D278" s="199"/>
      <c r="E278" s="152">
        <v>12</v>
      </c>
      <c r="F278" s="304">
        <f>HLOOKUP($C278,$BZ$2:$CM$3,2,0)</f>
        <v>17866.8</v>
      </c>
      <c r="G278" s="113">
        <f>D278*E278*F278</f>
        <v>0</v>
      </c>
      <c r="H278" s="166"/>
      <c r="I278" s="114" t="s">
        <v>494</v>
      </c>
      <c r="J278" s="114" t="str">
        <f>VLOOKUP(I278,Presupuesto!$B$11:$C$565,2,0)</f>
        <v>SUELDOS Y SALARIOS PERMANENTES</v>
      </c>
      <c r="K278" s="98" t="str">
        <f t="shared" si="8"/>
        <v>Posgrado</v>
      </c>
      <c r="L278" s="98" t="s">
        <v>394</v>
      </c>
    </row>
    <row r="279" spans="3:12" x14ac:dyDescent="0.25">
      <c r="C279" s="171" t="s">
        <v>58</v>
      </c>
      <c r="D279" s="163"/>
      <c r="E279" s="154">
        <v>0</v>
      </c>
      <c r="F279" s="100">
        <f>IF(E278=0,"",(G278/E278)/12*E278)</f>
        <v>0</v>
      </c>
      <c r="G279" s="97">
        <f>F279</f>
        <v>0</v>
      </c>
      <c r="H279" s="164"/>
      <c r="I279" s="116" t="s">
        <v>514</v>
      </c>
      <c r="J279" s="116" t="str">
        <f>VLOOKUP(I279,Presupuesto!$B$11:$C$565,2,0)</f>
        <v>AGUINALDO Y DECIMO CUARTO MES</v>
      </c>
      <c r="K279" s="98" t="str">
        <f t="shared" si="8"/>
        <v>Posgrado</v>
      </c>
      <c r="L279" s="98" t="s">
        <v>394</v>
      </c>
    </row>
    <row r="280" spans="3:12" ht="15.75" thickBot="1" x14ac:dyDescent="0.3">
      <c r="C280" s="172" t="s">
        <v>59</v>
      </c>
      <c r="D280" s="163"/>
      <c r="E280" s="154">
        <v>0</v>
      </c>
      <c r="F280" s="117">
        <f>IF(E278&lt;6,"",((E278-6)/12)*(G278/E278))</f>
        <v>0</v>
      </c>
      <c r="G280" s="97">
        <f>F280</f>
        <v>0</v>
      </c>
      <c r="H280" s="164"/>
      <c r="I280" s="101" t="s">
        <v>517</v>
      </c>
      <c r="J280" s="101" t="str">
        <f>VLOOKUP(I280,Presupuesto!$B$11:$C$565,2,0)</f>
        <v>DECIMOCUARTO MES</v>
      </c>
      <c r="K280" s="98" t="str">
        <f t="shared" si="8"/>
        <v>Posgrado</v>
      </c>
      <c r="L280" s="98" t="s">
        <v>394</v>
      </c>
    </row>
    <row r="281" spans="3:12" ht="15.75" thickBot="1" x14ac:dyDescent="0.3">
      <c r="C281" s="137" t="s">
        <v>488</v>
      </c>
      <c r="D281" s="199"/>
      <c r="E281" s="152">
        <v>12</v>
      </c>
      <c r="F281" s="304">
        <f>HLOOKUP($C281,$BZ$2:$CM$3,2,0)</f>
        <v>13896.4</v>
      </c>
      <c r="G281" s="113">
        <f>D281*E281*F281</f>
        <v>0</v>
      </c>
      <c r="H281" s="166"/>
      <c r="I281" s="114" t="s">
        <v>494</v>
      </c>
      <c r="J281" s="114" t="str">
        <f>VLOOKUP(I281,Presupuesto!$B$11:$C$565,2,0)</f>
        <v>SUELDOS Y SALARIOS PERMANENTES</v>
      </c>
      <c r="K281" s="98" t="str">
        <f t="shared" si="8"/>
        <v>Posgrado</v>
      </c>
      <c r="L281" s="98" t="s">
        <v>394</v>
      </c>
    </row>
    <row r="282" spans="3:12" x14ac:dyDescent="0.25">
      <c r="C282" s="171" t="s">
        <v>58</v>
      </c>
      <c r="D282" s="163"/>
      <c r="E282" s="154">
        <v>0</v>
      </c>
      <c r="F282" s="100">
        <f>IF(E281=0,"",(G281/E281)/12*E281)</f>
        <v>0</v>
      </c>
      <c r="G282" s="97">
        <f>F282</f>
        <v>0</v>
      </c>
      <c r="H282" s="164"/>
      <c r="I282" s="116" t="s">
        <v>514</v>
      </c>
      <c r="J282" s="116" t="str">
        <f>VLOOKUP(I282,Presupuesto!$B$11:$C$565,2,0)</f>
        <v>AGUINALDO Y DECIMO CUARTO MES</v>
      </c>
      <c r="K282" s="98" t="str">
        <f t="shared" si="8"/>
        <v>Posgrado</v>
      </c>
      <c r="L282" s="98" t="s">
        <v>394</v>
      </c>
    </row>
    <row r="283" spans="3:12" ht="15.75" thickBot="1" x14ac:dyDescent="0.3">
      <c r="C283" s="172" t="s">
        <v>59</v>
      </c>
      <c r="D283" s="163"/>
      <c r="E283" s="154">
        <v>0</v>
      </c>
      <c r="F283" s="117">
        <f>IF(E281&lt;6,"",((E281-6)/12)*(G281/E281))</f>
        <v>0</v>
      </c>
      <c r="G283" s="97">
        <f>F283</f>
        <v>0</v>
      </c>
      <c r="H283" s="164"/>
      <c r="I283" s="101" t="s">
        <v>517</v>
      </c>
      <c r="J283" s="101" t="str">
        <f>VLOOKUP(I283,Presupuesto!$B$11:$C$565,2,0)</f>
        <v>DECIMOCUARTO MES</v>
      </c>
      <c r="K283" s="98" t="str">
        <f t="shared" si="8"/>
        <v>Posgrado</v>
      </c>
      <c r="L283" s="98" t="s">
        <v>394</v>
      </c>
    </row>
    <row r="284" spans="3:12" ht="15.75" thickBot="1" x14ac:dyDescent="0.3">
      <c r="C284" s="137" t="s">
        <v>489</v>
      </c>
      <c r="D284" s="199"/>
      <c r="E284" s="152">
        <v>12</v>
      </c>
      <c r="F284" s="304">
        <f>HLOOKUP($C284,$BZ$2:$CM$3,2,0)</f>
        <v>15004.09</v>
      </c>
      <c r="G284" s="113">
        <f>D284*E284*F284</f>
        <v>0</v>
      </c>
      <c r="H284" s="166"/>
      <c r="I284" s="114" t="s">
        <v>494</v>
      </c>
      <c r="J284" s="114" t="str">
        <f>VLOOKUP(I284,Presupuesto!$B$11:$C$565,2,0)</f>
        <v>SUELDOS Y SALARIOS PERMANENTES</v>
      </c>
      <c r="K284" s="98" t="str">
        <f t="shared" si="8"/>
        <v>Posgrado</v>
      </c>
      <c r="L284" s="98" t="s">
        <v>394</v>
      </c>
    </row>
    <row r="285" spans="3:12" x14ac:dyDescent="0.25">
      <c r="C285" s="171" t="s">
        <v>58</v>
      </c>
      <c r="D285" s="163"/>
      <c r="E285" s="154">
        <v>0</v>
      </c>
      <c r="F285" s="100">
        <f>IF(E284=0,"",(G284/E284)/12*E284)</f>
        <v>0</v>
      </c>
      <c r="G285" s="97">
        <f>F285</f>
        <v>0</v>
      </c>
      <c r="H285" s="164"/>
      <c r="I285" s="116" t="s">
        <v>514</v>
      </c>
      <c r="J285" s="116" t="str">
        <f>VLOOKUP(I285,Presupuesto!$B$11:$C$565,2,0)</f>
        <v>AGUINALDO Y DECIMO CUARTO MES</v>
      </c>
      <c r="K285" s="98" t="str">
        <f t="shared" si="8"/>
        <v>Posgrado</v>
      </c>
      <c r="L285" s="98" t="s">
        <v>394</v>
      </c>
    </row>
    <row r="286" spans="3:12" ht="15.75" thickBot="1" x14ac:dyDescent="0.3">
      <c r="C286" s="172" t="s">
        <v>59</v>
      </c>
      <c r="D286" s="163"/>
      <c r="E286" s="154">
        <v>0</v>
      </c>
      <c r="F286" s="117">
        <f>IF(E284&lt;6,"",((E284-6)/12)*(G284/E284))</f>
        <v>0</v>
      </c>
      <c r="G286" s="97">
        <f>F286</f>
        <v>0</v>
      </c>
      <c r="H286" s="164"/>
      <c r="I286" s="101" t="s">
        <v>517</v>
      </c>
      <c r="J286" s="101" t="str">
        <f>VLOOKUP(I286,Presupuesto!$B$11:$C$565,2,0)</f>
        <v>DECIMOCUARTO MES</v>
      </c>
      <c r="K286" s="98" t="str">
        <f t="shared" si="8"/>
        <v>Posgrado</v>
      </c>
      <c r="L286" s="98" t="s">
        <v>394</v>
      </c>
    </row>
    <row r="287" spans="3:12" ht="15.75" thickBot="1" x14ac:dyDescent="0.3">
      <c r="C287" s="137" t="s">
        <v>490</v>
      </c>
      <c r="D287" s="199"/>
      <c r="E287" s="152">
        <v>12</v>
      </c>
      <c r="F287" s="304">
        <f>HLOOKUP($C287,$BZ$2:$CM$3,2,0)</f>
        <v>13238.9</v>
      </c>
      <c r="G287" s="113">
        <f>D287*E287*F287</f>
        <v>0</v>
      </c>
      <c r="H287" s="166"/>
      <c r="I287" s="114" t="s">
        <v>494</v>
      </c>
      <c r="J287" s="114" t="str">
        <f>VLOOKUP(I287,Presupuesto!$B$11:$C$565,2,0)</f>
        <v>SUELDOS Y SALARIOS PERMANENTES</v>
      </c>
      <c r="K287" s="98" t="str">
        <f t="shared" si="8"/>
        <v>Posgrado</v>
      </c>
      <c r="L287" s="98" t="s">
        <v>394</v>
      </c>
    </row>
    <row r="288" spans="3:12" x14ac:dyDescent="0.25">
      <c r="C288" s="171" t="s">
        <v>58</v>
      </c>
      <c r="D288" s="163"/>
      <c r="E288" s="154">
        <v>0</v>
      </c>
      <c r="F288" s="100">
        <f>IF(E287=0,"",(G287/E287)/12*E287)</f>
        <v>0</v>
      </c>
      <c r="G288" s="97">
        <f>F288</f>
        <v>0</v>
      </c>
      <c r="H288" s="164"/>
      <c r="I288" s="116" t="s">
        <v>514</v>
      </c>
      <c r="J288" s="116" t="str">
        <f>VLOOKUP(I288,Presupuesto!$B$11:$C$565,2,0)</f>
        <v>AGUINALDO Y DECIMO CUARTO MES</v>
      </c>
      <c r="K288" s="98" t="str">
        <f t="shared" si="8"/>
        <v>Posgrado</v>
      </c>
      <c r="L288" s="98" t="s">
        <v>394</v>
      </c>
    </row>
    <row r="289" spans="3:12" ht="15.75" thickBot="1" x14ac:dyDescent="0.3">
      <c r="C289" s="172" t="s">
        <v>59</v>
      </c>
      <c r="D289" s="163"/>
      <c r="E289" s="154">
        <v>0</v>
      </c>
      <c r="F289" s="117">
        <f>IF(E287&lt;6,"",((E287-6)/12)*(G287/E287))</f>
        <v>0</v>
      </c>
      <c r="G289" s="97">
        <f>F289</f>
        <v>0</v>
      </c>
      <c r="H289" s="164"/>
      <c r="I289" s="101" t="s">
        <v>517</v>
      </c>
      <c r="J289" s="101" t="str">
        <f>VLOOKUP(I289,Presupuesto!$B$11:$C$565,2,0)</f>
        <v>DECIMOCUARTO MES</v>
      </c>
      <c r="K289" s="98" t="str">
        <f t="shared" si="8"/>
        <v>Posgrado</v>
      </c>
      <c r="L289" s="98" t="s">
        <v>394</v>
      </c>
    </row>
    <row r="290" spans="3:12" ht="15.75" thickBot="1" x14ac:dyDescent="0.3">
      <c r="C290" s="137" t="s">
        <v>491</v>
      </c>
      <c r="D290" s="199"/>
      <c r="E290" s="152">
        <v>12</v>
      </c>
      <c r="F290" s="304">
        <f>HLOOKUP($C290,$BZ$2:$CM$3,2,0)</f>
        <v>12356.31</v>
      </c>
      <c r="G290" s="113">
        <f>D290*E290*F290</f>
        <v>0</v>
      </c>
      <c r="H290" s="166"/>
      <c r="I290" s="114" t="s">
        <v>494</v>
      </c>
      <c r="J290" s="114" t="str">
        <f>VLOOKUP(I290,Presupuesto!$B$11:$C$565,2,0)</f>
        <v>SUELDOS Y SALARIOS PERMANENTES</v>
      </c>
      <c r="K290" s="98" t="str">
        <f t="shared" ref="K290:K304" si="9">$K$257</f>
        <v>Posgrado</v>
      </c>
      <c r="L290" s="98" t="s">
        <v>394</v>
      </c>
    </row>
    <row r="291" spans="3:12" x14ac:dyDescent="0.25">
      <c r="C291" s="171" t="s">
        <v>58</v>
      </c>
      <c r="D291" s="163"/>
      <c r="E291" s="154">
        <v>0</v>
      </c>
      <c r="F291" s="100">
        <f>IF(E290=0,"",(G290/E290)/12*E290)</f>
        <v>0</v>
      </c>
      <c r="G291" s="97">
        <f>F291</f>
        <v>0</v>
      </c>
      <c r="H291" s="164"/>
      <c r="I291" s="116" t="s">
        <v>514</v>
      </c>
      <c r="J291" s="116" t="str">
        <f>VLOOKUP(I291,Presupuesto!$B$11:$C$565,2,0)</f>
        <v>AGUINALDO Y DECIMO CUARTO MES</v>
      </c>
      <c r="K291" s="98" t="str">
        <f t="shared" si="9"/>
        <v>Posgrado</v>
      </c>
      <c r="L291" s="98" t="s">
        <v>394</v>
      </c>
    </row>
    <row r="292" spans="3:12" ht="15.75" thickBot="1" x14ac:dyDescent="0.3">
      <c r="C292" s="172" t="s">
        <v>59</v>
      </c>
      <c r="D292" s="163"/>
      <c r="E292" s="154">
        <v>0</v>
      </c>
      <c r="F292" s="117">
        <f>IF(E290&lt;6,"",((E290-6)/12)*(G290/E290))</f>
        <v>0</v>
      </c>
      <c r="G292" s="97">
        <f>F292</f>
        <v>0</v>
      </c>
      <c r="H292" s="164"/>
      <c r="I292" s="101" t="s">
        <v>517</v>
      </c>
      <c r="J292" s="101" t="str">
        <f>VLOOKUP(I292,Presupuesto!$B$11:$C$565,2,0)</f>
        <v>DECIMOCUARTO MES</v>
      </c>
      <c r="K292" s="98" t="str">
        <f t="shared" si="9"/>
        <v>Posgrado</v>
      </c>
      <c r="L292" s="98" t="s">
        <v>394</v>
      </c>
    </row>
    <row r="293" spans="3:12" ht="15.75" thickBot="1" x14ac:dyDescent="0.3">
      <c r="C293" s="137" t="s">
        <v>492</v>
      </c>
      <c r="D293" s="199"/>
      <c r="E293" s="152">
        <v>12</v>
      </c>
      <c r="F293" s="304">
        <f>HLOOKUP($C293,$BZ$2:$CM$3,2,0)</f>
        <v>463.22</v>
      </c>
      <c r="G293" s="113">
        <f>D293*E293*F293</f>
        <v>0</v>
      </c>
      <c r="H293" s="166"/>
      <c r="I293" s="114" t="s">
        <v>494</v>
      </c>
      <c r="J293" s="114" t="str">
        <f>VLOOKUP(I293,Presupuesto!$B$11:$C$565,2,0)</f>
        <v>SUELDOS Y SALARIOS PERMANENTES</v>
      </c>
      <c r="K293" s="98" t="str">
        <f t="shared" si="9"/>
        <v>Posgrado</v>
      </c>
      <c r="L293" s="98" t="s">
        <v>394</v>
      </c>
    </row>
    <row r="294" spans="3:12" x14ac:dyDescent="0.25">
      <c r="C294" s="171" t="s">
        <v>58</v>
      </c>
      <c r="D294" s="163"/>
      <c r="E294" s="154">
        <v>0</v>
      </c>
      <c r="F294" s="100">
        <f>IF(E293=0,"",(G293/E293)/12*E293)</f>
        <v>0</v>
      </c>
      <c r="G294" s="97">
        <f>F294</f>
        <v>0</v>
      </c>
      <c r="H294" s="164"/>
      <c r="I294" s="116" t="s">
        <v>514</v>
      </c>
      <c r="J294" s="116" t="str">
        <f>VLOOKUP(I294,Presupuesto!$B$11:$C$565,2,0)</f>
        <v>AGUINALDO Y DECIMO CUARTO MES</v>
      </c>
      <c r="K294" s="98" t="str">
        <f t="shared" si="9"/>
        <v>Posgrado</v>
      </c>
      <c r="L294" s="98" t="s">
        <v>394</v>
      </c>
    </row>
    <row r="295" spans="3:12" ht="15.75" thickBot="1" x14ac:dyDescent="0.3">
      <c r="C295" s="172" t="s">
        <v>59</v>
      </c>
      <c r="D295" s="163"/>
      <c r="E295" s="154">
        <v>0</v>
      </c>
      <c r="F295" s="117">
        <f>IF(E293&lt;6,"",((E293-6)/12)*(G293/E293))</f>
        <v>0</v>
      </c>
      <c r="G295" s="97">
        <f>F295</f>
        <v>0</v>
      </c>
      <c r="H295" s="164"/>
      <c r="I295" s="101" t="s">
        <v>517</v>
      </c>
      <c r="J295" s="101" t="str">
        <f>VLOOKUP(I295,Presupuesto!$B$11:$C$565,2,0)</f>
        <v>DECIMOCUARTO MES</v>
      </c>
      <c r="K295" s="98" t="str">
        <f t="shared" si="9"/>
        <v>Posgrado</v>
      </c>
      <c r="L295" s="98" t="s">
        <v>394</v>
      </c>
    </row>
    <row r="296" spans="3:12" ht="15.75" thickBot="1" x14ac:dyDescent="0.3">
      <c r="C296" s="137" t="s">
        <v>493</v>
      </c>
      <c r="D296" s="199"/>
      <c r="E296" s="152">
        <v>12</v>
      </c>
      <c r="F296" s="304">
        <f>HLOOKUP($C296,$BZ$2:$CM$3,2,0)</f>
        <v>2007.3</v>
      </c>
      <c r="G296" s="113">
        <f>D296*E296*F296</f>
        <v>0</v>
      </c>
      <c r="H296" s="166"/>
      <c r="I296" s="114" t="s">
        <v>494</v>
      </c>
      <c r="J296" s="114" t="str">
        <f>VLOOKUP(I296,Presupuesto!$B$11:$C$565,2,0)</f>
        <v>SUELDOS Y SALARIOS PERMANENTES</v>
      </c>
      <c r="K296" s="98" t="str">
        <f t="shared" si="9"/>
        <v>Posgrado</v>
      </c>
      <c r="L296" s="98" t="s">
        <v>394</v>
      </c>
    </row>
    <row r="297" spans="3:12" x14ac:dyDescent="0.25">
      <c r="C297" s="171" t="s">
        <v>58</v>
      </c>
      <c r="D297" s="163"/>
      <c r="E297" s="154">
        <v>0</v>
      </c>
      <c r="F297" s="100">
        <f>IF(E296=0,"",(G296/E296)/12*E296)</f>
        <v>0</v>
      </c>
      <c r="G297" s="97">
        <f>F297</f>
        <v>0</v>
      </c>
      <c r="H297" s="164"/>
      <c r="I297" s="116" t="s">
        <v>514</v>
      </c>
      <c r="J297" s="116" t="str">
        <f>VLOOKUP(I297,Presupuesto!$B$11:$C$565,2,0)</f>
        <v>AGUINALDO Y DECIMO CUARTO MES</v>
      </c>
      <c r="K297" s="98" t="str">
        <f t="shared" si="9"/>
        <v>Posgrado</v>
      </c>
      <c r="L297" s="98" t="s">
        <v>394</v>
      </c>
    </row>
    <row r="298" spans="3:12" ht="15.75" thickBot="1" x14ac:dyDescent="0.3">
      <c r="C298" s="172" t="s">
        <v>59</v>
      </c>
      <c r="D298" s="163"/>
      <c r="E298" s="154">
        <v>0</v>
      </c>
      <c r="F298" s="117">
        <f>IF(E296&lt;6,"",((E296-6)/12)*(G296/E296))</f>
        <v>0</v>
      </c>
      <c r="G298" s="97">
        <f>F298</f>
        <v>0</v>
      </c>
      <c r="H298" s="164"/>
      <c r="I298" s="101" t="s">
        <v>517</v>
      </c>
      <c r="J298" s="101" t="str">
        <f>VLOOKUP(I298,Presupuesto!$B$11:$C$565,2,0)</f>
        <v>DECIMOCUARTO MES</v>
      </c>
      <c r="K298" s="98" t="str">
        <f t="shared" si="9"/>
        <v>Posgrado</v>
      </c>
      <c r="L298" s="98" t="s">
        <v>394</v>
      </c>
    </row>
    <row r="299" spans="3:12" ht="15.75" thickBot="1" x14ac:dyDescent="0.3">
      <c r="C299" s="140" t="s">
        <v>83</v>
      </c>
      <c r="D299" s="199"/>
      <c r="E299" s="152">
        <v>12</v>
      </c>
      <c r="F299" s="139">
        <v>30000</v>
      </c>
      <c r="G299" s="113">
        <f>D299*E299*F299</f>
        <v>0</v>
      </c>
      <c r="H299" s="166"/>
      <c r="I299" s="114" t="s">
        <v>562</v>
      </c>
      <c r="J299" s="114" t="str">
        <f>VLOOKUP(I299,Presupuesto!$B$11:$C$565,2,0)</f>
        <v>CONTRATOS ESPECIALES</v>
      </c>
      <c r="K299" s="98" t="str">
        <f t="shared" si="9"/>
        <v>Posgrado</v>
      </c>
      <c r="L299" s="98" t="s">
        <v>394</v>
      </c>
    </row>
    <row r="300" spans="3:12" x14ac:dyDescent="0.25">
      <c r="C300" s="171" t="s">
        <v>58</v>
      </c>
      <c r="D300" s="163"/>
      <c r="E300" s="154">
        <v>0</v>
      </c>
      <c r="F300" s="117">
        <f>IF(E299=0,"",(G299/E299)/12*E299)</f>
        <v>0</v>
      </c>
      <c r="G300" s="97">
        <f>F300</f>
        <v>0</v>
      </c>
      <c r="H300" s="164"/>
      <c r="I300" s="101" t="s">
        <v>562</v>
      </c>
      <c r="J300" s="101" t="str">
        <f>VLOOKUP(I300,Presupuesto!$B$11:$C$565,2,0)</f>
        <v>CONTRATOS ESPECIALES</v>
      </c>
      <c r="K300" s="98" t="str">
        <f t="shared" si="9"/>
        <v>Posgrado</v>
      </c>
      <c r="L300" s="98" t="s">
        <v>393</v>
      </c>
    </row>
    <row r="301" spans="3:12" ht="15.75" thickBot="1" x14ac:dyDescent="0.3">
      <c r="C301" s="172" t="s">
        <v>59</v>
      </c>
      <c r="D301" s="163"/>
      <c r="E301" s="154">
        <v>0</v>
      </c>
      <c r="F301" s="100">
        <f>IF(E299&lt;6,"",((E299-6)/12)*(G299/E299))</f>
        <v>0</v>
      </c>
      <c r="G301" s="97">
        <f>F301</f>
        <v>0</v>
      </c>
      <c r="H301" s="164"/>
      <c r="I301" s="101" t="s">
        <v>562</v>
      </c>
      <c r="J301" s="101" t="str">
        <f>VLOOKUP(I301,Presupuesto!$B$11:$C$565,2,0)</f>
        <v>CONTRATOS ESPECIALES</v>
      </c>
      <c r="K301" s="98" t="str">
        <f t="shared" si="9"/>
        <v>Posgrado</v>
      </c>
      <c r="L301" s="98" t="s">
        <v>398</v>
      </c>
    </row>
    <row r="302" spans="3:12" ht="15.75" thickBot="1" x14ac:dyDescent="0.3">
      <c r="C302" s="140" t="s">
        <v>60</v>
      </c>
      <c r="D302" s="199"/>
      <c r="E302" s="152">
        <v>12</v>
      </c>
      <c r="F302" s="118">
        <v>30000</v>
      </c>
      <c r="G302" s="113">
        <f>D302*E302*F302</f>
        <v>0</v>
      </c>
      <c r="H302" s="166"/>
      <c r="I302" s="114" t="s">
        <v>703</v>
      </c>
      <c r="J302" s="114" t="str">
        <f>VLOOKUP(I302,Presupuesto!$B$11:$C$565,2,0)</f>
        <v>OTROS SERVICIOS TECNICOS Y PROFESIONALES</v>
      </c>
      <c r="K302" s="98" t="str">
        <f t="shared" si="9"/>
        <v>Posgrado</v>
      </c>
      <c r="L302" s="98" t="s">
        <v>393</v>
      </c>
    </row>
    <row r="303" spans="3:12" x14ac:dyDescent="0.25">
      <c r="C303" s="171" t="s">
        <v>58</v>
      </c>
      <c r="D303" s="163"/>
      <c r="E303" s="154">
        <v>0</v>
      </c>
      <c r="F303" s="100">
        <v>0</v>
      </c>
      <c r="G303" s="97">
        <f>F303</f>
        <v>0</v>
      </c>
      <c r="H303" s="164"/>
      <c r="I303" s="101" t="s">
        <v>703</v>
      </c>
      <c r="J303" s="101" t="str">
        <f>VLOOKUP(I303,Presupuesto!$B$11:$C$565,2,0)</f>
        <v>OTROS SERVICIOS TECNICOS Y PROFESIONALES</v>
      </c>
      <c r="K303" s="98" t="str">
        <f t="shared" si="9"/>
        <v>Posgrado</v>
      </c>
      <c r="L303" s="98" t="s">
        <v>393</v>
      </c>
    </row>
    <row r="304" spans="3:12" ht="15.75" thickBot="1" x14ac:dyDescent="0.3">
      <c r="C304" s="172" t="s">
        <v>59</v>
      </c>
      <c r="D304" s="163"/>
      <c r="E304" s="154">
        <v>0</v>
      </c>
      <c r="F304" s="100">
        <v>0</v>
      </c>
      <c r="G304" s="97">
        <f>F304</f>
        <v>0</v>
      </c>
      <c r="H304" s="164"/>
      <c r="I304" s="101" t="s">
        <v>703</v>
      </c>
      <c r="J304" s="101" t="str">
        <f>VLOOKUP(I304,Presupuesto!$B$11:$C$565,2,0)</f>
        <v>OTROS SERVICIOS TECNICOS Y PROFESIONALES</v>
      </c>
      <c r="K304" s="98" t="str">
        <f t="shared" si="9"/>
        <v>Posgrado</v>
      </c>
      <c r="L304" s="98" t="s">
        <v>393</v>
      </c>
    </row>
    <row r="305" spans="3:12" ht="15.75" thickBot="1" x14ac:dyDescent="0.3">
      <c r="C305" s="140" t="s">
        <v>61</v>
      </c>
      <c r="D305" s="199">
        <v>2</v>
      </c>
      <c r="E305" s="152">
        <v>12</v>
      </c>
      <c r="F305" s="118">
        <v>30000</v>
      </c>
      <c r="G305" s="113">
        <f>D305*E305*F305</f>
        <v>720000</v>
      </c>
      <c r="H305" s="166" t="s">
        <v>1538</v>
      </c>
      <c r="I305" s="114" t="s">
        <v>494</v>
      </c>
      <c r="J305" s="114" t="str">
        <f>VLOOKUP(I305,Presupuesto!$B$11:$C$565,2,0)</f>
        <v>SUELDOS Y SALARIOS PERMANENTES</v>
      </c>
      <c r="K305" s="98" t="s">
        <v>1363</v>
      </c>
      <c r="L305" s="98" t="s">
        <v>393</v>
      </c>
    </row>
    <row r="306" spans="3:12" x14ac:dyDescent="0.25">
      <c r="C306" s="171" t="s">
        <v>58</v>
      </c>
      <c r="D306" s="169">
        <v>2</v>
      </c>
      <c r="E306" s="131">
        <v>0</v>
      </c>
      <c r="F306" s="119">
        <f>IF(E305=0,"",(G305/E305)/12*E305)</f>
        <v>60000</v>
      </c>
      <c r="G306" s="120">
        <f>F306</f>
        <v>60000</v>
      </c>
      <c r="H306" s="164" t="s">
        <v>1538</v>
      </c>
      <c r="I306" s="101" t="s">
        <v>514</v>
      </c>
      <c r="J306" s="101" t="str">
        <f>VLOOKUP(I306,Presupuesto!$B$11:$C$565,2,0)</f>
        <v>AGUINALDO Y DECIMO CUARTO MES</v>
      </c>
      <c r="K306" s="98" t="s">
        <v>1363</v>
      </c>
      <c r="L306" s="98" t="s">
        <v>393</v>
      </c>
    </row>
    <row r="307" spans="3:12" ht="15.75" thickBot="1" x14ac:dyDescent="0.3">
      <c r="C307" s="173" t="s">
        <v>59</v>
      </c>
      <c r="D307" s="162">
        <v>2</v>
      </c>
      <c r="E307" s="132">
        <v>0</v>
      </c>
      <c r="F307" s="105">
        <f>IF(E305&lt;6,"",((E305-6)/12)*(G305/E305))</f>
        <v>30000</v>
      </c>
      <c r="G307" s="105">
        <f>F307</f>
        <v>30000</v>
      </c>
      <c r="H307" s="162" t="s">
        <v>1538</v>
      </c>
      <c r="I307" s="106" t="s">
        <v>517</v>
      </c>
      <c r="J307" s="124" t="str">
        <f>VLOOKUP(I307,Presupuesto!$B$11:$C$565,2,0)</f>
        <v>DECIMOCUARTO MES</v>
      </c>
      <c r="K307" s="106" t="s">
        <v>1363</v>
      </c>
      <c r="L307" s="124" t="s">
        <v>393</v>
      </c>
    </row>
    <row r="309" spans="3:12" ht="15.75" thickBot="1" x14ac:dyDescent="0.3">
      <c r="K309" s="153"/>
    </row>
    <row r="310" spans="3:12" ht="15.75" thickBot="1" x14ac:dyDescent="0.3">
      <c r="C310" s="69" t="s">
        <v>43</v>
      </c>
      <c r="D310" s="30">
        <f>SUM(G317:G367)</f>
        <v>857606.12999999989</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697" t="s">
        <v>2731</v>
      </c>
      <c r="E313" s="93"/>
      <c r="F313" s="93"/>
      <c r="G313" s="93"/>
      <c r="H313" s="76"/>
      <c r="I313" s="76"/>
      <c r="J313" s="76"/>
      <c r="K313" s="153"/>
    </row>
    <row r="314" spans="3:12" ht="18.75" x14ac:dyDescent="0.25">
      <c r="C314" s="210" t="str">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elaboracion de las bases de concurso. Someter a concurso las plazas temporales. Realizar la respectiva contratacion. Orientación a los investigadores de como deben presentar sus protocolos asi como su registro</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480</v>
      </c>
      <c r="D317" s="199"/>
      <c r="E317" s="152">
        <v>12</v>
      </c>
      <c r="F317" s="304">
        <f>HLOOKUP($C317,$BZ$2:$CM$3,2,0)</f>
        <v>43674.39</v>
      </c>
      <c r="G317" s="113">
        <f>D317*E317*F317</f>
        <v>0</v>
      </c>
      <c r="H317" s="166"/>
      <c r="I317" s="114" t="s">
        <v>494</v>
      </c>
      <c r="J317" s="114" t="str">
        <f>VLOOKUP(I317,Presupuesto!$B$11:$C$565,2,0)</f>
        <v>SUELDOS Y SALARIOS PERMANENTES</v>
      </c>
      <c r="K317" s="218" t="s">
        <v>1445</v>
      </c>
      <c r="L317" s="98" t="s">
        <v>393</v>
      </c>
    </row>
    <row r="318" spans="3:12" x14ac:dyDescent="0.25">
      <c r="C318" s="171" t="s">
        <v>58</v>
      </c>
      <c r="D318" s="163"/>
      <c r="E318" s="154">
        <v>0</v>
      </c>
      <c r="F318" s="100">
        <f>IF(E317=0,"",(G317/E317)/12*E317)</f>
        <v>0</v>
      </c>
      <c r="G318" s="97">
        <f>F318</f>
        <v>0</v>
      </c>
      <c r="H318" s="164"/>
      <c r="I318" s="116" t="s">
        <v>514</v>
      </c>
      <c r="J318" s="116" t="str">
        <f>VLOOKUP(I318,Presupuesto!$B$11:$C$565,2,0)</f>
        <v>AGUINALDO Y DECIMO CUARTO MES</v>
      </c>
      <c r="K318" s="98" t="str">
        <f t="shared" ref="K318:K349" si="10">$K$317</f>
        <v>Posgrado</v>
      </c>
      <c r="L318" s="98" t="s">
        <v>411</v>
      </c>
    </row>
    <row r="319" spans="3:12" ht="15.75" thickBot="1" x14ac:dyDescent="0.3">
      <c r="C319" s="172" t="s">
        <v>59</v>
      </c>
      <c r="D319" s="163"/>
      <c r="E319" s="154">
        <v>0</v>
      </c>
      <c r="F319" s="117">
        <f>IF(E317&lt;6,"",((E317-6)/12)*(G317/E317))</f>
        <v>0</v>
      </c>
      <c r="G319" s="97">
        <f>F319</f>
        <v>0</v>
      </c>
      <c r="H319" s="164"/>
      <c r="I319" s="101" t="s">
        <v>517</v>
      </c>
      <c r="J319" s="101" t="str">
        <f>VLOOKUP(I319,Presupuesto!$B$11:$C$565,2,0)</f>
        <v>DECIMOCUARTO MES</v>
      </c>
      <c r="K319" s="98" t="str">
        <f t="shared" si="10"/>
        <v>Posgrado</v>
      </c>
      <c r="L319" s="98" t="s">
        <v>394</v>
      </c>
    </row>
    <row r="320" spans="3:12" ht="15.75" thickBot="1" x14ac:dyDescent="0.3">
      <c r="C320" s="137" t="s">
        <v>481</v>
      </c>
      <c r="D320" s="199"/>
      <c r="E320" s="152">
        <v>12</v>
      </c>
      <c r="F320" s="304">
        <f>HLOOKUP($C320,$BZ$2:$CM$3,2,0)</f>
        <v>39703.99</v>
      </c>
      <c r="G320" s="113">
        <f>D320*E320*F320</f>
        <v>0</v>
      </c>
      <c r="H320" s="166"/>
      <c r="I320" s="114" t="s">
        <v>494</v>
      </c>
      <c r="J320" s="114" t="str">
        <f>VLOOKUP(I320,Presupuesto!$B$11:$C$565,2,0)</f>
        <v>SUELDOS Y SALARIOS PERMANENTES</v>
      </c>
      <c r="K320" s="98" t="str">
        <f t="shared" si="10"/>
        <v>Posgrado</v>
      </c>
      <c r="L320" s="98" t="s">
        <v>394</v>
      </c>
    </row>
    <row r="321" spans="3:12" x14ac:dyDescent="0.25">
      <c r="C321" s="171" t="s">
        <v>58</v>
      </c>
      <c r="D321" s="163"/>
      <c r="E321" s="154">
        <v>0</v>
      </c>
      <c r="F321" s="100">
        <f>IF(E320=0,"",(G320/E320)/12*E320)</f>
        <v>0</v>
      </c>
      <c r="G321" s="97">
        <f>F321</f>
        <v>0</v>
      </c>
      <c r="H321" s="164"/>
      <c r="I321" s="116" t="s">
        <v>514</v>
      </c>
      <c r="J321" s="116" t="str">
        <f>VLOOKUP(I321,Presupuesto!$B$11:$C$565,2,0)</f>
        <v>AGUINALDO Y DECIMO CUARTO MES</v>
      </c>
      <c r="K321" s="98" t="str">
        <f t="shared" si="10"/>
        <v>Posgrado</v>
      </c>
      <c r="L321" s="98" t="s">
        <v>394</v>
      </c>
    </row>
    <row r="322" spans="3:12" ht="15.75" thickBot="1" x14ac:dyDescent="0.3">
      <c r="C322" s="172" t="s">
        <v>59</v>
      </c>
      <c r="D322" s="163"/>
      <c r="E322" s="154">
        <v>0</v>
      </c>
      <c r="F322" s="117">
        <f>IF(E320&lt;6,"",((E320-6)/12)*(G320/E320))</f>
        <v>0</v>
      </c>
      <c r="G322" s="97">
        <f>F322</f>
        <v>0</v>
      </c>
      <c r="H322" s="164"/>
      <c r="I322" s="101" t="s">
        <v>517</v>
      </c>
      <c r="J322" s="101" t="str">
        <f>VLOOKUP(I322,Presupuesto!$B$11:$C$565,2,0)</f>
        <v>DECIMOCUARTO MES</v>
      </c>
      <c r="K322" s="98" t="str">
        <f t="shared" si="10"/>
        <v>Posgrado</v>
      </c>
      <c r="L322" s="98" t="s">
        <v>394</v>
      </c>
    </row>
    <row r="323" spans="3:12" ht="15.75" thickBot="1" x14ac:dyDescent="0.3">
      <c r="C323" s="137" t="s">
        <v>482</v>
      </c>
      <c r="D323" s="199"/>
      <c r="E323" s="152">
        <v>12</v>
      </c>
      <c r="F323" s="304">
        <f>HLOOKUP($C323,$BZ$2:$CM$3,2,0)</f>
        <v>35733.589999999997</v>
      </c>
      <c r="G323" s="113">
        <f>D323*E323*F323</f>
        <v>0</v>
      </c>
      <c r="H323" s="166"/>
      <c r="I323" s="114" t="s">
        <v>494</v>
      </c>
      <c r="J323" s="114" t="str">
        <f>VLOOKUP(I323,Presupuesto!$B$11:$C$565,2,0)</f>
        <v>SUELDOS Y SALARIOS PERMANENTES</v>
      </c>
      <c r="K323" s="98" t="str">
        <f t="shared" si="10"/>
        <v>Posgrado</v>
      </c>
      <c r="L323" s="98" t="s">
        <v>394</v>
      </c>
    </row>
    <row r="324" spans="3:12" x14ac:dyDescent="0.25">
      <c r="C324" s="171" t="s">
        <v>58</v>
      </c>
      <c r="D324" s="163"/>
      <c r="E324" s="154">
        <v>0</v>
      </c>
      <c r="F324" s="100">
        <f>IF(E323=0,"",(G323/E323)/12*E323)</f>
        <v>0</v>
      </c>
      <c r="G324" s="97">
        <f>F324</f>
        <v>0</v>
      </c>
      <c r="H324" s="164"/>
      <c r="I324" s="116" t="s">
        <v>514</v>
      </c>
      <c r="J324" s="116" t="str">
        <f>VLOOKUP(I324,Presupuesto!$B$11:$C$565,2,0)</f>
        <v>AGUINALDO Y DECIMO CUARTO MES</v>
      </c>
      <c r="K324" s="98" t="str">
        <f t="shared" si="10"/>
        <v>Posgrado</v>
      </c>
      <c r="L324" s="98" t="s">
        <v>394</v>
      </c>
    </row>
    <row r="325" spans="3:12" ht="15.75" thickBot="1" x14ac:dyDescent="0.3">
      <c r="C325" s="172" t="s">
        <v>59</v>
      </c>
      <c r="D325" s="163"/>
      <c r="E325" s="154">
        <v>0</v>
      </c>
      <c r="F325" s="117">
        <f>IF(E323&lt;6,"",((E323-6)/12)*(G323/E323))</f>
        <v>0</v>
      </c>
      <c r="G325" s="97">
        <f>F325</f>
        <v>0</v>
      </c>
      <c r="H325" s="164"/>
      <c r="I325" s="101" t="s">
        <v>517</v>
      </c>
      <c r="J325" s="101" t="str">
        <f>VLOOKUP(I325,Presupuesto!$B$11:$C$565,2,0)</f>
        <v>DECIMOCUARTO MES</v>
      </c>
      <c r="K325" s="98" t="str">
        <f t="shared" si="10"/>
        <v>Posgrado</v>
      </c>
      <c r="L325" s="98" t="s">
        <v>394</v>
      </c>
    </row>
    <row r="326" spans="3:12" ht="15.75" thickBot="1" x14ac:dyDescent="0.3">
      <c r="C326" s="137" t="s">
        <v>483</v>
      </c>
      <c r="D326" s="199">
        <v>2</v>
      </c>
      <c r="E326" s="152">
        <v>12</v>
      </c>
      <c r="F326" s="304">
        <f>HLOOKUP($C326,$BZ$2:$CM$3,2,0)</f>
        <v>31763.19</v>
      </c>
      <c r="G326" s="113">
        <f>D326*E326*F326</f>
        <v>762316.55999999994</v>
      </c>
      <c r="H326" s="166" t="s">
        <v>1538</v>
      </c>
      <c r="I326" s="114" t="s">
        <v>494</v>
      </c>
      <c r="J326" s="114" t="str">
        <f>VLOOKUP(I326,Presupuesto!$B$11:$C$565,2,0)</f>
        <v>SUELDOS Y SALARIOS PERMANENTES</v>
      </c>
      <c r="K326" s="98" t="s">
        <v>1363</v>
      </c>
      <c r="L326" s="98" t="s">
        <v>394</v>
      </c>
    </row>
    <row r="327" spans="3:12" x14ac:dyDescent="0.25">
      <c r="C327" s="171" t="s">
        <v>58</v>
      </c>
      <c r="D327" s="163">
        <v>2</v>
      </c>
      <c r="E327" s="154">
        <v>0</v>
      </c>
      <c r="F327" s="100">
        <f>IF(E326=0,"",(G326/E326)/12*E326)</f>
        <v>63526.38</v>
      </c>
      <c r="G327" s="97">
        <f>F327</f>
        <v>63526.38</v>
      </c>
      <c r="H327" s="164" t="s">
        <v>1538</v>
      </c>
      <c r="I327" s="116" t="s">
        <v>514</v>
      </c>
      <c r="J327" s="116" t="str">
        <f>VLOOKUP(I327,Presupuesto!$B$11:$C$565,2,0)</f>
        <v>AGUINALDO Y DECIMO CUARTO MES</v>
      </c>
      <c r="K327" s="98" t="s">
        <v>1363</v>
      </c>
      <c r="L327" s="98" t="s">
        <v>394</v>
      </c>
    </row>
    <row r="328" spans="3:12" ht="15.75" thickBot="1" x14ac:dyDescent="0.3">
      <c r="C328" s="172" t="s">
        <v>59</v>
      </c>
      <c r="D328" s="163">
        <v>2</v>
      </c>
      <c r="E328" s="154">
        <v>0</v>
      </c>
      <c r="F328" s="117">
        <f>IF(E326&lt;6,"",((E326-6)/12)*(G326/E326))</f>
        <v>31763.19</v>
      </c>
      <c r="G328" s="97">
        <f>F328</f>
        <v>31763.19</v>
      </c>
      <c r="H328" s="164" t="s">
        <v>1538</v>
      </c>
      <c r="I328" s="101" t="s">
        <v>517</v>
      </c>
      <c r="J328" s="101" t="str">
        <f>VLOOKUP(I328,Presupuesto!$B$11:$C$565,2,0)</f>
        <v>DECIMOCUARTO MES</v>
      </c>
      <c r="K328" s="98" t="s">
        <v>1363</v>
      </c>
      <c r="L328" s="98" t="s">
        <v>394</v>
      </c>
    </row>
    <row r="329" spans="3:12" ht="15.75" thickBot="1" x14ac:dyDescent="0.3">
      <c r="C329" s="137" t="s">
        <v>484</v>
      </c>
      <c r="D329" s="199"/>
      <c r="E329" s="152">
        <v>12</v>
      </c>
      <c r="F329" s="304">
        <f>HLOOKUP($C329,$BZ$2:$CM$3,2,0)</f>
        <v>29777.99</v>
      </c>
      <c r="G329" s="113">
        <f>D329*E329*F329</f>
        <v>0</v>
      </c>
      <c r="H329" s="166"/>
      <c r="I329" s="114" t="s">
        <v>494</v>
      </c>
      <c r="J329" s="114" t="str">
        <f>VLOOKUP(I329,Presupuesto!$B$11:$C$565,2,0)</f>
        <v>SUELDOS Y SALARIOS PERMANENTES</v>
      </c>
      <c r="K329" s="98" t="str">
        <f t="shared" si="10"/>
        <v>Posgrado</v>
      </c>
      <c r="L329" s="98" t="s">
        <v>394</v>
      </c>
    </row>
    <row r="330" spans="3:12" x14ac:dyDescent="0.25">
      <c r="C330" s="171" t="s">
        <v>58</v>
      </c>
      <c r="D330" s="163"/>
      <c r="E330" s="154">
        <v>0</v>
      </c>
      <c r="F330" s="100">
        <f>IF(E329=0,"",(G329/E329)/12*E329)</f>
        <v>0</v>
      </c>
      <c r="G330" s="97">
        <f>F330</f>
        <v>0</v>
      </c>
      <c r="H330" s="164"/>
      <c r="I330" s="116" t="s">
        <v>514</v>
      </c>
      <c r="J330" s="116" t="str">
        <f>VLOOKUP(I330,Presupuesto!$B$11:$C$565,2,0)</f>
        <v>AGUINALDO Y DECIMO CUARTO MES</v>
      </c>
      <c r="K330" s="98" t="str">
        <f t="shared" si="10"/>
        <v>Posgrado</v>
      </c>
      <c r="L330" s="98" t="s">
        <v>394</v>
      </c>
    </row>
    <row r="331" spans="3:12" ht="15.75" thickBot="1" x14ac:dyDescent="0.3">
      <c r="C331" s="172" t="s">
        <v>59</v>
      </c>
      <c r="D331" s="163"/>
      <c r="E331" s="154">
        <v>0</v>
      </c>
      <c r="F331" s="117">
        <f>IF(E329&lt;6,"",((E329-6)/12)*(G329/E329))</f>
        <v>0</v>
      </c>
      <c r="G331" s="97">
        <f>F331</f>
        <v>0</v>
      </c>
      <c r="H331" s="164"/>
      <c r="I331" s="101" t="s">
        <v>517</v>
      </c>
      <c r="J331" s="101" t="str">
        <f>VLOOKUP(I331,Presupuesto!$B$11:$C$565,2,0)</f>
        <v>DECIMOCUARTO MES</v>
      </c>
      <c r="K331" s="98" t="str">
        <f t="shared" si="10"/>
        <v>Posgrado</v>
      </c>
      <c r="L331" s="98" t="s">
        <v>394</v>
      </c>
    </row>
    <row r="332" spans="3:12" ht="15.75" thickBot="1" x14ac:dyDescent="0.3">
      <c r="C332" s="137" t="s">
        <v>485</v>
      </c>
      <c r="D332" s="199"/>
      <c r="E332" s="152">
        <v>12</v>
      </c>
      <c r="F332" s="304">
        <f>HLOOKUP($C332,$BZ$2:$CM$3,2,0)</f>
        <v>27792.79</v>
      </c>
      <c r="G332" s="113">
        <f>D332*E332*F332</f>
        <v>0</v>
      </c>
      <c r="H332" s="166"/>
      <c r="I332" s="114" t="s">
        <v>494</v>
      </c>
      <c r="J332" s="114" t="str">
        <f>VLOOKUP(I332,Presupuesto!$B$11:$C$565,2,0)</f>
        <v>SUELDOS Y SALARIOS PERMANENTES</v>
      </c>
      <c r="K332" s="98" t="str">
        <f t="shared" si="10"/>
        <v>Posgrado</v>
      </c>
      <c r="L332" s="98" t="s">
        <v>394</v>
      </c>
    </row>
    <row r="333" spans="3:12" x14ac:dyDescent="0.25">
      <c r="C333" s="171" t="s">
        <v>58</v>
      </c>
      <c r="D333" s="163"/>
      <c r="E333" s="154">
        <v>0</v>
      </c>
      <c r="F333" s="100">
        <f>IF(E332=0,"",(G332/E332)/12*E332)</f>
        <v>0</v>
      </c>
      <c r="G333" s="97">
        <f>F333</f>
        <v>0</v>
      </c>
      <c r="H333" s="164"/>
      <c r="I333" s="116" t="s">
        <v>514</v>
      </c>
      <c r="J333" s="116" t="str">
        <f>VLOOKUP(I333,Presupuesto!$B$11:$C$565,2,0)</f>
        <v>AGUINALDO Y DECIMO CUARTO MES</v>
      </c>
      <c r="K333" s="98" t="str">
        <f t="shared" si="10"/>
        <v>Posgrado</v>
      </c>
      <c r="L333" s="98" t="s">
        <v>394</v>
      </c>
    </row>
    <row r="334" spans="3:12" ht="15.75" thickBot="1" x14ac:dyDescent="0.3">
      <c r="C334" s="172" t="s">
        <v>59</v>
      </c>
      <c r="D334" s="163"/>
      <c r="E334" s="154">
        <v>0</v>
      </c>
      <c r="F334" s="117">
        <f>IF(E332&lt;6,"",((E332-6)/12)*(G332/E332))</f>
        <v>0</v>
      </c>
      <c r="G334" s="97">
        <f>F334</f>
        <v>0</v>
      </c>
      <c r="H334" s="164"/>
      <c r="I334" s="101" t="s">
        <v>517</v>
      </c>
      <c r="J334" s="101" t="str">
        <f>VLOOKUP(I334,Presupuesto!$B$11:$C$565,2,0)</f>
        <v>DECIMOCUARTO MES</v>
      </c>
      <c r="K334" s="98" t="str">
        <f t="shared" si="10"/>
        <v>Posgrado</v>
      </c>
      <c r="L334" s="98" t="s">
        <v>394</v>
      </c>
    </row>
    <row r="335" spans="3:12" ht="15.75" thickBot="1" x14ac:dyDescent="0.3">
      <c r="C335" s="137" t="s">
        <v>486</v>
      </c>
      <c r="D335" s="199"/>
      <c r="E335" s="152">
        <v>12</v>
      </c>
      <c r="F335" s="304">
        <f>HLOOKUP($C335,$BZ$2:$CM$3,2,0)</f>
        <v>18859.39</v>
      </c>
      <c r="G335" s="113">
        <f>D335*E335*F335</f>
        <v>0</v>
      </c>
      <c r="H335" s="166"/>
      <c r="I335" s="114" t="s">
        <v>494</v>
      </c>
      <c r="J335" s="114" t="str">
        <f>VLOOKUP(I335,Presupuesto!$B$11:$C$565,2,0)</f>
        <v>SUELDOS Y SALARIOS PERMANENTES</v>
      </c>
      <c r="K335" s="98" t="str">
        <f t="shared" si="10"/>
        <v>Posgrado</v>
      </c>
      <c r="L335" s="98" t="s">
        <v>394</v>
      </c>
    </row>
    <row r="336" spans="3:12" x14ac:dyDescent="0.25">
      <c r="C336" s="171" t="s">
        <v>58</v>
      </c>
      <c r="D336" s="163"/>
      <c r="E336" s="154">
        <v>0</v>
      </c>
      <c r="F336" s="100">
        <f>IF(E335=0,"",(G335/E335)/12*E335)</f>
        <v>0</v>
      </c>
      <c r="G336" s="97">
        <f>F336</f>
        <v>0</v>
      </c>
      <c r="H336" s="164"/>
      <c r="I336" s="116" t="s">
        <v>514</v>
      </c>
      <c r="J336" s="116" t="str">
        <f>VLOOKUP(I336,Presupuesto!$B$11:$C$565,2,0)</f>
        <v>AGUINALDO Y DECIMO CUARTO MES</v>
      </c>
      <c r="K336" s="98" t="str">
        <f t="shared" si="10"/>
        <v>Posgrado</v>
      </c>
      <c r="L336" s="98" t="s">
        <v>394</v>
      </c>
    </row>
    <row r="337" spans="3:12" ht="15.75" thickBot="1" x14ac:dyDescent="0.3">
      <c r="C337" s="172" t="s">
        <v>59</v>
      </c>
      <c r="D337" s="163"/>
      <c r="E337" s="154">
        <v>0</v>
      </c>
      <c r="F337" s="117">
        <f>IF(E335&lt;6,"",((E335-6)/12)*(G335/E335))</f>
        <v>0</v>
      </c>
      <c r="G337" s="97">
        <f>F337</f>
        <v>0</v>
      </c>
      <c r="H337" s="164"/>
      <c r="I337" s="101" t="s">
        <v>517</v>
      </c>
      <c r="J337" s="101" t="str">
        <f>VLOOKUP(I337,Presupuesto!$B$11:$C$565,2,0)</f>
        <v>DECIMOCUARTO MES</v>
      </c>
      <c r="K337" s="98" t="str">
        <f t="shared" si="10"/>
        <v>Posgrado</v>
      </c>
      <c r="L337" s="98" t="s">
        <v>394</v>
      </c>
    </row>
    <row r="338" spans="3:12" ht="15.75" thickBot="1" x14ac:dyDescent="0.3">
      <c r="C338" s="137" t="s">
        <v>487</v>
      </c>
      <c r="D338" s="199"/>
      <c r="E338" s="152">
        <v>12</v>
      </c>
      <c r="F338" s="304">
        <f>HLOOKUP($C338,$BZ$2:$CM$3,2,0)</f>
        <v>17866.8</v>
      </c>
      <c r="G338" s="113">
        <f>D338*E338*F338</f>
        <v>0</v>
      </c>
      <c r="H338" s="166"/>
      <c r="I338" s="114" t="s">
        <v>494</v>
      </c>
      <c r="J338" s="114" t="str">
        <f>VLOOKUP(I338,Presupuesto!$B$11:$C$565,2,0)</f>
        <v>SUELDOS Y SALARIOS PERMANENTES</v>
      </c>
      <c r="K338" s="98" t="str">
        <f t="shared" si="10"/>
        <v>Posgrado</v>
      </c>
      <c r="L338" s="98" t="s">
        <v>394</v>
      </c>
    </row>
    <row r="339" spans="3:12" x14ac:dyDescent="0.25">
      <c r="C339" s="171" t="s">
        <v>58</v>
      </c>
      <c r="D339" s="163"/>
      <c r="E339" s="154">
        <v>0</v>
      </c>
      <c r="F339" s="100">
        <f>IF(E338=0,"",(G338/E338)/12*E338)</f>
        <v>0</v>
      </c>
      <c r="G339" s="97">
        <f>F339</f>
        <v>0</v>
      </c>
      <c r="H339" s="164"/>
      <c r="I339" s="116" t="s">
        <v>514</v>
      </c>
      <c r="J339" s="116" t="str">
        <f>VLOOKUP(I339,Presupuesto!$B$11:$C$565,2,0)</f>
        <v>AGUINALDO Y DECIMO CUARTO MES</v>
      </c>
      <c r="K339" s="98" t="str">
        <f t="shared" si="10"/>
        <v>Posgrado</v>
      </c>
      <c r="L339" s="98" t="s">
        <v>394</v>
      </c>
    </row>
    <row r="340" spans="3:12" ht="15.75" thickBot="1" x14ac:dyDescent="0.3">
      <c r="C340" s="172" t="s">
        <v>59</v>
      </c>
      <c r="D340" s="163"/>
      <c r="E340" s="154">
        <v>0</v>
      </c>
      <c r="F340" s="117">
        <f>IF(E338&lt;6,"",((E338-6)/12)*(G338/E338))</f>
        <v>0</v>
      </c>
      <c r="G340" s="97">
        <f>F340</f>
        <v>0</v>
      </c>
      <c r="H340" s="164"/>
      <c r="I340" s="101" t="s">
        <v>517</v>
      </c>
      <c r="J340" s="101" t="str">
        <f>VLOOKUP(I340,Presupuesto!$B$11:$C$565,2,0)</f>
        <v>DECIMOCUARTO MES</v>
      </c>
      <c r="K340" s="98" t="str">
        <f t="shared" si="10"/>
        <v>Posgrado</v>
      </c>
      <c r="L340" s="98" t="s">
        <v>394</v>
      </c>
    </row>
    <row r="341" spans="3:12" ht="15.75" thickBot="1" x14ac:dyDescent="0.3">
      <c r="C341" s="137" t="s">
        <v>488</v>
      </c>
      <c r="D341" s="199"/>
      <c r="E341" s="152">
        <v>12</v>
      </c>
      <c r="F341" s="304">
        <f>HLOOKUP($C341,$BZ$2:$CM$3,2,0)</f>
        <v>13896.4</v>
      </c>
      <c r="G341" s="113">
        <f>D341*E341*F341</f>
        <v>0</v>
      </c>
      <c r="H341" s="166"/>
      <c r="I341" s="114" t="s">
        <v>494</v>
      </c>
      <c r="J341" s="114" t="str">
        <f>VLOOKUP(I341,Presupuesto!$B$11:$C$565,2,0)</f>
        <v>SUELDOS Y SALARIOS PERMANENTES</v>
      </c>
      <c r="K341" s="98" t="str">
        <f t="shared" si="10"/>
        <v>Posgrado</v>
      </c>
      <c r="L341" s="98" t="s">
        <v>394</v>
      </c>
    </row>
    <row r="342" spans="3:12" x14ac:dyDescent="0.25">
      <c r="C342" s="171" t="s">
        <v>58</v>
      </c>
      <c r="D342" s="163"/>
      <c r="E342" s="154">
        <v>0</v>
      </c>
      <c r="F342" s="100">
        <f>IF(E341=0,"",(G341/E341)/12*E341)</f>
        <v>0</v>
      </c>
      <c r="G342" s="97">
        <f>F342</f>
        <v>0</v>
      </c>
      <c r="H342" s="164"/>
      <c r="I342" s="116" t="s">
        <v>514</v>
      </c>
      <c r="J342" s="116" t="str">
        <f>VLOOKUP(I342,Presupuesto!$B$11:$C$565,2,0)</f>
        <v>AGUINALDO Y DECIMO CUARTO MES</v>
      </c>
      <c r="K342" s="98" t="str">
        <f t="shared" si="10"/>
        <v>Posgrado</v>
      </c>
      <c r="L342" s="98" t="s">
        <v>394</v>
      </c>
    </row>
    <row r="343" spans="3:12" ht="15.75" thickBot="1" x14ac:dyDescent="0.3">
      <c r="C343" s="172" t="s">
        <v>59</v>
      </c>
      <c r="D343" s="163"/>
      <c r="E343" s="154">
        <v>0</v>
      </c>
      <c r="F343" s="117">
        <f>IF(E341&lt;6,"",((E341-6)/12)*(G341/E341))</f>
        <v>0</v>
      </c>
      <c r="G343" s="97">
        <f>F343</f>
        <v>0</v>
      </c>
      <c r="H343" s="164"/>
      <c r="I343" s="101" t="s">
        <v>517</v>
      </c>
      <c r="J343" s="101" t="str">
        <f>VLOOKUP(I343,Presupuesto!$B$11:$C$565,2,0)</f>
        <v>DECIMOCUARTO MES</v>
      </c>
      <c r="K343" s="98" t="str">
        <f t="shared" si="10"/>
        <v>Posgrado</v>
      </c>
      <c r="L343" s="98" t="s">
        <v>394</v>
      </c>
    </row>
    <row r="344" spans="3:12" ht="15.75" thickBot="1" x14ac:dyDescent="0.3">
      <c r="C344" s="137" t="s">
        <v>489</v>
      </c>
      <c r="D344" s="199"/>
      <c r="E344" s="152">
        <v>12</v>
      </c>
      <c r="F344" s="304">
        <f>HLOOKUP($C344,$BZ$2:$CM$3,2,0)</f>
        <v>15004.09</v>
      </c>
      <c r="G344" s="113">
        <f>D344*E344*F344</f>
        <v>0</v>
      </c>
      <c r="H344" s="166"/>
      <c r="I344" s="114" t="s">
        <v>494</v>
      </c>
      <c r="J344" s="114" t="str">
        <f>VLOOKUP(I344,Presupuesto!$B$11:$C$565,2,0)</f>
        <v>SUELDOS Y SALARIOS PERMANENTES</v>
      </c>
      <c r="K344" s="98" t="str">
        <f t="shared" si="10"/>
        <v>Posgrado</v>
      </c>
      <c r="L344" s="98" t="s">
        <v>394</v>
      </c>
    </row>
    <row r="345" spans="3:12" x14ac:dyDescent="0.25">
      <c r="C345" s="171" t="s">
        <v>58</v>
      </c>
      <c r="D345" s="163"/>
      <c r="E345" s="154">
        <v>0</v>
      </c>
      <c r="F345" s="100">
        <f>IF(E344=0,"",(G344/E344)/12*E344)</f>
        <v>0</v>
      </c>
      <c r="G345" s="97">
        <f>F345</f>
        <v>0</v>
      </c>
      <c r="H345" s="164"/>
      <c r="I345" s="116" t="s">
        <v>514</v>
      </c>
      <c r="J345" s="116" t="str">
        <f>VLOOKUP(I345,Presupuesto!$B$11:$C$565,2,0)</f>
        <v>AGUINALDO Y DECIMO CUARTO MES</v>
      </c>
      <c r="K345" s="98" t="str">
        <f t="shared" si="10"/>
        <v>Posgrado</v>
      </c>
      <c r="L345" s="98" t="s">
        <v>394</v>
      </c>
    </row>
    <row r="346" spans="3:12" ht="15.75" thickBot="1" x14ac:dyDescent="0.3">
      <c r="C346" s="172" t="s">
        <v>59</v>
      </c>
      <c r="D346" s="163"/>
      <c r="E346" s="154">
        <v>0</v>
      </c>
      <c r="F346" s="117">
        <f>IF(E344&lt;6,"",((E344-6)/12)*(G344/E344))</f>
        <v>0</v>
      </c>
      <c r="G346" s="97">
        <f>F346</f>
        <v>0</v>
      </c>
      <c r="H346" s="164"/>
      <c r="I346" s="101" t="s">
        <v>517</v>
      </c>
      <c r="J346" s="101" t="str">
        <f>VLOOKUP(I346,Presupuesto!$B$11:$C$565,2,0)</f>
        <v>DECIMOCUARTO MES</v>
      </c>
      <c r="K346" s="98" t="str">
        <f t="shared" si="10"/>
        <v>Posgrado</v>
      </c>
      <c r="L346" s="98" t="s">
        <v>394</v>
      </c>
    </row>
    <row r="347" spans="3:12" ht="15.75" thickBot="1" x14ac:dyDescent="0.3">
      <c r="C347" s="137" t="s">
        <v>490</v>
      </c>
      <c r="D347" s="199"/>
      <c r="E347" s="152">
        <v>12</v>
      </c>
      <c r="F347" s="304">
        <f>HLOOKUP($C347,$BZ$2:$CM$3,2,0)</f>
        <v>13238.9</v>
      </c>
      <c r="G347" s="113">
        <f>D347*E347*F347</f>
        <v>0</v>
      </c>
      <c r="H347" s="166"/>
      <c r="I347" s="114" t="s">
        <v>494</v>
      </c>
      <c r="J347" s="114" t="str">
        <f>VLOOKUP(I347,Presupuesto!$B$11:$C$565,2,0)</f>
        <v>SUELDOS Y SALARIOS PERMANENTES</v>
      </c>
      <c r="K347" s="98" t="str">
        <f t="shared" si="10"/>
        <v>Posgrado</v>
      </c>
      <c r="L347" s="98" t="s">
        <v>394</v>
      </c>
    </row>
    <row r="348" spans="3:12" x14ac:dyDescent="0.25">
      <c r="C348" s="171" t="s">
        <v>58</v>
      </c>
      <c r="D348" s="163"/>
      <c r="E348" s="154">
        <v>0</v>
      </c>
      <c r="F348" s="100">
        <f>IF(E347=0,"",(G347/E347)/12*E347)</f>
        <v>0</v>
      </c>
      <c r="G348" s="97">
        <f>F348</f>
        <v>0</v>
      </c>
      <c r="H348" s="164"/>
      <c r="I348" s="116" t="s">
        <v>514</v>
      </c>
      <c r="J348" s="116" t="str">
        <f>VLOOKUP(I348,Presupuesto!$B$11:$C$565,2,0)</f>
        <v>AGUINALDO Y DECIMO CUARTO MES</v>
      </c>
      <c r="K348" s="98" t="str">
        <f t="shared" si="10"/>
        <v>Posgrado</v>
      </c>
      <c r="L348" s="98" t="s">
        <v>394</v>
      </c>
    </row>
    <row r="349" spans="3:12" ht="15.75" thickBot="1" x14ac:dyDescent="0.3">
      <c r="C349" s="172" t="s">
        <v>59</v>
      </c>
      <c r="D349" s="163"/>
      <c r="E349" s="154">
        <v>0</v>
      </c>
      <c r="F349" s="117">
        <f>IF(E347&lt;6,"",((E347-6)/12)*(G347/E347))</f>
        <v>0</v>
      </c>
      <c r="G349" s="97">
        <f>F349</f>
        <v>0</v>
      </c>
      <c r="H349" s="164"/>
      <c r="I349" s="101" t="s">
        <v>517</v>
      </c>
      <c r="J349" s="101" t="str">
        <f>VLOOKUP(I349,Presupuesto!$B$11:$C$565,2,0)</f>
        <v>DECIMOCUARTO MES</v>
      </c>
      <c r="K349" s="98" t="str">
        <f t="shared" si="10"/>
        <v>Posgrado</v>
      </c>
      <c r="L349" s="98" t="s">
        <v>394</v>
      </c>
    </row>
    <row r="350" spans="3:12" ht="15.75" thickBot="1" x14ac:dyDescent="0.3">
      <c r="C350" s="137" t="s">
        <v>491</v>
      </c>
      <c r="D350" s="199"/>
      <c r="E350" s="152">
        <v>12</v>
      </c>
      <c r="F350" s="304">
        <f>HLOOKUP($C350,$BZ$2:$CM$3,2,0)</f>
        <v>12356.31</v>
      </c>
      <c r="G350" s="113">
        <f>D350*E350*F350</f>
        <v>0</v>
      </c>
      <c r="H350" s="166"/>
      <c r="I350" s="114" t="s">
        <v>494</v>
      </c>
      <c r="J350" s="114" t="str">
        <f>VLOOKUP(I350,Presupuesto!$B$11:$C$565,2,0)</f>
        <v>SUELDOS Y SALARIOS PERMANENTES</v>
      </c>
      <c r="K350" s="98" t="str">
        <f t="shared" ref="K350:K367" si="11">$K$317</f>
        <v>Posgrado</v>
      </c>
      <c r="L350" s="98" t="s">
        <v>394</v>
      </c>
    </row>
    <row r="351" spans="3:12" x14ac:dyDescent="0.25">
      <c r="C351" s="171" t="s">
        <v>58</v>
      </c>
      <c r="D351" s="163"/>
      <c r="E351" s="154">
        <v>0</v>
      </c>
      <c r="F351" s="100">
        <f>IF(E350=0,"",(G350/E350)/12*E350)</f>
        <v>0</v>
      </c>
      <c r="G351" s="97">
        <f>F351</f>
        <v>0</v>
      </c>
      <c r="H351" s="164"/>
      <c r="I351" s="116" t="s">
        <v>514</v>
      </c>
      <c r="J351" s="116" t="str">
        <f>VLOOKUP(I351,Presupuesto!$B$11:$C$565,2,0)</f>
        <v>AGUINALDO Y DECIMO CUARTO MES</v>
      </c>
      <c r="K351" s="98" t="str">
        <f t="shared" si="11"/>
        <v>Posgrado</v>
      </c>
      <c r="L351" s="98" t="s">
        <v>394</v>
      </c>
    </row>
    <row r="352" spans="3:12" ht="15.75" thickBot="1" x14ac:dyDescent="0.3">
      <c r="C352" s="172" t="s">
        <v>59</v>
      </c>
      <c r="D352" s="163"/>
      <c r="E352" s="154">
        <v>0</v>
      </c>
      <c r="F352" s="117">
        <f>IF(E350&lt;6,"",((E350-6)/12)*(G350/E350))</f>
        <v>0</v>
      </c>
      <c r="G352" s="97">
        <f>F352</f>
        <v>0</v>
      </c>
      <c r="H352" s="164"/>
      <c r="I352" s="101" t="s">
        <v>517</v>
      </c>
      <c r="J352" s="101" t="str">
        <f>VLOOKUP(I352,Presupuesto!$B$11:$C$565,2,0)</f>
        <v>DECIMOCUARTO MES</v>
      </c>
      <c r="K352" s="98" t="str">
        <f t="shared" si="11"/>
        <v>Posgrado</v>
      </c>
      <c r="L352" s="98" t="s">
        <v>394</v>
      </c>
    </row>
    <row r="353" spans="3:12" ht="15.75" thickBot="1" x14ac:dyDescent="0.3">
      <c r="C353" s="137" t="s">
        <v>492</v>
      </c>
      <c r="D353" s="199"/>
      <c r="E353" s="152">
        <v>12</v>
      </c>
      <c r="F353" s="304">
        <f>HLOOKUP($C353,$BZ$2:$CM$3,2,0)</f>
        <v>463.22</v>
      </c>
      <c r="G353" s="113">
        <f>D353*E353*F353</f>
        <v>0</v>
      </c>
      <c r="H353" s="166"/>
      <c r="I353" s="114" t="s">
        <v>494</v>
      </c>
      <c r="J353" s="114" t="str">
        <f>VLOOKUP(I353,Presupuesto!$B$11:$C$565,2,0)</f>
        <v>SUELDOS Y SALARIOS PERMANENTES</v>
      </c>
      <c r="K353" s="98" t="str">
        <f t="shared" si="11"/>
        <v>Posgrado</v>
      </c>
      <c r="L353" s="98" t="s">
        <v>394</v>
      </c>
    </row>
    <row r="354" spans="3:12" x14ac:dyDescent="0.25">
      <c r="C354" s="171" t="s">
        <v>58</v>
      </c>
      <c r="D354" s="163"/>
      <c r="E354" s="154">
        <v>0</v>
      </c>
      <c r="F354" s="100">
        <f>IF(E353=0,"",(G353/E353)/12*E353)</f>
        <v>0</v>
      </c>
      <c r="G354" s="97">
        <f>F354</f>
        <v>0</v>
      </c>
      <c r="H354" s="164"/>
      <c r="I354" s="116" t="s">
        <v>514</v>
      </c>
      <c r="J354" s="116" t="str">
        <f>VLOOKUP(I354,Presupuesto!$B$11:$C$565,2,0)</f>
        <v>AGUINALDO Y DECIMO CUARTO MES</v>
      </c>
      <c r="K354" s="98" t="str">
        <f t="shared" si="11"/>
        <v>Posgrado</v>
      </c>
      <c r="L354" s="98" t="s">
        <v>394</v>
      </c>
    </row>
    <row r="355" spans="3:12" ht="15.75" thickBot="1" x14ac:dyDescent="0.3">
      <c r="C355" s="172" t="s">
        <v>59</v>
      </c>
      <c r="D355" s="163"/>
      <c r="E355" s="154">
        <v>0</v>
      </c>
      <c r="F355" s="117">
        <f>IF(E353&lt;6,"",((E353-6)/12)*(G353/E353))</f>
        <v>0</v>
      </c>
      <c r="G355" s="97">
        <f>F355</f>
        <v>0</v>
      </c>
      <c r="H355" s="164"/>
      <c r="I355" s="101" t="s">
        <v>517</v>
      </c>
      <c r="J355" s="101" t="str">
        <f>VLOOKUP(I355,Presupuesto!$B$11:$C$565,2,0)</f>
        <v>DECIMOCUARTO MES</v>
      </c>
      <c r="K355" s="98" t="str">
        <f t="shared" si="11"/>
        <v>Posgrado</v>
      </c>
      <c r="L355" s="98" t="s">
        <v>394</v>
      </c>
    </row>
    <row r="356" spans="3:12" ht="15.75" thickBot="1" x14ac:dyDescent="0.3">
      <c r="C356" s="137" t="s">
        <v>493</v>
      </c>
      <c r="D356" s="199"/>
      <c r="E356" s="152">
        <v>12</v>
      </c>
      <c r="F356" s="304">
        <f>HLOOKUP($C356,$BZ$2:$CM$3,2,0)</f>
        <v>2007.3</v>
      </c>
      <c r="G356" s="113">
        <f>D356*E356*F356</f>
        <v>0</v>
      </c>
      <c r="H356" s="166"/>
      <c r="I356" s="114" t="s">
        <v>494</v>
      </c>
      <c r="J356" s="114" t="str">
        <f>VLOOKUP(I356,Presupuesto!$B$11:$C$565,2,0)</f>
        <v>SUELDOS Y SALARIOS PERMANENTES</v>
      </c>
      <c r="K356" s="98" t="str">
        <f t="shared" si="11"/>
        <v>Posgrado</v>
      </c>
      <c r="L356" s="98" t="s">
        <v>394</v>
      </c>
    </row>
    <row r="357" spans="3:12" x14ac:dyDescent="0.25">
      <c r="C357" s="171" t="s">
        <v>58</v>
      </c>
      <c r="D357" s="163"/>
      <c r="E357" s="154">
        <v>0</v>
      </c>
      <c r="F357" s="100">
        <f>IF(E356=0,"",(G356/E356)/12*E356)</f>
        <v>0</v>
      </c>
      <c r="G357" s="97">
        <f>F357</f>
        <v>0</v>
      </c>
      <c r="H357" s="164"/>
      <c r="I357" s="116" t="s">
        <v>514</v>
      </c>
      <c r="J357" s="116" t="str">
        <f>VLOOKUP(I357,Presupuesto!$B$11:$C$565,2,0)</f>
        <v>AGUINALDO Y DECIMO CUARTO MES</v>
      </c>
      <c r="K357" s="98" t="str">
        <f t="shared" si="11"/>
        <v>Posgrado</v>
      </c>
      <c r="L357" s="98" t="s">
        <v>394</v>
      </c>
    </row>
    <row r="358" spans="3:12" ht="15.75" thickBot="1" x14ac:dyDescent="0.3">
      <c r="C358" s="172" t="s">
        <v>59</v>
      </c>
      <c r="D358" s="163"/>
      <c r="E358" s="154">
        <v>0</v>
      </c>
      <c r="F358" s="117">
        <f>IF(E356&lt;6,"",((E356-6)/12)*(G356/E356))</f>
        <v>0</v>
      </c>
      <c r="G358" s="97">
        <f>F358</f>
        <v>0</v>
      </c>
      <c r="H358" s="164"/>
      <c r="I358" s="101" t="s">
        <v>517</v>
      </c>
      <c r="J358" s="101" t="str">
        <f>VLOOKUP(I358,Presupuesto!$B$11:$C$565,2,0)</f>
        <v>DECIMOCUARTO MES</v>
      </c>
      <c r="K358" s="98" t="str">
        <f t="shared" si="11"/>
        <v>Posgrado</v>
      </c>
      <c r="L358" s="98" t="s">
        <v>394</v>
      </c>
    </row>
    <row r="359" spans="3:12" ht="15.75" thickBot="1" x14ac:dyDescent="0.3">
      <c r="C359" s="140" t="s">
        <v>83</v>
      </c>
      <c r="D359" s="199"/>
      <c r="E359" s="152">
        <v>12</v>
      </c>
      <c r="F359" s="139">
        <v>30000</v>
      </c>
      <c r="G359" s="113">
        <f>D359*E359*F359</f>
        <v>0</v>
      </c>
      <c r="H359" s="166"/>
      <c r="I359" s="114" t="s">
        <v>562</v>
      </c>
      <c r="J359" s="114" t="str">
        <f>VLOOKUP(I359,Presupuesto!$B$11:$C$565,2,0)</f>
        <v>CONTRATOS ESPECIALES</v>
      </c>
      <c r="K359" s="98" t="str">
        <f t="shared" si="11"/>
        <v>Posgrado</v>
      </c>
      <c r="L359" s="98" t="s">
        <v>394</v>
      </c>
    </row>
    <row r="360" spans="3:12" x14ac:dyDescent="0.25">
      <c r="C360" s="171" t="s">
        <v>58</v>
      </c>
      <c r="D360" s="163"/>
      <c r="E360" s="154">
        <v>0</v>
      </c>
      <c r="F360" s="117">
        <f>IF(E359=0,"",(G359/E359)/12*E359)</f>
        <v>0</v>
      </c>
      <c r="G360" s="97">
        <f>F360</f>
        <v>0</v>
      </c>
      <c r="H360" s="164"/>
      <c r="I360" s="101" t="s">
        <v>562</v>
      </c>
      <c r="J360" s="101" t="str">
        <f>VLOOKUP(I360,Presupuesto!$B$11:$C$565,2,0)</f>
        <v>CONTRATOS ESPECIALES</v>
      </c>
      <c r="K360" s="98" t="str">
        <f t="shared" si="11"/>
        <v>Posgrado</v>
      </c>
      <c r="L360" s="98" t="s">
        <v>393</v>
      </c>
    </row>
    <row r="361" spans="3:12" ht="15.75" thickBot="1" x14ac:dyDescent="0.3">
      <c r="C361" s="172" t="s">
        <v>59</v>
      </c>
      <c r="D361" s="163"/>
      <c r="E361" s="154">
        <v>0</v>
      </c>
      <c r="F361" s="100">
        <f>IF(E359&lt;6,"",((E359-6)/12)*(G359/E359))</f>
        <v>0</v>
      </c>
      <c r="G361" s="97">
        <f>F361</f>
        <v>0</v>
      </c>
      <c r="H361" s="164"/>
      <c r="I361" s="101" t="s">
        <v>562</v>
      </c>
      <c r="J361" s="101" t="str">
        <f>VLOOKUP(I361,Presupuesto!$B$11:$C$565,2,0)</f>
        <v>CONTRATOS ESPECIALES</v>
      </c>
      <c r="K361" s="98" t="str">
        <f t="shared" si="11"/>
        <v>Posgrado</v>
      </c>
      <c r="L361" s="98" t="s">
        <v>398</v>
      </c>
    </row>
    <row r="362" spans="3:12" ht="15.75" thickBot="1" x14ac:dyDescent="0.3">
      <c r="C362" s="140" t="s">
        <v>60</v>
      </c>
      <c r="D362" s="199"/>
      <c r="E362" s="152">
        <v>12</v>
      </c>
      <c r="F362" s="118">
        <v>30000</v>
      </c>
      <c r="G362" s="113">
        <f>D362*E362*F362</f>
        <v>0</v>
      </c>
      <c r="H362" s="166"/>
      <c r="I362" s="114" t="s">
        <v>703</v>
      </c>
      <c r="J362" s="114" t="str">
        <f>VLOOKUP(I362,Presupuesto!$B$11:$C$565,2,0)</f>
        <v>OTROS SERVICIOS TECNICOS Y PROFESIONALES</v>
      </c>
      <c r="K362" s="98" t="str">
        <f t="shared" si="11"/>
        <v>Posgrado</v>
      </c>
      <c r="L362" s="98" t="s">
        <v>393</v>
      </c>
    </row>
    <row r="363" spans="3:12" x14ac:dyDescent="0.25">
      <c r="C363" s="171" t="s">
        <v>58</v>
      </c>
      <c r="D363" s="163"/>
      <c r="E363" s="154">
        <v>0</v>
      </c>
      <c r="F363" s="100">
        <v>0</v>
      </c>
      <c r="G363" s="97">
        <f>F363</f>
        <v>0</v>
      </c>
      <c r="H363" s="164"/>
      <c r="I363" s="101" t="s">
        <v>703</v>
      </c>
      <c r="J363" s="101" t="str">
        <f>VLOOKUP(I363,Presupuesto!$B$11:$C$565,2,0)</f>
        <v>OTROS SERVICIOS TECNICOS Y PROFESIONALES</v>
      </c>
      <c r="K363" s="98" t="str">
        <f t="shared" si="11"/>
        <v>Posgrado</v>
      </c>
      <c r="L363" s="98" t="s">
        <v>393</v>
      </c>
    </row>
    <row r="364" spans="3:12" ht="15.75" thickBot="1" x14ac:dyDescent="0.3">
      <c r="C364" s="172" t="s">
        <v>59</v>
      </c>
      <c r="D364" s="163"/>
      <c r="E364" s="154">
        <v>0</v>
      </c>
      <c r="F364" s="100">
        <v>0</v>
      </c>
      <c r="G364" s="97">
        <f>F364</f>
        <v>0</v>
      </c>
      <c r="H364" s="164"/>
      <c r="I364" s="101" t="s">
        <v>703</v>
      </c>
      <c r="J364" s="101" t="str">
        <f>VLOOKUP(I364,Presupuesto!$B$11:$C$565,2,0)</f>
        <v>OTROS SERVICIOS TECNICOS Y PROFESIONALES</v>
      </c>
      <c r="K364" s="98" t="str">
        <f t="shared" si="11"/>
        <v>Posgrado</v>
      </c>
      <c r="L364" s="98" t="s">
        <v>393</v>
      </c>
    </row>
    <row r="365" spans="3:12" ht="15.75" thickBot="1" x14ac:dyDescent="0.3">
      <c r="C365" s="140" t="s">
        <v>61</v>
      </c>
      <c r="D365" s="199"/>
      <c r="E365" s="152">
        <v>12</v>
      </c>
      <c r="F365" s="118">
        <v>30000</v>
      </c>
      <c r="G365" s="113">
        <f>D365*E365*F365</f>
        <v>0</v>
      </c>
      <c r="H365" s="166"/>
      <c r="I365" s="114" t="s">
        <v>494</v>
      </c>
      <c r="J365" s="114" t="str">
        <f>VLOOKUP(I365,Presupuesto!$B$11:$C$565,2,0)</f>
        <v>SUELDOS Y SALARIOS PERMANENTES</v>
      </c>
      <c r="K365" s="98" t="str">
        <f t="shared" si="11"/>
        <v>Posgrado</v>
      </c>
      <c r="L365" s="98" t="s">
        <v>393</v>
      </c>
    </row>
    <row r="366" spans="3:12" x14ac:dyDescent="0.25">
      <c r="C366" s="171" t="s">
        <v>58</v>
      </c>
      <c r="D366" s="169"/>
      <c r="E366" s="131">
        <v>0</v>
      </c>
      <c r="F366" s="119">
        <f>IF(E365=0,"",(G365/E365)/12*E365)</f>
        <v>0</v>
      </c>
      <c r="G366" s="120">
        <f>F366</f>
        <v>0</v>
      </c>
      <c r="H366" s="164"/>
      <c r="I366" s="101" t="s">
        <v>514</v>
      </c>
      <c r="J366" s="101" t="str">
        <f>VLOOKUP(I366,Presupuesto!$B$11:$C$565,2,0)</f>
        <v>AGUINALDO Y DECIMO CUARTO MES</v>
      </c>
      <c r="K366" s="98" t="str">
        <f t="shared" si="11"/>
        <v>Posgrado</v>
      </c>
      <c r="L366" s="98" t="s">
        <v>393</v>
      </c>
    </row>
    <row r="367" spans="3:12" ht="15.75" thickBot="1" x14ac:dyDescent="0.3">
      <c r="C367" s="173" t="s">
        <v>59</v>
      </c>
      <c r="D367" s="162"/>
      <c r="E367" s="132">
        <v>0</v>
      </c>
      <c r="F367" s="105">
        <f>IF(E365&lt;6,"",((E365-6)/12)*(G365/E365))</f>
        <v>0</v>
      </c>
      <c r="G367" s="105">
        <f>F367</f>
        <v>0</v>
      </c>
      <c r="H367" s="162"/>
      <c r="I367" s="106" t="s">
        <v>517</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351000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697" t="s">
        <v>2732</v>
      </c>
      <c r="E373" s="93"/>
      <c r="F373" s="93"/>
      <c r="G373" s="93"/>
      <c r="H373" s="76"/>
      <c r="I373" s="76"/>
      <c r="J373" s="76"/>
      <c r="K373" s="153"/>
    </row>
    <row r="374" spans="3:12" ht="18.75" x14ac:dyDescent="0.25">
      <c r="C374" s="210" t="str">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Control de procesos. Adecuado flujo de atención de pacientes.</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480</v>
      </c>
      <c r="D377" s="199"/>
      <c r="E377" s="152">
        <v>12</v>
      </c>
      <c r="F377" s="304">
        <f>HLOOKUP($C377,$BZ$2:$CM$3,2,0)</f>
        <v>43674.39</v>
      </c>
      <c r="G377" s="113">
        <f>D377*E377*F377</f>
        <v>0</v>
      </c>
      <c r="H377" s="166"/>
      <c r="I377" s="114" t="s">
        <v>494</v>
      </c>
      <c r="J377" s="114" t="str">
        <f>VLOOKUP(I377,Presupuesto!$B$11:$C$565,2,0)</f>
        <v>SUELDOS Y SALARIOS PERMANENTES</v>
      </c>
      <c r="K377" s="218" t="s">
        <v>1445</v>
      </c>
      <c r="L377" s="98" t="s">
        <v>393</v>
      </c>
    </row>
    <row r="378" spans="3:12" x14ac:dyDescent="0.25">
      <c r="C378" s="171" t="s">
        <v>58</v>
      </c>
      <c r="D378" s="163"/>
      <c r="E378" s="154">
        <v>0</v>
      </c>
      <c r="F378" s="100">
        <f>IF(E377=0,"",(G377/E377)/12*E377)</f>
        <v>0</v>
      </c>
      <c r="G378" s="97">
        <f>F378</f>
        <v>0</v>
      </c>
      <c r="H378" s="164"/>
      <c r="I378" s="116" t="s">
        <v>514</v>
      </c>
      <c r="J378" s="116" t="str">
        <f>VLOOKUP(I378,Presupuesto!$B$11:$C$565,2,0)</f>
        <v>AGUINALDO Y DECIMO CUARTO MES</v>
      </c>
      <c r="K378" s="98" t="str">
        <f t="shared" ref="K378:K409" si="12">$K$377</f>
        <v>Posgrado</v>
      </c>
      <c r="L378" s="98" t="s">
        <v>411</v>
      </c>
    </row>
    <row r="379" spans="3:12" ht="15.75" thickBot="1" x14ac:dyDescent="0.3">
      <c r="C379" s="172" t="s">
        <v>59</v>
      </c>
      <c r="D379" s="163"/>
      <c r="E379" s="154">
        <v>0</v>
      </c>
      <c r="F379" s="117">
        <f>IF(E377&lt;6,"",((E377-6)/12)*(G377/E377))</f>
        <v>0</v>
      </c>
      <c r="G379" s="97">
        <f>F379</f>
        <v>0</v>
      </c>
      <c r="H379" s="164"/>
      <c r="I379" s="101" t="s">
        <v>517</v>
      </c>
      <c r="J379" s="101" t="str">
        <f>VLOOKUP(I379,Presupuesto!$B$11:$C$565,2,0)</f>
        <v>DECIMOCUARTO MES</v>
      </c>
      <c r="K379" s="98" t="str">
        <f t="shared" si="12"/>
        <v>Posgrado</v>
      </c>
      <c r="L379" s="98" t="s">
        <v>394</v>
      </c>
    </row>
    <row r="380" spans="3:12" ht="15.75" thickBot="1" x14ac:dyDescent="0.3">
      <c r="C380" s="137" t="s">
        <v>481</v>
      </c>
      <c r="D380" s="199"/>
      <c r="E380" s="152">
        <v>12</v>
      </c>
      <c r="F380" s="304">
        <f>HLOOKUP($C380,$BZ$2:$CM$3,2,0)</f>
        <v>39703.99</v>
      </c>
      <c r="G380" s="113">
        <f>D380*E380*F380</f>
        <v>0</v>
      </c>
      <c r="H380" s="166"/>
      <c r="I380" s="114" t="s">
        <v>494</v>
      </c>
      <c r="J380" s="114" t="str">
        <f>VLOOKUP(I380,Presupuesto!$B$11:$C$565,2,0)</f>
        <v>SUELDOS Y SALARIOS PERMANENTES</v>
      </c>
      <c r="K380" s="98" t="str">
        <f t="shared" si="12"/>
        <v>Posgrado</v>
      </c>
      <c r="L380" s="98" t="s">
        <v>394</v>
      </c>
    </row>
    <row r="381" spans="3:12" x14ac:dyDescent="0.25">
      <c r="C381" s="171" t="s">
        <v>58</v>
      </c>
      <c r="D381" s="163"/>
      <c r="E381" s="154">
        <v>0</v>
      </c>
      <c r="F381" s="100">
        <f>IF(E380=0,"",(G380/E380)/12*E380)</f>
        <v>0</v>
      </c>
      <c r="G381" s="97">
        <f>F381</f>
        <v>0</v>
      </c>
      <c r="H381" s="164"/>
      <c r="I381" s="116" t="s">
        <v>514</v>
      </c>
      <c r="J381" s="116" t="str">
        <f>VLOOKUP(I381,Presupuesto!$B$11:$C$565,2,0)</f>
        <v>AGUINALDO Y DECIMO CUARTO MES</v>
      </c>
      <c r="K381" s="98" t="str">
        <f t="shared" si="12"/>
        <v>Posgrado</v>
      </c>
      <c r="L381" s="98" t="s">
        <v>394</v>
      </c>
    </row>
    <row r="382" spans="3:12" ht="15.75" thickBot="1" x14ac:dyDescent="0.3">
      <c r="C382" s="172" t="s">
        <v>59</v>
      </c>
      <c r="D382" s="163"/>
      <c r="E382" s="154">
        <v>0</v>
      </c>
      <c r="F382" s="117">
        <f>IF(E380&lt;6,"",((E380-6)/12)*(G380/E380))</f>
        <v>0</v>
      </c>
      <c r="G382" s="97">
        <f>F382</f>
        <v>0</v>
      </c>
      <c r="H382" s="164"/>
      <c r="I382" s="101" t="s">
        <v>517</v>
      </c>
      <c r="J382" s="101" t="str">
        <f>VLOOKUP(I382,Presupuesto!$B$11:$C$565,2,0)</f>
        <v>DECIMOCUARTO MES</v>
      </c>
      <c r="K382" s="98" t="str">
        <f t="shared" si="12"/>
        <v>Posgrado</v>
      </c>
      <c r="L382" s="98" t="s">
        <v>394</v>
      </c>
    </row>
    <row r="383" spans="3:12" ht="15.75" thickBot="1" x14ac:dyDescent="0.3">
      <c r="C383" s="137" t="s">
        <v>482</v>
      </c>
      <c r="D383" s="199"/>
      <c r="E383" s="152">
        <v>12</v>
      </c>
      <c r="F383" s="304">
        <f>HLOOKUP($C383,$BZ$2:$CM$3,2,0)</f>
        <v>35733.589999999997</v>
      </c>
      <c r="G383" s="113">
        <f>D383*E383*F383</f>
        <v>0</v>
      </c>
      <c r="H383" s="166"/>
      <c r="I383" s="114" t="s">
        <v>494</v>
      </c>
      <c r="J383" s="114" t="str">
        <f>VLOOKUP(I383,Presupuesto!$B$11:$C$565,2,0)</f>
        <v>SUELDOS Y SALARIOS PERMANENTES</v>
      </c>
      <c r="K383" s="98" t="str">
        <f t="shared" si="12"/>
        <v>Posgrado</v>
      </c>
      <c r="L383" s="98" t="s">
        <v>394</v>
      </c>
    </row>
    <row r="384" spans="3:12" x14ac:dyDescent="0.25">
      <c r="C384" s="171" t="s">
        <v>58</v>
      </c>
      <c r="D384" s="163"/>
      <c r="E384" s="154">
        <v>0</v>
      </c>
      <c r="F384" s="100">
        <f>IF(E383=0,"",(G383/E383)/12*E383)</f>
        <v>0</v>
      </c>
      <c r="G384" s="97">
        <f>F384</f>
        <v>0</v>
      </c>
      <c r="H384" s="164"/>
      <c r="I384" s="116" t="s">
        <v>514</v>
      </c>
      <c r="J384" s="116" t="str">
        <f>VLOOKUP(I384,Presupuesto!$B$11:$C$565,2,0)</f>
        <v>AGUINALDO Y DECIMO CUARTO MES</v>
      </c>
      <c r="K384" s="98" t="str">
        <f t="shared" si="12"/>
        <v>Posgrado</v>
      </c>
      <c r="L384" s="98" t="s">
        <v>394</v>
      </c>
    </row>
    <row r="385" spans="3:12" ht="15.75" thickBot="1" x14ac:dyDescent="0.3">
      <c r="C385" s="172" t="s">
        <v>59</v>
      </c>
      <c r="D385" s="163"/>
      <c r="E385" s="154">
        <v>0</v>
      </c>
      <c r="F385" s="117">
        <f>IF(E383&lt;6,"",((E383-6)/12)*(G383/E383))</f>
        <v>0</v>
      </c>
      <c r="G385" s="97">
        <f>F385</f>
        <v>0</v>
      </c>
      <c r="H385" s="164"/>
      <c r="I385" s="101" t="s">
        <v>517</v>
      </c>
      <c r="J385" s="101" t="str">
        <f>VLOOKUP(I385,Presupuesto!$B$11:$C$565,2,0)</f>
        <v>DECIMOCUARTO MES</v>
      </c>
      <c r="K385" s="98" t="str">
        <f t="shared" si="12"/>
        <v>Posgrado</v>
      </c>
      <c r="L385" s="98" t="s">
        <v>394</v>
      </c>
    </row>
    <row r="386" spans="3:12" ht="15.75" thickBot="1" x14ac:dyDescent="0.3">
      <c r="C386" s="137" t="s">
        <v>483</v>
      </c>
      <c r="D386" s="199"/>
      <c r="E386" s="152">
        <v>12</v>
      </c>
      <c r="F386" s="304">
        <f>HLOOKUP($C386,$BZ$2:$CM$3,2,0)</f>
        <v>31763.19</v>
      </c>
      <c r="G386" s="113">
        <f>D386*E386*F386</f>
        <v>0</v>
      </c>
      <c r="H386" s="166"/>
      <c r="I386" s="114" t="s">
        <v>494</v>
      </c>
      <c r="J386" s="114" t="str">
        <f>VLOOKUP(I386,Presupuesto!$B$11:$C$565,2,0)</f>
        <v>SUELDOS Y SALARIOS PERMANENTES</v>
      </c>
      <c r="K386" s="98" t="str">
        <f t="shared" si="12"/>
        <v>Posgrado</v>
      </c>
      <c r="L386" s="98" t="s">
        <v>394</v>
      </c>
    </row>
    <row r="387" spans="3:12" x14ac:dyDescent="0.25">
      <c r="C387" s="171" t="s">
        <v>58</v>
      </c>
      <c r="D387" s="163"/>
      <c r="E387" s="154">
        <v>0</v>
      </c>
      <c r="F387" s="100">
        <f>IF(E386=0,"",(G386/E386)/12*E386)</f>
        <v>0</v>
      </c>
      <c r="G387" s="97">
        <f>F387</f>
        <v>0</v>
      </c>
      <c r="H387" s="164"/>
      <c r="I387" s="116" t="s">
        <v>514</v>
      </c>
      <c r="J387" s="116" t="str">
        <f>VLOOKUP(I387,Presupuesto!$B$11:$C$565,2,0)</f>
        <v>AGUINALDO Y DECIMO CUARTO MES</v>
      </c>
      <c r="K387" s="98" t="str">
        <f t="shared" si="12"/>
        <v>Posgrado</v>
      </c>
      <c r="L387" s="98" t="s">
        <v>394</v>
      </c>
    </row>
    <row r="388" spans="3:12" ht="15.75" thickBot="1" x14ac:dyDescent="0.3">
      <c r="C388" s="172" t="s">
        <v>59</v>
      </c>
      <c r="D388" s="163"/>
      <c r="E388" s="154">
        <v>0</v>
      </c>
      <c r="F388" s="117">
        <f>IF(E386&lt;6,"",((E386-6)/12)*(G386/E386))</f>
        <v>0</v>
      </c>
      <c r="G388" s="97">
        <f>F388</f>
        <v>0</v>
      </c>
      <c r="H388" s="164"/>
      <c r="I388" s="101" t="s">
        <v>517</v>
      </c>
      <c r="J388" s="101" t="str">
        <f>VLOOKUP(I388,Presupuesto!$B$11:$C$565,2,0)</f>
        <v>DECIMOCUARTO MES</v>
      </c>
      <c r="K388" s="98" t="str">
        <f t="shared" si="12"/>
        <v>Posgrado</v>
      </c>
      <c r="L388" s="98" t="s">
        <v>394</v>
      </c>
    </row>
    <row r="389" spans="3:12" ht="15.75" thickBot="1" x14ac:dyDescent="0.3">
      <c r="C389" s="137" t="s">
        <v>484</v>
      </c>
      <c r="D389" s="199"/>
      <c r="E389" s="152">
        <v>12</v>
      </c>
      <c r="F389" s="304">
        <f>HLOOKUP($C389,$BZ$2:$CM$3,2,0)</f>
        <v>29777.99</v>
      </c>
      <c r="G389" s="113">
        <f>D389*E389*F389</f>
        <v>0</v>
      </c>
      <c r="H389" s="166"/>
      <c r="I389" s="114" t="s">
        <v>494</v>
      </c>
      <c r="J389" s="114" t="str">
        <f>VLOOKUP(I389,Presupuesto!$B$11:$C$565,2,0)</f>
        <v>SUELDOS Y SALARIOS PERMANENTES</v>
      </c>
      <c r="K389" s="98" t="str">
        <f t="shared" si="12"/>
        <v>Posgrado</v>
      </c>
      <c r="L389" s="98" t="s">
        <v>394</v>
      </c>
    </row>
    <row r="390" spans="3:12" x14ac:dyDescent="0.25">
      <c r="C390" s="171" t="s">
        <v>58</v>
      </c>
      <c r="D390" s="163"/>
      <c r="E390" s="154">
        <v>0</v>
      </c>
      <c r="F390" s="100">
        <f>IF(E389=0,"",(G389/E389)/12*E389)</f>
        <v>0</v>
      </c>
      <c r="G390" s="97">
        <f>F390</f>
        <v>0</v>
      </c>
      <c r="H390" s="164"/>
      <c r="I390" s="116" t="s">
        <v>514</v>
      </c>
      <c r="J390" s="116" t="str">
        <f>VLOOKUP(I390,Presupuesto!$B$11:$C$565,2,0)</f>
        <v>AGUINALDO Y DECIMO CUARTO MES</v>
      </c>
      <c r="K390" s="98" t="str">
        <f t="shared" si="12"/>
        <v>Posgrado</v>
      </c>
      <c r="L390" s="98" t="s">
        <v>394</v>
      </c>
    </row>
    <row r="391" spans="3:12" ht="15.75" thickBot="1" x14ac:dyDescent="0.3">
      <c r="C391" s="172" t="s">
        <v>59</v>
      </c>
      <c r="D391" s="163"/>
      <c r="E391" s="154">
        <v>0</v>
      </c>
      <c r="F391" s="117">
        <f>IF(E389&lt;6,"",((E389-6)/12)*(G389/E389))</f>
        <v>0</v>
      </c>
      <c r="G391" s="97">
        <f>F391</f>
        <v>0</v>
      </c>
      <c r="H391" s="164"/>
      <c r="I391" s="101" t="s">
        <v>517</v>
      </c>
      <c r="J391" s="101" t="str">
        <f>VLOOKUP(I391,Presupuesto!$B$11:$C$565,2,0)</f>
        <v>DECIMOCUARTO MES</v>
      </c>
      <c r="K391" s="98" t="str">
        <f t="shared" si="12"/>
        <v>Posgrado</v>
      </c>
      <c r="L391" s="98" t="s">
        <v>394</v>
      </c>
    </row>
    <row r="392" spans="3:12" ht="15.75" thickBot="1" x14ac:dyDescent="0.3">
      <c r="C392" s="137" t="s">
        <v>485</v>
      </c>
      <c r="D392" s="199"/>
      <c r="E392" s="152">
        <v>12</v>
      </c>
      <c r="F392" s="304">
        <f>HLOOKUP($C392,$BZ$2:$CM$3,2,0)</f>
        <v>27792.79</v>
      </c>
      <c r="G392" s="113">
        <f>D392*E392*F392</f>
        <v>0</v>
      </c>
      <c r="H392" s="166"/>
      <c r="I392" s="114" t="s">
        <v>494</v>
      </c>
      <c r="J392" s="114" t="str">
        <f>VLOOKUP(I392,Presupuesto!$B$11:$C$565,2,0)</f>
        <v>SUELDOS Y SALARIOS PERMANENTES</v>
      </c>
      <c r="K392" s="98" t="str">
        <f t="shared" si="12"/>
        <v>Posgrado</v>
      </c>
      <c r="L392" s="98" t="s">
        <v>394</v>
      </c>
    </row>
    <row r="393" spans="3:12" x14ac:dyDescent="0.25">
      <c r="C393" s="171" t="s">
        <v>58</v>
      </c>
      <c r="D393" s="163"/>
      <c r="E393" s="154">
        <v>0</v>
      </c>
      <c r="F393" s="100">
        <f>IF(E392=0,"",(G392/E392)/12*E392)</f>
        <v>0</v>
      </c>
      <c r="G393" s="97">
        <f>F393</f>
        <v>0</v>
      </c>
      <c r="H393" s="164"/>
      <c r="I393" s="116" t="s">
        <v>514</v>
      </c>
      <c r="J393" s="116" t="str">
        <f>VLOOKUP(I393,Presupuesto!$B$11:$C$565,2,0)</f>
        <v>AGUINALDO Y DECIMO CUARTO MES</v>
      </c>
      <c r="K393" s="98" t="str">
        <f t="shared" si="12"/>
        <v>Posgrado</v>
      </c>
      <c r="L393" s="98" t="s">
        <v>394</v>
      </c>
    </row>
    <row r="394" spans="3:12" ht="15.75" thickBot="1" x14ac:dyDescent="0.3">
      <c r="C394" s="172" t="s">
        <v>59</v>
      </c>
      <c r="D394" s="163"/>
      <c r="E394" s="154">
        <v>0</v>
      </c>
      <c r="F394" s="117">
        <f>IF(E392&lt;6,"",((E392-6)/12)*(G392/E392))</f>
        <v>0</v>
      </c>
      <c r="G394" s="97">
        <f>F394</f>
        <v>0</v>
      </c>
      <c r="H394" s="164"/>
      <c r="I394" s="101" t="s">
        <v>517</v>
      </c>
      <c r="J394" s="101" t="str">
        <f>VLOOKUP(I394,Presupuesto!$B$11:$C$565,2,0)</f>
        <v>DECIMOCUARTO MES</v>
      </c>
      <c r="K394" s="98" t="str">
        <f t="shared" si="12"/>
        <v>Posgrado</v>
      </c>
      <c r="L394" s="98" t="s">
        <v>394</v>
      </c>
    </row>
    <row r="395" spans="3:12" ht="15.75" thickBot="1" x14ac:dyDescent="0.3">
      <c r="C395" s="137" t="s">
        <v>486</v>
      </c>
      <c r="D395" s="199"/>
      <c r="E395" s="152">
        <v>12</v>
      </c>
      <c r="F395" s="304">
        <f>HLOOKUP($C395,$BZ$2:$CM$3,2,0)</f>
        <v>18859.39</v>
      </c>
      <c r="G395" s="113">
        <f>D395*E395*F395</f>
        <v>0</v>
      </c>
      <c r="H395" s="166"/>
      <c r="I395" s="114" t="s">
        <v>494</v>
      </c>
      <c r="J395" s="114" t="str">
        <f>VLOOKUP(I395,Presupuesto!$B$11:$C$565,2,0)</f>
        <v>SUELDOS Y SALARIOS PERMANENTES</v>
      </c>
      <c r="K395" s="98" t="str">
        <f t="shared" si="12"/>
        <v>Posgrado</v>
      </c>
      <c r="L395" s="98" t="s">
        <v>394</v>
      </c>
    </row>
    <row r="396" spans="3:12" x14ac:dyDescent="0.25">
      <c r="C396" s="171" t="s">
        <v>58</v>
      </c>
      <c r="D396" s="163"/>
      <c r="E396" s="154">
        <v>0</v>
      </c>
      <c r="F396" s="100">
        <f>IF(E395=0,"",(G395/E395)/12*E395)</f>
        <v>0</v>
      </c>
      <c r="G396" s="97">
        <f>F396</f>
        <v>0</v>
      </c>
      <c r="H396" s="164"/>
      <c r="I396" s="116" t="s">
        <v>514</v>
      </c>
      <c r="J396" s="116" t="str">
        <f>VLOOKUP(I396,Presupuesto!$B$11:$C$565,2,0)</f>
        <v>AGUINALDO Y DECIMO CUARTO MES</v>
      </c>
      <c r="K396" s="98" t="str">
        <f t="shared" si="12"/>
        <v>Posgrado</v>
      </c>
      <c r="L396" s="98" t="s">
        <v>394</v>
      </c>
    </row>
    <row r="397" spans="3:12" ht="15.75" thickBot="1" x14ac:dyDescent="0.3">
      <c r="C397" s="172" t="s">
        <v>59</v>
      </c>
      <c r="D397" s="163"/>
      <c r="E397" s="154">
        <v>0</v>
      </c>
      <c r="F397" s="117">
        <f>IF(E395&lt;6,"",((E395-6)/12)*(G395/E395))</f>
        <v>0</v>
      </c>
      <c r="G397" s="97">
        <f>F397</f>
        <v>0</v>
      </c>
      <c r="H397" s="164"/>
      <c r="I397" s="101" t="s">
        <v>517</v>
      </c>
      <c r="J397" s="101" t="str">
        <f>VLOOKUP(I397,Presupuesto!$B$11:$C$565,2,0)</f>
        <v>DECIMOCUARTO MES</v>
      </c>
      <c r="K397" s="98" t="str">
        <f t="shared" si="12"/>
        <v>Posgrado</v>
      </c>
      <c r="L397" s="98" t="s">
        <v>394</v>
      </c>
    </row>
    <row r="398" spans="3:12" ht="15.75" thickBot="1" x14ac:dyDescent="0.3">
      <c r="C398" s="137" t="s">
        <v>487</v>
      </c>
      <c r="D398" s="199"/>
      <c r="E398" s="152">
        <v>12</v>
      </c>
      <c r="F398" s="304">
        <f>HLOOKUP($C398,$BZ$2:$CM$3,2,0)</f>
        <v>17866.8</v>
      </c>
      <c r="G398" s="113">
        <f>D398*E398*F398</f>
        <v>0</v>
      </c>
      <c r="H398" s="166"/>
      <c r="I398" s="114" t="s">
        <v>494</v>
      </c>
      <c r="J398" s="114" t="str">
        <f>VLOOKUP(I398,Presupuesto!$B$11:$C$565,2,0)</f>
        <v>SUELDOS Y SALARIOS PERMANENTES</v>
      </c>
      <c r="K398" s="98" t="str">
        <f t="shared" si="12"/>
        <v>Posgrado</v>
      </c>
      <c r="L398" s="98" t="s">
        <v>394</v>
      </c>
    </row>
    <row r="399" spans="3:12" x14ac:dyDescent="0.25">
      <c r="C399" s="171" t="s">
        <v>58</v>
      </c>
      <c r="D399" s="163"/>
      <c r="E399" s="154">
        <v>0</v>
      </c>
      <c r="F399" s="100">
        <f>IF(E398=0,"",(G398/E398)/12*E398)</f>
        <v>0</v>
      </c>
      <c r="G399" s="97">
        <f>F399</f>
        <v>0</v>
      </c>
      <c r="H399" s="164"/>
      <c r="I399" s="116" t="s">
        <v>514</v>
      </c>
      <c r="J399" s="116" t="str">
        <f>VLOOKUP(I399,Presupuesto!$B$11:$C$565,2,0)</f>
        <v>AGUINALDO Y DECIMO CUARTO MES</v>
      </c>
      <c r="K399" s="98" t="str">
        <f t="shared" si="12"/>
        <v>Posgrado</v>
      </c>
      <c r="L399" s="98" t="s">
        <v>394</v>
      </c>
    </row>
    <row r="400" spans="3:12" ht="15.75" thickBot="1" x14ac:dyDescent="0.3">
      <c r="C400" s="172" t="s">
        <v>59</v>
      </c>
      <c r="D400" s="163"/>
      <c r="E400" s="154">
        <v>0</v>
      </c>
      <c r="F400" s="117">
        <f>IF(E398&lt;6,"",((E398-6)/12)*(G398/E398))</f>
        <v>0</v>
      </c>
      <c r="G400" s="97">
        <f>F400</f>
        <v>0</v>
      </c>
      <c r="H400" s="164"/>
      <c r="I400" s="101" t="s">
        <v>517</v>
      </c>
      <c r="J400" s="101" t="str">
        <f>VLOOKUP(I400,Presupuesto!$B$11:$C$565,2,0)</f>
        <v>DECIMOCUARTO MES</v>
      </c>
      <c r="K400" s="98" t="str">
        <f t="shared" si="12"/>
        <v>Posgrado</v>
      </c>
      <c r="L400" s="98" t="s">
        <v>394</v>
      </c>
    </row>
    <row r="401" spans="3:12" ht="15.75" thickBot="1" x14ac:dyDescent="0.3">
      <c r="C401" s="137" t="s">
        <v>488</v>
      </c>
      <c r="D401" s="199"/>
      <c r="E401" s="152">
        <v>12</v>
      </c>
      <c r="F401" s="304">
        <f>HLOOKUP($C401,$BZ$2:$CM$3,2,0)</f>
        <v>13896.4</v>
      </c>
      <c r="G401" s="113">
        <f>D401*E401*F401</f>
        <v>0</v>
      </c>
      <c r="H401" s="166"/>
      <c r="I401" s="114" t="s">
        <v>494</v>
      </c>
      <c r="J401" s="114" t="str">
        <f>VLOOKUP(I401,Presupuesto!$B$11:$C$565,2,0)</f>
        <v>SUELDOS Y SALARIOS PERMANENTES</v>
      </c>
      <c r="K401" s="98" t="str">
        <f t="shared" si="12"/>
        <v>Posgrado</v>
      </c>
      <c r="L401" s="98" t="s">
        <v>394</v>
      </c>
    </row>
    <row r="402" spans="3:12" x14ac:dyDescent="0.25">
      <c r="C402" s="171" t="s">
        <v>58</v>
      </c>
      <c r="D402" s="163"/>
      <c r="E402" s="154">
        <v>0</v>
      </c>
      <c r="F402" s="100">
        <f>IF(E401=0,"",(G401/E401)/12*E401)</f>
        <v>0</v>
      </c>
      <c r="G402" s="97">
        <f>F402</f>
        <v>0</v>
      </c>
      <c r="H402" s="164"/>
      <c r="I402" s="116" t="s">
        <v>514</v>
      </c>
      <c r="J402" s="116" t="str">
        <f>VLOOKUP(I402,Presupuesto!$B$11:$C$565,2,0)</f>
        <v>AGUINALDO Y DECIMO CUARTO MES</v>
      </c>
      <c r="K402" s="98" t="str">
        <f t="shared" si="12"/>
        <v>Posgrado</v>
      </c>
      <c r="L402" s="98" t="s">
        <v>394</v>
      </c>
    </row>
    <row r="403" spans="3:12" ht="15.75" thickBot="1" x14ac:dyDescent="0.3">
      <c r="C403" s="172" t="s">
        <v>59</v>
      </c>
      <c r="D403" s="163"/>
      <c r="E403" s="154">
        <v>0</v>
      </c>
      <c r="F403" s="117">
        <f>IF(E401&lt;6,"",((E401-6)/12)*(G401/E401))</f>
        <v>0</v>
      </c>
      <c r="G403" s="97">
        <f>F403</f>
        <v>0</v>
      </c>
      <c r="H403" s="164"/>
      <c r="I403" s="101" t="s">
        <v>517</v>
      </c>
      <c r="J403" s="101" t="str">
        <f>VLOOKUP(I403,Presupuesto!$B$11:$C$565,2,0)</f>
        <v>DECIMOCUARTO MES</v>
      </c>
      <c r="K403" s="98" t="str">
        <f t="shared" si="12"/>
        <v>Posgrado</v>
      </c>
      <c r="L403" s="98" t="s">
        <v>394</v>
      </c>
    </row>
    <row r="404" spans="3:12" ht="15.75" thickBot="1" x14ac:dyDescent="0.3">
      <c r="C404" s="137" t="s">
        <v>489</v>
      </c>
      <c r="D404" s="199"/>
      <c r="E404" s="152">
        <v>12</v>
      </c>
      <c r="F404" s="304">
        <f>HLOOKUP($C404,$BZ$2:$CM$3,2,0)</f>
        <v>15004.09</v>
      </c>
      <c r="G404" s="113">
        <f>D404*E404*F404</f>
        <v>0</v>
      </c>
      <c r="H404" s="166"/>
      <c r="I404" s="114" t="s">
        <v>494</v>
      </c>
      <c r="J404" s="114" t="str">
        <f>VLOOKUP(I404,Presupuesto!$B$11:$C$565,2,0)</f>
        <v>SUELDOS Y SALARIOS PERMANENTES</v>
      </c>
      <c r="K404" s="98" t="str">
        <f t="shared" si="12"/>
        <v>Posgrado</v>
      </c>
      <c r="L404" s="98" t="s">
        <v>394</v>
      </c>
    </row>
    <row r="405" spans="3:12" x14ac:dyDescent="0.25">
      <c r="C405" s="171" t="s">
        <v>58</v>
      </c>
      <c r="D405" s="163"/>
      <c r="E405" s="154">
        <v>0</v>
      </c>
      <c r="F405" s="100">
        <f>IF(E404=0,"",(G404/E404)/12*E404)</f>
        <v>0</v>
      </c>
      <c r="G405" s="97">
        <f>F405</f>
        <v>0</v>
      </c>
      <c r="H405" s="164"/>
      <c r="I405" s="116" t="s">
        <v>514</v>
      </c>
      <c r="J405" s="116" t="str">
        <f>VLOOKUP(I405,Presupuesto!$B$11:$C$565,2,0)</f>
        <v>AGUINALDO Y DECIMO CUARTO MES</v>
      </c>
      <c r="K405" s="98" t="str">
        <f t="shared" si="12"/>
        <v>Posgrado</v>
      </c>
      <c r="L405" s="98" t="s">
        <v>394</v>
      </c>
    </row>
    <row r="406" spans="3:12" ht="15.75" thickBot="1" x14ac:dyDescent="0.3">
      <c r="C406" s="172" t="s">
        <v>59</v>
      </c>
      <c r="D406" s="163"/>
      <c r="E406" s="154">
        <v>0</v>
      </c>
      <c r="F406" s="117">
        <f>IF(E404&lt;6,"",((E404-6)/12)*(G404/E404))</f>
        <v>0</v>
      </c>
      <c r="G406" s="97">
        <f>F406</f>
        <v>0</v>
      </c>
      <c r="H406" s="164"/>
      <c r="I406" s="101" t="s">
        <v>517</v>
      </c>
      <c r="J406" s="101" t="str">
        <f>VLOOKUP(I406,Presupuesto!$B$11:$C$565,2,0)</f>
        <v>DECIMOCUARTO MES</v>
      </c>
      <c r="K406" s="98" t="str">
        <f t="shared" si="12"/>
        <v>Posgrado</v>
      </c>
      <c r="L406" s="98" t="s">
        <v>394</v>
      </c>
    </row>
    <row r="407" spans="3:12" ht="15.75" thickBot="1" x14ac:dyDescent="0.3">
      <c r="C407" s="137" t="s">
        <v>490</v>
      </c>
      <c r="D407" s="199"/>
      <c r="E407" s="152">
        <v>12</v>
      </c>
      <c r="F407" s="304">
        <f>HLOOKUP($C407,$BZ$2:$CM$3,2,0)</f>
        <v>13238.9</v>
      </c>
      <c r="G407" s="113">
        <f>D407*E407*F407</f>
        <v>0</v>
      </c>
      <c r="H407" s="166"/>
      <c r="I407" s="114" t="s">
        <v>494</v>
      </c>
      <c r="J407" s="114" t="str">
        <f>VLOOKUP(I407,Presupuesto!$B$11:$C$565,2,0)</f>
        <v>SUELDOS Y SALARIOS PERMANENTES</v>
      </c>
      <c r="K407" s="98" t="str">
        <f t="shared" si="12"/>
        <v>Posgrado</v>
      </c>
      <c r="L407" s="98" t="s">
        <v>394</v>
      </c>
    </row>
    <row r="408" spans="3:12" x14ac:dyDescent="0.25">
      <c r="C408" s="171" t="s">
        <v>58</v>
      </c>
      <c r="D408" s="163"/>
      <c r="E408" s="154">
        <v>0</v>
      </c>
      <c r="F408" s="100">
        <f>IF(E407=0,"",(G407/E407)/12*E407)</f>
        <v>0</v>
      </c>
      <c r="G408" s="97">
        <f>F408</f>
        <v>0</v>
      </c>
      <c r="H408" s="164"/>
      <c r="I408" s="116" t="s">
        <v>514</v>
      </c>
      <c r="J408" s="116" t="str">
        <f>VLOOKUP(I408,Presupuesto!$B$11:$C$565,2,0)</f>
        <v>AGUINALDO Y DECIMO CUARTO MES</v>
      </c>
      <c r="K408" s="98" t="str">
        <f t="shared" si="12"/>
        <v>Posgrado</v>
      </c>
      <c r="L408" s="98" t="s">
        <v>394</v>
      </c>
    </row>
    <row r="409" spans="3:12" ht="15.75" thickBot="1" x14ac:dyDescent="0.3">
      <c r="C409" s="172" t="s">
        <v>59</v>
      </c>
      <c r="D409" s="163"/>
      <c r="E409" s="154">
        <v>0</v>
      </c>
      <c r="F409" s="117">
        <f>IF(E407&lt;6,"",((E407-6)/12)*(G407/E407))</f>
        <v>0</v>
      </c>
      <c r="G409" s="97">
        <f>F409</f>
        <v>0</v>
      </c>
      <c r="H409" s="164"/>
      <c r="I409" s="101" t="s">
        <v>517</v>
      </c>
      <c r="J409" s="101" t="str">
        <f>VLOOKUP(I409,Presupuesto!$B$11:$C$565,2,0)</f>
        <v>DECIMOCUARTO MES</v>
      </c>
      <c r="K409" s="98" t="str">
        <f t="shared" si="12"/>
        <v>Posgrado</v>
      </c>
      <c r="L409" s="98" t="s">
        <v>394</v>
      </c>
    </row>
    <row r="410" spans="3:12" ht="15.75" thickBot="1" x14ac:dyDescent="0.3">
      <c r="C410" s="137" t="s">
        <v>491</v>
      </c>
      <c r="D410" s="199"/>
      <c r="E410" s="152">
        <v>12</v>
      </c>
      <c r="F410" s="304">
        <f>HLOOKUP($C410,$BZ$2:$CM$3,2,0)</f>
        <v>12356.31</v>
      </c>
      <c r="G410" s="113">
        <f>D410*E410*F410</f>
        <v>0</v>
      </c>
      <c r="H410" s="166"/>
      <c r="I410" s="114" t="s">
        <v>494</v>
      </c>
      <c r="J410" s="114" t="str">
        <f>VLOOKUP(I410,Presupuesto!$B$11:$C$565,2,0)</f>
        <v>SUELDOS Y SALARIOS PERMANENTES</v>
      </c>
      <c r="K410" s="98" t="str">
        <f t="shared" ref="K410:K417" si="13">$K$377</f>
        <v>Posgrado</v>
      </c>
      <c r="L410" s="98" t="s">
        <v>394</v>
      </c>
    </row>
    <row r="411" spans="3:12" x14ac:dyDescent="0.25">
      <c r="C411" s="171" t="s">
        <v>58</v>
      </c>
      <c r="D411" s="163"/>
      <c r="E411" s="154">
        <v>0</v>
      </c>
      <c r="F411" s="100">
        <f>IF(E410=0,"",(G410/E410)/12*E410)</f>
        <v>0</v>
      </c>
      <c r="G411" s="97">
        <f>F411</f>
        <v>0</v>
      </c>
      <c r="H411" s="164"/>
      <c r="I411" s="116" t="s">
        <v>514</v>
      </c>
      <c r="J411" s="116" t="str">
        <f>VLOOKUP(I411,Presupuesto!$B$11:$C$565,2,0)</f>
        <v>AGUINALDO Y DECIMO CUARTO MES</v>
      </c>
      <c r="K411" s="98" t="str">
        <f t="shared" si="13"/>
        <v>Posgrado</v>
      </c>
      <c r="L411" s="98" t="s">
        <v>394</v>
      </c>
    </row>
    <row r="412" spans="3:12" ht="15.75" thickBot="1" x14ac:dyDescent="0.3">
      <c r="C412" s="172" t="s">
        <v>59</v>
      </c>
      <c r="D412" s="163"/>
      <c r="E412" s="154">
        <v>0</v>
      </c>
      <c r="F412" s="117">
        <f>IF(E410&lt;6,"",((E410-6)/12)*(G410/E410))</f>
        <v>0</v>
      </c>
      <c r="G412" s="97">
        <f>F412</f>
        <v>0</v>
      </c>
      <c r="H412" s="164"/>
      <c r="I412" s="101" t="s">
        <v>517</v>
      </c>
      <c r="J412" s="101" t="str">
        <f>VLOOKUP(I412,Presupuesto!$B$11:$C$565,2,0)</f>
        <v>DECIMOCUARTO MES</v>
      </c>
      <c r="K412" s="98" t="str">
        <f t="shared" si="13"/>
        <v>Posgrado</v>
      </c>
      <c r="L412" s="98" t="s">
        <v>394</v>
      </c>
    </row>
    <row r="413" spans="3:12" ht="15.75" thickBot="1" x14ac:dyDescent="0.3">
      <c r="C413" s="137" t="s">
        <v>492</v>
      </c>
      <c r="D413" s="199"/>
      <c r="E413" s="152">
        <v>12</v>
      </c>
      <c r="F413" s="304">
        <f>HLOOKUP($C413,$BZ$2:$CM$3,2,0)</f>
        <v>463.22</v>
      </c>
      <c r="G413" s="113">
        <f>D413*E413*F413</f>
        <v>0</v>
      </c>
      <c r="H413" s="166"/>
      <c r="I413" s="114" t="s">
        <v>494</v>
      </c>
      <c r="J413" s="114" t="str">
        <f>VLOOKUP(I413,Presupuesto!$B$11:$C$565,2,0)</f>
        <v>SUELDOS Y SALARIOS PERMANENTES</v>
      </c>
      <c r="K413" s="98" t="str">
        <f t="shared" si="13"/>
        <v>Posgrado</v>
      </c>
      <c r="L413" s="98" t="s">
        <v>394</v>
      </c>
    </row>
    <row r="414" spans="3:12" x14ac:dyDescent="0.25">
      <c r="C414" s="171" t="s">
        <v>58</v>
      </c>
      <c r="D414" s="163"/>
      <c r="E414" s="154">
        <v>0</v>
      </c>
      <c r="F414" s="100">
        <f>IF(E413=0,"",(G413/E413)/12*E413)</f>
        <v>0</v>
      </c>
      <c r="G414" s="97">
        <f>F414</f>
        <v>0</v>
      </c>
      <c r="H414" s="164"/>
      <c r="I414" s="116" t="s">
        <v>514</v>
      </c>
      <c r="J414" s="116" t="str">
        <f>VLOOKUP(I414,Presupuesto!$B$11:$C$565,2,0)</f>
        <v>AGUINALDO Y DECIMO CUARTO MES</v>
      </c>
      <c r="K414" s="98" t="str">
        <f t="shared" si="13"/>
        <v>Posgrado</v>
      </c>
      <c r="L414" s="98" t="s">
        <v>394</v>
      </c>
    </row>
    <row r="415" spans="3:12" ht="15.75" thickBot="1" x14ac:dyDescent="0.3">
      <c r="C415" s="172" t="s">
        <v>59</v>
      </c>
      <c r="D415" s="163"/>
      <c r="E415" s="154">
        <v>0</v>
      </c>
      <c r="F415" s="117">
        <f>IF(E413&lt;6,"",((E413-6)/12)*(G413/E413))</f>
        <v>0</v>
      </c>
      <c r="G415" s="97">
        <f>F415</f>
        <v>0</v>
      </c>
      <c r="H415" s="164"/>
      <c r="I415" s="101" t="s">
        <v>517</v>
      </c>
      <c r="J415" s="101" t="str">
        <f>VLOOKUP(I415,Presupuesto!$B$11:$C$565,2,0)</f>
        <v>DECIMOCUARTO MES</v>
      </c>
      <c r="K415" s="98" t="str">
        <f t="shared" si="13"/>
        <v>Posgrado</v>
      </c>
      <c r="L415" s="98" t="s">
        <v>394</v>
      </c>
    </row>
    <row r="416" spans="3:12" ht="15.75" thickBot="1" x14ac:dyDescent="0.3">
      <c r="C416" s="137" t="s">
        <v>493</v>
      </c>
      <c r="D416" s="199"/>
      <c r="E416" s="152">
        <v>12</v>
      </c>
      <c r="F416" s="304">
        <f>HLOOKUP($C416,$BZ$2:$CM$3,2,0)</f>
        <v>2007.3</v>
      </c>
      <c r="G416" s="113">
        <f>D416*E416*F416</f>
        <v>0</v>
      </c>
      <c r="H416" s="166"/>
      <c r="I416" s="114" t="s">
        <v>494</v>
      </c>
      <c r="J416" s="114" t="str">
        <f>VLOOKUP(I416,Presupuesto!$B$11:$C$565,2,0)</f>
        <v>SUELDOS Y SALARIOS PERMANENTES</v>
      </c>
      <c r="K416" s="98" t="str">
        <f t="shared" si="13"/>
        <v>Posgrado</v>
      </c>
      <c r="L416" s="98" t="s">
        <v>394</v>
      </c>
    </row>
    <row r="417" spans="3:12" x14ac:dyDescent="0.25">
      <c r="C417" s="171" t="s">
        <v>58</v>
      </c>
      <c r="D417" s="163"/>
      <c r="E417" s="154">
        <v>0</v>
      </c>
      <c r="F417" s="100">
        <f>IF(E416=0,"",(G416/E416)/12*E416)</f>
        <v>0</v>
      </c>
      <c r="G417" s="97">
        <f>F417</f>
        <v>0</v>
      </c>
      <c r="H417" s="164"/>
      <c r="I417" s="116" t="s">
        <v>514</v>
      </c>
      <c r="J417" s="116" t="str">
        <f>VLOOKUP(I417,Presupuesto!$B$11:$C$565,2,0)</f>
        <v>AGUINALDO Y DECIMO CUARTO MES</v>
      </c>
      <c r="K417" s="98" t="str">
        <f t="shared" si="13"/>
        <v>Posgrado</v>
      </c>
      <c r="L417" s="98" t="s">
        <v>394</v>
      </c>
    </row>
    <row r="418" spans="3:12" ht="15.75" thickBot="1" x14ac:dyDescent="0.3">
      <c r="C418" s="172" t="s">
        <v>59</v>
      </c>
      <c r="D418" s="163"/>
      <c r="E418" s="154">
        <v>0</v>
      </c>
      <c r="F418" s="117">
        <f>IF(E416&lt;6,"",((E416-6)/12)*(G416/E416))</f>
        <v>0</v>
      </c>
      <c r="G418" s="97">
        <f>F418</f>
        <v>0</v>
      </c>
      <c r="H418" s="164"/>
      <c r="I418" s="101" t="s">
        <v>517</v>
      </c>
      <c r="J418" s="101" t="str">
        <f>VLOOKUP(I418,Presupuesto!$B$11:$C$565,2,0)</f>
        <v>DECIMOCUARTO MES</v>
      </c>
      <c r="K418" s="98" t="s">
        <v>1363</v>
      </c>
      <c r="L418" s="98" t="s">
        <v>393</v>
      </c>
    </row>
    <row r="419" spans="3:12" ht="15.75" thickBot="1" x14ac:dyDescent="0.3">
      <c r="C419" s="140" t="s">
        <v>83</v>
      </c>
      <c r="D419" s="199">
        <v>1</v>
      </c>
      <c r="E419" s="152">
        <v>12</v>
      </c>
      <c r="F419" s="118">
        <v>30000</v>
      </c>
      <c r="G419" s="113">
        <v>312000</v>
      </c>
      <c r="H419" s="166" t="s">
        <v>1538</v>
      </c>
      <c r="I419" s="114" t="s">
        <v>562</v>
      </c>
      <c r="J419" s="114" t="str">
        <f>VLOOKUP(I419,Presupuesto!$B$11:$C$565,2,0)</f>
        <v>CONTRATOS ESPECIALES</v>
      </c>
      <c r="K419" s="98" t="s">
        <v>1363</v>
      </c>
      <c r="L419" s="98" t="s">
        <v>393</v>
      </c>
    </row>
    <row r="420" spans="3:12" x14ac:dyDescent="0.25">
      <c r="C420" s="171" t="s">
        <v>58</v>
      </c>
      <c r="D420" s="169">
        <v>1</v>
      </c>
      <c r="E420" s="131">
        <v>0</v>
      </c>
      <c r="F420" s="119">
        <f>IF(E419=0,"",(G419/E419)/12*E419)</f>
        <v>26000</v>
      </c>
      <c r="G420" s="120">
        <v>26000</v>
      </c>
      <c r="H420" s="164" t="s">
        <v>1538</v>
      </c>
      <c r="I420" s="101" t="s">
        <v>562</v>
      </c>
      <c r="J420" s="101" t="str">
        <f>VLOOKUP(I420,Presupuesto!$B$11:$C$565,2,0)</f>
        <v>CONTRATOS ESPECIALES</v>
      </c>
      <c r="K420" s="98" t="s">
        <v>1363</v>
      </c>
      <c r="L420" s="98" t="s">
        <v>393</v>
      </c>
    </row>
    <row r="421" spans="3:12" ht="15.75" thickBot="1" x14ac:dyDescent="0.3">
      <c r="C421" s="172" t="s">
        <v>59</v>
      </c>
      <c r="D421" s="162">
        <v>1</v>
      </c>
      <c r="E421" s="132">
        <v>0</v>
      </c>
      <c r="F421" s="105">
        <f>IF(E419&lt;6,"",((E419-6)/12)*(G419/E419))</f>
        <v>13000</v>
      </c>
      <c r="G421" s="105">
        <v>13000</v>
      </c>
      <c r="H421" s="164" t="s">
        <v>1538</v>
      </c>
      <c r="I421" s="101" t="s">
        <v>562</v>
      </c>
      <c r="J421" s="101" t="str">
        <f>VLOOKUP(I421,Presupuesto!$B$11:$C$565,2,0)</f>
        <v>CONTRATOS ESPECIALES</v>
      </c>
      <c r="K421" s="98" t="s">
        <v>1363</v>
      </c>
      <c r="L421" s="98" t="s">
        <v>393</v>
      </c>
    </row>
    <row r="422" spans="3:12" ht="15.75" thickBot="1" x14ac:dyDescent="0.3">
      <c r="C422" s="140" t="s">
        <v>60</v>
      </c>
      <c r="D422" s="199"/>
      <c r="E422" s="152">
        <v>12</v>
      </c>
      <c r="F422" s="118">
        <v>30000</v>
      </c>
      <c r="G422" s="113">
        <f>D422*E422*F422</f>
        <v>0</v>
      </c>
      <c r="H422" s="166"/>
      <c r="I422" s="114" t="s">
        <v>703</v>
      </c>
      <c r="J422" s="114" t="str">
        <f>VLOOKUP(I422,Presupuesto!$B$11:$C$565,2,0)</f>
        <v>OTROS SERVICIOS TECNICOS Y PROFESIONALES</v>
      </c>
      <c r="K422" s="98" t="s">
        <v>1363</v>
      </c>
      <c r="L422" s="98" t="s">
        <v>393</v>
      </c>
    </row>
    <row r="423" spans="3:12" x14ac:dyDescent="0.25">
      <c r="C423" s="171" t="s">
        <v>58</v>
      </c>
      <c r="D423" s="163"/>
      <c r="E423" s="154">
        <v>0</v>
      </c>
      <c r="F423" s="100">
        <v>0</v>
      </c>
      <c r="G423" s="97">
        <f>F423</f>
        <v>0</v>
      </c>
      <c r="H423" s="164"/>
      <c r="I423" s="101" t="s">
        <v>703</v>
      </c>
      <c r="J423" s="101" t="str">
        <f>VLOOKUP(I423,Presupuesto!$B$11:$C$565,2,0)</f>
        <v>OTROS SERVICIOS TECNICOS Y PROFESIONALES</v>
      </c>
      <c r="K423" s="98" t="s">
        <v>1363</v>
      </c>
      <c r="L423" s="98" t="s">
        <v>393</v>
      </c>
    </row>
    <row r="424" spans="3:12" ht="15.75" thickBot="1" x14ac:dyDescent="0.3">
      <c r="C424" s="172" t="s">
        <v>59</v>
      </c>
      <c r="D424" s="163"/>
      <c r="E424" s="154">
        <v>0</v>
      </c>
      <c r="F424" s="100">
        <v>0</v>
      </c>
      <c r="G424" s="97">
        <f>F424</f>
        <v>0</v>
      </c>
      <c r="H424" s="164"/>
      <c r="I424" s="101" t="s">
        <v>703</v>
      </c>
      <c r="J424" s="101" t="str">
        <f>VLOOKUP(I424,Presupuesto!$B$11:$C$565,2,0)</f>
        <v>OTROS SERVICIOS TECNICOS Y PROFESIONALES</v>
      </c>
      <c r="K424" s="98" t="s">
        <v>1363</v>
      </c>
      <c r="L424" s="98" t="s">
        <v>393</v>
      </c>
    </row>
    <row r="425" spans="3:12" ht="15.75" thickBot="1" x14ac:dyDescent="0.3">
      <c r="C425" s="140" t="s">
        <v>61</v>
      </c>
      <c r="D425" s="199"/>
      <c r="E425" s="152"/>
      <c r="F425" s="118"/>
      <c r="G425" s="113"/>
      <c r="H425" s="166"/>
      <c r="I425" s="114" t="s">
        <v>494</v>
      </c>
      <c r="J425" s="114" t="str">
        <f>VLOOKUP(I425,Presupuesto!$B$11:$C$565,2,0)</f>
        <v>SUELDOS Y SALARIOS PERMANENTES</v>
      </c>
      <c r="K425" s="98" t="s">
        <v>1363</v>
      </c>
      <c r="L425" s="98" t="s">
        <v>393</v>
      </c>
    </row>
    <row r="426" spans="3:12" x14ac:dyDescent="0.25">
      <c r="C426" s="171" t="s">
        <v>58</v>
      </c>
      <c r="D426" s="169"/>
      <c r="E426" s="131"/>
      <c r="F426" s="119" t="str">
        <f>IF(E425=0,"",(G425/E425)/12*E425)</f>
        <v/>
      </c>
      <c r="G426" s="120"/>
      <c r="H426" s="164"/>
      <c r="I426" s="101" t="s">
        <v>514</v>
      </c>
      <c r="J426" s="101" t="str">
        <f>VLOOKUP(I426,Presupuesto!$B$11:$C$565,2,0)</f>
        <v>AGUINALDO Y DECIMO CUARTO MES</v>
      </c>
      <c r="K426" s="98" t="s">
        <v>1363</v>
      </c>
      <c r="L426" s="98" t="s">
        <v>393</v>
      </c>
    </row>
    <row r="427" spans="3:12" ht="15.75" thickBot="1" x14ac:dyDescent="0.3">
      <c r="C427" s="173" t="s">
        <v>59</v>
      </c>
      <c r="D427" s="162"/>
      <c r="E427" s="132"/>
      <c r="F427" s="105" t="str">
        <f>IF(E425&lt;6,"",((E425-6)/12)*(G425/E425))</f>
        <v/>
      </c>
      <c r="G427" s="105"/>
      <c r="H427" s="162"/>
      <c r="I427" s="106" t="s">
        <v>517</v>
      </c>
      <c r="J427" s="124" t="str">
        <f>VLOOKUP(I427,Presupuesto!$B$11:$C$565,2,0)</f>
        <v>DECIMOCUARTO MES</v>
      </c>
      <c r="K427" s="106" t="s">
        <v>1363</v>
      </c>
      <c r="L427" s="124" t="s">
        <v>393</v>
      </c>
    </row>
    <row r="429" spans="3:12" ht="15.75" thickBot="1" x14ac:dyDescent="0.3">
      <c r="K429" s="153"/>
    </row>
    <row r="430" spans="3:12" ht="15.75" thickBot="1" x14ac:dyDescent="0.3">
      <c r="C430" s="69" t="s">
        <v>43</v>
      </c>
      <c r="D430" s="30">
        <f>SUM(G437:G487)</f>
        <v>966862</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697" t="s">
        <v>2733</v>
      </c>
      <c r="E433" s="93"/>
      <c r="F433" s="93"/>
      <c r="G433" s="93"/>
      <c r="H433" s="76"/>
      <c r="I433" s="76"/>
      <c r="J433" s="76"/>
      <c r="K433" s="153"/>
    </row>
    <row r="434" spans="3:12" ht="18.75" x14ac:dyDescent="0.25">
      <c r="C434" s="210" t="str">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Realizar el proceso de contratacion ante la Decanatura, Administracion, SEDP y Rectoria.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480</v>
      </c>
      <c r="D437" s="199"/>
      <c r="E437" s="152">
        <v>12</v>
      </c>
      <c r="F437" s="304">
        <f>HLOOKUP($C437,$BZ$2:$CM$3,2,0)</f>
        <v>43674.39</v>
      </c>
      <c r="G437" s="113">
        <f>D437*E437*F437</f>
        <v>0</v>
      </c>
      <c r="H437" s="166"/>
      <c r="I437" s="114" t="s">
        <v>494</v>
      </c>
      <c r="J437" s="114" t="str">
        <f>VLOOKUP(I437,Presupuesto!$B$11:$C$565,2,0)</f>
        <v>SUELDOS Y SALARIOS PERMANENTES</v>
      </c>
      <c r="K437" s="218" t="s">
        <v>1445</v>
      </c>
      <c r="L437" s="98" t="s">
        <v>393</v>
      </c>
    </row>
    <row r="438" spans="3:12" x14ac:dyDescent="0.25">
      <c r="C438" s="171" t="s">
        <v>58</v>
      </c>
      <c r="D438" s="163"/>
      <c r="E438" s="154">
        <v>0</v>
      </c>
      <c r="F438" s="100">
        <f>IF(E437=0,"",(G437/E437)/12*E437)</f>
        <v>0</v>
      </c>
      <c r="G438" s="97">
        <f>F438</f>
        <v>0</v>
      </c>
      <c r="H438" s="164"/>
      <c r="I438" s="116" t="s">
        <v>514</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517</v>
      </c>
      <c r="J439" s="101" t="str">
        <f>VLOOKUP(I439,Presupuesto!$B$11:$C$565,2,0)</f>
        <v>DECIMOCUARTO MES</v>
      </c>
      <c r="K439" s="98" t="str">
        <f t="shared" si="14"/>
        <v>Posgrado</v>
      </c>
      <c r="L439" s="98" t="s">
        <v>394</v>
      </c>
    </row>
    <row r="440" spans="3:12" ht="15.75" thickBot="1" x14ac:dyDescent="0.3">
      <c r="C440" s="137" t="s">
        <v>481</v>
      </c>
      <c r="D440" s="199"/>
      <c r="E440" s="152">
        <v>12</v>
      </c>
      <c r="F440" s="304">
        <f>HLOOKUP($C440,$BZ$2:$CM$3,2,0)</f>
        <v>39703.99</v>
      </c>
      <c r="G440" s="113">
        <f>D440*E440*F440</f>
        <v>0</v>
      </c>
      <c r="H440" s="166"/>
      <c r="I440" s="114" t="s">
        <v>494</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514</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517</v>
      </c>
      <c r="J442" s="101" t="str">
        <f>VLOOKUP(I442,Presupuesto!$B$11:$C$565,2,0)</f>
        <v>DECIMOCUARTO MES</v>
      </c>
      <c r="K442" s="98" t="str">
        <f t="shared" si="14"/>
        <v>Posgrado</v>
      </c>
      <c r="L442" s="98" t="s">
        <v>394</v>
      </c>
    </row>
    <row r="443" spans="3:12" ht="15.75" thickBot="1" x14ac:dyDescent="0.3">
      <c r="C443" s="137" t="s">
        <v>482</v>
      </c>
      <c r="D443" s="199"/>
      <c r="E443" s="152">
        <v>12</v>
      </c>
      <c r="F443" s="304">
        <f>HLOOKUP($C443,$BZ$2:$CM$3,2,0)</f>
        <v>35733.589999999997</v>
      </c>
      <c r="G443" s="113">
        <f>D443*E443*F443</f>
        <v>0</v>
      </c>
      <c r="H443" s="166"/>
      <c r="I443" s="114" t="s">
        <v>494</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514</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517</v>
      </c>
      <c r="J445" s="101" t="str">
        <f>VLOOKUP(I445,Presupuesto!$B$11:$C$565,2,0)</f>
        <v>DECIMOCUARTO MES</v>
      </c>
      <c r="K445" s="98" t="str">
        <f t="shared" si="14"/>
        <v>Posgrado</v>
      </c>
      <c r="L445" s="98" t="s">
        <v>394</v>
      </c>
    </row>
    <row r="446" spans="3:12" ht="15.75" thickBot="1" x14ac:dyDescent="0.3">
      <c r="C446" s="137" t="s">
        <v>483</v>
      </c>
      <c r="D446" s="199">
        <v>2</v>
      </c>
      <c r="E446" s="152">
        <v>12</v>
      </c>
      <c r="F446" s="304">
        <v>72631.154999999999</v>
      </c>
      <c r="G446" s="113">
        <v>859409</v>
      </c>
      <c r="H446" s="166" t="s">
        <v>1538</v>
      </c>
      <c r="I446" s="114" t="s">
        <v>562</v>
      </c>
      <c r="J446" s="114" t="str">
        <f>VLOOKUP(I446,Presupuesto!$B$11:$C$565,2,0)</f>
        <v>CONTRATOS ESPECIALES</v>
      </c>
      <c r="K446" s="98" t="s">
        <v>1363</v>
      </c>
      <c r="L446" s="98" t="s">
        <v>393</v>
      </c>
    </row>
    <row r="447" spans="3:12" x14ac:dyDescent="0.25">
      <c r="C447" s="171" t="s">
        <v>58</v>
      </c>
      <c r="D447" s="163">
        <v>2</v>
      </c>
      <c r="E447" s="154">
        <v>0</v>
      </c>
      <c r="F447" s="100">
        <f>IF(E446=0,"",(G446/E446)/12*E446)</f>
        <v>71617.416666666672</v>
      </c>
      <c r="G447" s="97">
        <v>71635</v>
      </c>
      <c r="H447" s="164" t="s">
        <v>1538</v>
      </c>
      <c r="I447" s="101" t="s">
        <v>562</v>
      </c>
      <c r="J447" s="101" t="str">
        <f>VLOOKUP(I447,Presupuesto!$B$11:$C$565,2,0)</f>
        <v>CONTRATOS ESPECIALES</v>
      </c>
      <c r="K447" s="98" t="s">
        <v>1363</v>
      </c>
      <c r="L447" s="98" t="s">
        <v>393</v>
      </c>
    </row>
    <row r="448" spans="3:12" ht="15.75" thickBot="1" x14ac:dyDescent="0.3">
      <c r="C448" s="172" t="s">
        <v>59</v>
      </c>
      <c r="D448" s="163">
        <v>2</v>
      </c>
      <c r="E448" s="154">
        <v>0</v>
      </c>
      <c r="F448" s="117">
        <f>IF(E446&lt;6,"",((E446-6)/12)*(G446/E446))</f>
        <v>35808.708333333336</v>
      </c>
      <c r="G448" s="97">
        <v>35818</v>
      </c>
      <c r="H448" s="164" t="s">
        <v>1538</v>
      </c>
      <c r="I448" s="101" t="s">
        <v>562</v>
      </c>
      <c r="J448" s="101" t="str">
        <f>VLOOKUP(I448,Presupuesto!$B$11:$C$565,2,0)</f>
        <v>CONTRATOS ESPECIALES</v>
      </c>
      <c r="K448" s="98" t="s">
        <v>1363</v>
      </c>
      <c r="L448" s="98" t="s">
        <v>393</v>
      </c>
    </row>
    <row r="449" spans="3:12" ht="15.75" thickBot="1" x14ac:dyDescent="0.3">
      <c r="C449" s="137" t="s">
        <v>484</v>
      </c>
      <c r="D449" s="199"/>
      <c r="E449" s="152">
        <v>12</v>
      </c>
      <c r="F449" s="304"/>
      <c r="G449" s="113">
        <f>D449*E449*F449</f>
        <v>0</v>
      </c>
      <c r="H449" s="166"/>
      <c r="I449" s="114" t="s">
        <v>494</v>
      </c>
      <c r="J449" s="114" t="str">
        <f>VLOOKUP(I449,Presupuesto!$B$11:$C$565,2,0)</f>
        <v>SUELDOS Y SALARIOS PERMANENTES</v>
      </c>
      <c r="K449" s="98" t="str">
        <f t="shared" si="14"/>
        <v>Posgrado</v>
      </c>
      <c r="L449" s="98" t="s">
        <v>394</v>
      </c>
    </row>
    <row r="450" spans="3:12" x14ac:dyDescent="0.25">
      <c r="C450" s="171" t="s">
        <v>58</v>
      </c>
      <c r="D450" s="163"/>
      <c r="E450" s="154">
        <v>0</v>
      </c>
      <c r="F450" s="100"/>
      <c r="G450" s="97">
        <f>F450</f>
        <v>0</v>
      </c>
      <c r="H450" s="164"/>
      <c r="I450" s="116" t="s">
        <v>514</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c r="G451" s="97">
        <f>F451</f>
        <v>0</v>
      </c>
      <c r="H451" s="164"/>
      <c r="I451" s="101" t="s">
        <v>517</v>
      </c>
      <c r="J451" s="101" t="str">
        <f>VLOOKUP(I451,Presupuesto!$B$11:$C$565,2,0)</f>
        <v>DECIMOCUARTO MES</v>
      </c>
      <c r="K451" s="98" t="str">
        <f t="shared" si="14"/>
        <v>Posgrado</v>
      </c>
      <c r="L451" s="98" t="s">
        <v>394</v>
      </c>
    </row>
    <row r="452" spans="3:12" ht="15.75" thickBot="1" x14ac:dyDescent="0.3">
      <c r="C452" s="137" t="s">
        <v>485</v>
      </c>
      <c r="D452" s="199"/>
      <c r="E452" s="152">
        <v>12</v>
      </c>
      <c r="F452" s="304">
        <f>HLOOKUP($C452,$BZ$2:$CM$3,2,0)</f>
        <v>27792.79</v>
      </c>
      <c r="G452" s="113">
        <f>D452*E452*F452</f>
        <v>0</v>
      </c>
      <c r="H452" s="166"/>
      <c r="I452" s="114" t="s">
        <v>494</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514</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517</v>
      </c>
      <c r="J454" s="101" t="str">
        <f>VLOOKUP(I454,Presupuesto!$B$11:$C$565,2,0)</f>
        <v>DECIMOCUARTO MES</v>
      </c>
      <c r="K454" s="98" t="str">
        <f t="shared" si="14"/>
        <v>Posgrado</v>
      </c>
      <c r="L454" s="98" t="s">
        <v>394</v>
      </c>
    </row>
    <row r="455" spans="3:12" ht="15.75" thickBot="1" x14ac:dyDescent="0.3">
      <c r="C455" s="137" t="s">
        <v>486</v>
      </c>
      <c r="D455" s="199"/>
      <c r="E455" s="152">
        <v>12</v>
      </c>
      <c r="F455" s="304">
        <f>HLOOKUP($C455,$BZ$2:$CM$3,2,0)</f>
        <v>18859.39</v>
      </c>
      <c r="G455" s="113">
        <f>D455*E455*F455</f>
        <v>0</v>
      </c>
      <c r="H455" s="166"/>
      <c r="I455" s="114" t="s">
        <v>494</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514</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517</v>
      </c>
      <c r="J457" s="101" t="str">
        <f>VLOOKUP(I457,Presupuesto!$B$11:$C$565,2,0)</f>
        <v>DECIMOCUARTO MES</v>
      </c>
      <c r="K457" s="98" t="str">
        <f t="shared" si="14"/>
        <v>Posgrado</v>
      </c>
      <c r="L457" s="98" t="s">
        <v>394</v>
      </c>
    </row>
    <row r="458" spans="3:12" ht="15.75" thickBot="1" x14ac:dyDescent="0.3">
      <c r="C458" s="137" t="s">
        <v>487</v>
      </c>
      <c r="D458" s="199"/>
      <c r="E458" s="152">
        <v>12</v>
      </c>
      <c r="F458" s="304">
        <f>HLOOKUP($C458,$BZ$2:$CM$3,2,0)</f>
        <v>17866.8</v>
      </c>
      <c r="G458" s="113">
        <f>D458*E458*F458</f>
        <v>0</v>
      </c>
      <c r="H458" s="166"/>
      <c r="I458" s="114" t="s">
        <v>494</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514</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517</v>
      </c>
      <c r="J460" s="101" t="str">
        <f>VLOOKUP(I460,Presupuesto!$B$11:$C$565,2,0)</f>
        <v>DECIMOCUARTO MES</v>
      </c>
      <c r="K460" s="98" t="str">
        <f t="shared" si="14"/>
        <v>Posgrado</v>
      </c>
      <c r="L460" s="98" t="s">
        <v>394</v>
      </c>
    </row>
    <row r="461" spans="3:12" ht="15.75" thickBot="1" x14ac:dyDescent="0.3">
      <c r="C461" s="137" t="s">
        <v>488</v>
      </c>
      <c r="D461" s="199"/>
      <c r="E461" s="152">
        <v>12</v>
      </c>
      <c r="F461" s="304">
        <f>HLOOKUP($C461,$BZ$2:$CM$3,2,0)</f>
        <v>13896.4</v>
      </c>
      <c r="G461" s="113">
        <f>D461*E461*F461</f>
        <v>0</v>
      </c>
      <c r="H461" s="166"/>
      <c r="I461" s="114" t="s">
        <v>494</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514</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517</v>
      </c>
      <c r="J463" s="101" t="str">
        <f>VLOOKUP(I463,Presupuesto!$B$11:$C$565,2,0)</f>
        <v>DECIMOCUARTO MES</v>
      </c>
      <c r="K463" s="98" t="str">
        <f t="shared" si="14"/>
        <v>Posgrado</v>
      </c>
      <c r="L463" s="98" t="s">
        <v>394</v>
      </c>
    </row>
    <row r="464" spans="3:12" ht="15.75" thickBot="1" x14ac:dyDescent="0.3">
      <c r="C464" s="137" t="s">
        <v>489</v>
      </c>
      <c r="D464" s="199"/>
      <c r="E464" s="152">
        <v>12</v>
      </c>
      <c r="F464" s="304">
        <f>HLOOKUP($C464,$BZ$2:$CM$3,2,0)</f>
        <v>15004.09</v>
      </c>
      <c r="G464" s="113">
        <f>D464*E464*F464</f>
        <v>0</v>
      </c>
      <c r="H464" s="166"/>
      <c r="I464" s="114" t="s">
        <v>494</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514</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517</v>
      </c>
      <c r="J466" s="101" t="str">
        <f>VLOOKUP(I466,Presupuesto!$B$11:$C$565,2,0)</f>
        <v>DECIMOCUARTO MES</v>
      </c>
      <c r="K466" s="98" t="str">
        <f t="shared" si="14"/>
        <v>Posgrado</v>
      </c>
      <c r="L466" s="98" t="s">
        <v>394</v>
      </c>
    </row>
    <row r="467" spans="3:12" ht="15.75" thickBot="1" x14ac:dyDescent="0.3">
      <c r="C467" s="137" t="s">
        <v>490</v>
      </c>
      <c r="D467" s="199"/>
      <c r="E467" s="152">
        <v>12</v>
      </c>
      <c r="F467" s="304">
        <f>HLOOKUP($C467,$BZ$2:$CM$3,2,0)</f>
        <v>13238.9</v>
      </c>
      <c r="G467" s="113">
        <f>D467*E467*F467</f>
        <v>0</v>
      </c>
      <c r="H467" s="166"/>
      <c r="I467" s="114" t="s">
        <v>494</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514</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517</v>
      </c>
      <c r="J469" s="101" t="str">
        <f>VLOOKUP(I469,Presupuesto!$B$11:$C$565,2,0)</f>
        <v>DECIMOCUARTO MES</v>
      </c>
      <c r="K469" s="98" t="str">
        <f t="shared" si="14"/>
        <v>Posgrado</v>
      </c>
      <c r="L469" s="98" t="s">
        <v>394</v>
      </c>
    </row>
    <row r="470" spans="3:12" ht="15.75" thickBot="1" x14ac:dyDescent="0.3">
      <c r="C470" s="137" t="s">
        <v>491</v>
      </c>
      <c r="D470" s="199"/>
      <c r="E470" s="152">
        <v>12</v>
      </c>
      <c r="F470" s="304">
        <f>HLOOKUP($C470,$BZ$2:$CM$3,2,0)</f>
        <v>12356.31</v>
      </c>
      <c r="G470" s="113">
        <f>D470*E470*F470</f>
        <v>0</v>
      </c>
      <c r="H470" s="166"/>
      <c r="I470" s="114" t="s">
        <v>494</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514</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517</v>
      </c>
      <c r="J472" s="101" t="str">
        <f>VLOOKUP(I472,Presupuesto!$B$11:$C$565,2,0)</f>
        <v>DECIMOCUARTO MES</v>
      </c>
      <c r="K472" s="98" t="str">
        <f t="shared" si="15"/>
        <v>Posgrado</v>
      </c>
      <c r="L472" s="98" t="s">
        <v>394</v>
      </c>
    </row>
    <row r="473" spans="3:12" ht="15.75" thickBot="1" x14ac:dyDescent="0.3">
      <c r="C473" s="137" t="s">
        <v>492</v>
      </c>
      <c r="D473" s="199"/>
      <c r="E473" s="152">
        <v>12</v>
      </c>
      <c r="F473" s="304">
        <f>HLOOKUP($C473,$BZ$2:$CM$3,2,0)</f>
        <v>463.22</v>
      </c>
      <c r="G473" s="113">
        <f>D473*E473*F473</f>
        <v>0</v>
      </c>
      <c r="H473" s="166"/>
      <c r="I473" s="114" t="s">
        <v>494</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514</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517</v>
      </c>
      <c r="J475" s="101" t="str">
        <f>VLOOKUP(I475,Presupuesto!$B$11:$C$565,2,0)</f>
        <v>DECIMOCUARTO MES</v>
      </c>
      <c r="K475" s="98" t="str">
        <f t="shared" si="15"/>
        <v>Posgrado</v>
      </c>
      <c r="L475" s="98" t="s">
        <v>394</v>
      </c>
    </row>
    <row r="476" spans="3:12" ht="15.75" thickBot="1" x14ac:dyDescent="0.3">
      <c r="C476" s="137" t="s">
        <v>493</v>
      </c>
      <c r="D476" s="199"/>
      <c r="E476" s="152">
        <v>12</v>
      </c>
      <c r="F476" s="304">
        <f>HLOOKUP($C476,$BZ$2:$CM$3,2,0)</f>
        <v>2007.3</v>
      </c>
      <c r="G476" s="113">
        <f>D476*E476*F476</f>
        <v>0</v>
      </c>
      <c r="H476" s="166"/>
      <c r="I476" s="114" t="s">
        <v>494</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514</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517</v>
      </c>
      <c r="J478" s="101" t="str">
        <f>VLOOKUP(I478,Presupuesto!$B$11:$C$565,2,0)</f>
        <v>DECIMOCUARTO MES</v>
      </c>
      <c r="K478" s="98" t="str">
        <f t="shared" si="15"/>
        <v>Posgrado</v>
      </c>
      <c r="L478" s="98" t="s">
        <v>394</v>
      </c>
    </row>
    <row r="479" spans="3:12" ht="15.75" thickBot="1" x14ac:dyDescent="0.3">
      <c r="C479" s="140" t="s">
        <v>83</v>
      </c>
      <c r="D479" s="199"/>
      <c r="E479" s="152">
        <v>12</v>
      </c>
      <c r="F479" s="304">
        <v>72631.154999999999</v>
      </c>
      <c r="G479" s="113"/>
      <c r="H479" s="166"/>
      <c r="I479" s="114" t="s">
        <v>562</v>
      </c>
      <c r="J479" s="114" t="str">
        <f>VLOOKUP(I479,Presupuesto!$B$11:$C$565,2,0)</f>
        <v>CONTRATOS ESPECIALES</v>
      </c>
      <c r="K479" s="98" t="s">
        <v>1363</v>
      </c>
      <c r="L479" s="98" t="s">
        <v>393</v>
      </c>
    </row>
    <row r="480" spans="3:12" x14ac:dyDescent="0.25">
      <c r="C480" s="171" t="s">
        <v>58</v>
      </c>
      <c r="D480" s="163"/>
      <c r="E480" s="154">
        <v>0</v>
      </c>
      <c r="F480" s="100">
        <f>IF(E479=0,"",(G479/E479)/12*E479)</f>
        <v>0</v>
      </c>
      <c r="G480" s="97"/>
      <c r="H480" s="164"/>
      <c r="I480" s="101" t="s">
        <v>562</v>
      </c>
      <c r="J480" s="101" t="str">
        <f>VLOOKUP(I480,Presupuesto!$B$11:$C$565,2,0)</f>
        <v>CONTRATOS ESPECIALES</v>
      </c>
      <c r="K480" s="98" t="s">
        <v>1363</v>
      </c>
      <c r="L480" s="98" t="s">
        <v>393</v>
      </c>
    </row>
    <row r="481" spans="3:12" ht="15.75" thickBot="1" x14ac:dyDescent="0.3">
      <c r="C481" s="172" t="s">
        <v>59</v>
      </c>
      <c r="D481" s="163"/>
      <c r="E481" s="154">
        <v>0</v>
      </c>
      <c r="F481" s="117">
        <f>IF(E479&lt;6,"",((E479-6)/12)*(G479/E479))</f>
        <v>0</v>
      </c>
      <c r="G481" s="97"/>
      <c r="H481" s="164"/>
      <c r="I481" s="101" t="s">
        <v>562</v>
      </c>
      <c r="J481" s="101" t="str">
        <f>VLOOKUP(I481,Presupuesto!$B$11:$C$565,2,0)</f>
        <v>CONTRATOS ESPECIALES</v>
      </c>
      <c r="K481" s="98" t="s">
        <v>1363</v>
      </c>
      <c r="L481" s="98" t="s">
        <v>393</v>
      </c>
    </row>
    <row r="482" spans="3:12" ht="15.75" thickBot="1" x14ac:dyDescent="0.3">
      <c r="C482" s="140" t="s">
        <v>60</v>
      </c>
      <c r="D482" s="199"/>
      <c r="E482" s="152">
        <v>12</v>
      </c>
      <c r="F482" s="118">
        <v>30000</v>
      </c>
      <c r="G482" s="113"/>
      <c r="H482" s="166"/>
      <c r="I482" s="114" t="s">
        <v>703</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703</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703</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494</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514</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517</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3524572.62</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697" t="s">
        <v>2734</v>
      </c>
      <c r="E493" s="93"/>
      <c r="F493" s="93"/>
      <c r="G493" s="93"/>
      <c r="H493" s="76"/>
      <c r="I493" s="76"/>
      <c r="J493" s="76"/>
      <c r="K493" s="153"/>
    </row>
    <row r="494" spans="3:12" ht="18.75" x14ac:dyDescent="0.25">
      <c r="C494" s="210" t="str">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Realizar el proceso de contratacion ante la Decanatura, Administracion, SEDP y Rectoria.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480</v>
      </c>
      <c r="D497" s="199"/>
      <c r="E497" s="152">
        <v>12</v>
      </c>
      <c r="F497" s="304">
        <f>HLOOKUP($C497,$BZ$2:$CM$3,2,0)</f>
        <v>43674.39</v>
      </c>
      <c r="G497" s="113">
        <f>D497*E497*F497</f>
        <v>0</v>
      </c>
      <c r="H497" s="166"/>
      <c r="I497" s="114" t="s">
        <v>494</v>
      </c>
      <c r="J497" s="114" t="str">
        <f>VLOOKUP(I497,Presupuesto!$B$11:$C$565,2,0)</f>
        <v>SUELDOS Y SALARIOS PERMANENTES</v>
      </c>
      <c r="K497" s="218" t="s">
        <v>1445</v>
      </c>
      <c r="L497" s="98" t="s">
        <v>393</v>
      </c>
    </row>
    <row r="498" spans="3:12" x14ac:dyDescent="0.25">
      <c r="C498" s="171" t="s">
        <v>58</v>
      </c>
      <c r="D498" s="163"/>
      <c r="E498" s="154">
        <v>0</v>
      </c>
      <c r="F498" s="100">
        <f>IF(E497=0,"",(G497/E497)/12*E497)</f>
        <v>0</v>
      </c>
      <c r="G498" s="97">
        <f>F498</f>
        <v>0</v>
      </c>
      <c r="H498" s="164"/>
      <c r="I498" s="116" t="s">
        <v>514</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517</v>
      </c>
      <c r="J499" s="101" t="str">
        <f>VLOOKUP(I499,Presupuesto!$B$11:$C$565,2,0)</f>
        <v>DECIMOCUARTO MES</v>
      </c>
      <c r="K499" s="98" t="str">
        <f t="shared" si="16"/>
        <v>Posgrado</v>
      </c>
      <c r="L499" s="98" t="s">
        <v>394</v>
      </c>
    </row>
    <row r="500" spans="3:12" ht="15.75" thickBot="1" x14ac:dyDescent="0.3">
      <c r="C500" s="137" t="s">
        <v>481</v>
      </c>
      <c r="D500" s="199"/>
      <c r="E500" s="152">
        <v>12</v>
      </c>
      <c r="F500" s="304">
        <f>HLOOKUP($C500,$BZ$2:$CM$3,2,0)</f>
        <v>39703.99</v>
      </c>
      <c r="G500" s="113">
        <f>D500*E500*F500</f>
        <v>0</v>
      </c>
      <c r="H500" s="166"/>
      <c r="I500" s="114" t="s">
        <v>494</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514</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517</v>
      </c>
      <c r="J502" s="101" t="str">
        <f>VLOOKUP(I502,Presupuesto!$B$11:$C$565,2,0)</f>
        <v>DECIMOCUARTO MES</v>
      </c>
      <c r="K502" s="98" t="str">
        <f t="shared" si="16"/>
        <v>Posgrado</v>
      </c>
      <c r="L502" s="98" t="s">
        <v>394</v>
      </c>
    </row>
    <row r="503" spans="3:12" ht="15.75" thickBot="1" x14ac:dyDescent="0.3">
      <c r="C503" s="137" t="s">
        <v>482</v>
      </c>
      <c r="D503" s="199"/>
      <c r="E503" s="152">
        <v>12</v>
      </c>
      <c r="F503" s="304">
        <f>HLOOKUP($C503,$BZ$2:$CM$3,2,0)</f>
        <v>35733.589999999997</v>
      </c>
      <c r="G503" s="113">
        <f>D503*E503*F503</f>
        <v>0</v>
      </c>
      <c r="H503" s="166"/>
      <c r="I503" s="114" t="s">
        <v>494</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514</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517</v>
      </c>
      <c r="J505" s="101" t="str">
        <f>VLOOKUP(I505,Presupuesto!$B$11:$C$565,2,0)</f>
        <v>DECIMOCUARTO MES</v>
      </c>
      <c r="K505" s="98" t="str">
        <f t="shared" si="16"/>
        <v>Posgrado</v>
      </c>
      <c r="L505" s="98" t="s">
        <v>394</v>
      </c>
    </row>
    <row r="506" spans="3:12" ht="15.75" thickBot="1" x14ac:dyDescent="0.3">
      <c r="C506" s="137" t="s">
        <v>483</v>
      </c>
      <c r="D506" s="199"/>
      <c r="E506" s="152">
        <v>12</v>
      </c>
      <c r="F506" s="304">
        <f>HLOOKUP($C506,$BZ$2:$CM$3,2,0)</f>
        <v>31763.19</v>
      </c>
      <c r="G506" s="113">
        <f>D506*E506*F506</f>
        <v>0</v>
      </c>
      <c r="H506" s="166"/>
      <c r="I506" s="114" t="s">
        <v>494</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514</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517</v>
      </c>
      <c r="J508" s="101" t="str">
        <f>VLOOKUP(I508,Presupuesto!$B$11:$C$565,2,0)</f>
        <v>DECIMOCUARTO MES</v>
      </c>
      <c r="K508" s="98" t="str">
        <f t="shared" si="16"/>
        <v>Posgrado</v>
      </c>
      <c r="L508" s="98" t="s">
        <v>394</v>
      </c>
    </row>
    <row r="509" spans="3:12" ht="15.75" thickBot="1" x14ac:dyDescent="0.3">
      <c r="C509" s="137" t="s">
        <v>484</v>
      </c>
      <c r="D509" s="199"/>
      <c r="E509" s="152">
        <v>12</v>
      </c>
      <c r="F509" s="304">
        <f>HLOOKUP($C509,$BZ$2:$CM$3,2,0)</f>
        <v>29777.99</v>
      </c>
      <c r="G509" s="113">
        <f>D509*E509*F509</f>
        <v>0</v>
      </c>
      <c r="H509" s="166"/>
      <c r="I509" s="114" t="s">
        <v>494</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514</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517</v>
      </c>
      <c r="J511" s="101" t="str">
        <f>VLOOKUP(I511,Presupuesto!$B$11:$C$565,2,0)</f>
        <v>DECIMOCUARTO MES</v>
      </c>
      <c r="K511" s="98" t="str">
        <f t="shared" si="16"/>
        <v>Posgrado</v>
      </c>
      <c r="L511" s="98" t="s">
        <v>394</v>
      </c>
    </row>
    <row r="512" spans="3:12" ht="15.75" thickBot="1" x14ac:dyDescent="0.3">
      <c r="C512" s="137" t="s">
        <v>485</v>
      </c>
      <c r="D512" s="199"/>
      <c r="E512" s="152">
        <v>12</v>
      </c>
      <c r="F512" s="304">
        <f>HLOOKUP($C512,$BZ$2:$CM$3,2,0)</f>
        <v>27792.79</v>
      </c>
      <c r="G512" s="113">
        <f>D512*E512*F512</f>
        <v>0</v>
      </c>
      <c r="H512" s="166"/>
      <c r="I512" s="114" t="s">
        <v>494</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514</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517</v>
      </c>
      <c r="J514" s="101" t="str">
        <f>VLOOKUP(I514,Presupuesto!$B$11:$C$565,2,0)</f>
        <v>DECIMOCUARTO MES</v>
      </c>
      <c r="K514" s="98" t="str">
        <f t="shared" si="16"/>
        <v>Posgrado</v>
      </c>
      <c r="L514" s="98" t="s">
        <v>394</v>
      </c>
    </row>
    <row r="515" spans="3:12" ht="15.75" thickBot="1" x14ac:dyDescent="0.3">
      <c r="C515" s="137" t="s">
        <v>486</v>
      </c>
      <c r="D515" s="199">
        <v>7</v>
      </c>
      <c r="E515" s="152">
        <v>12</v>
      </c>
      <c r="F515" s="139">
        <v>30000</v>
      </c>
      <c r="G515" s="113">
        <v>3132803.62</v>
      </c>
      <c r="H515" s="166" t="s">
        <v>1538</v>
      </c>
      <c r="I515" s="114" t="s">
        <v>562</v>
      </c>
      <c r="J515" s="114" t="str">
        <f>VLOOKUP(I515,Presupuesto!$B$11:$C$565,2,0)</f>
        <v>CONTRATOS ESPECIALES</v>
      </c>
      <c r="K515" s="98" t="s">
        <v>1363</v>
      </c>
      <c r="L515" s="98" t="s">
        <v>393</v>
      </c>
    </row>
    <row r="516" spans="3:12" x14ac:dyDescent="0.25">
      <c r="C516" s="171" t="s">
        <v>58</v>
      </c>
      <c r="D516" s="163">
        <v>7</v>
      </c>
      <c r="E516" s="154">
        <v>0</v>
      </c>
      <c r="F516" s="117">
        <f>IF(E515=0,"",(G515/E515)/12*E515)</f>
        <v>261066.96833333332</v>
      </c>
      <c r="G516" s="97">
        <v>261179</v>
      </c>
      <c r="H516" s="164" t="s">
        <v>1538</v>
      </c>
      <c r="I516" s="101" t="s">
        <v>562</v>
      </c>
      <c r="J516" s="101" t="str">
        <f>VLOOKUP(I516,Presupuesto!$B$11:$C$565,2,0)</f>
        <v>CONTRATOS ESPECIALES</v>
      </c>
      <c r="K516" s="98" t="s">
        <v>1363</v>
      </c>
      <c r="L516" s="98" t="s">
        <v>393</v>
      </c>
    </row>
    <row r="517" spans="3:12" ht="15.75" thickBot="1" x14ac:dyDescent="0.3">
      <c r="C517" s="172" t="s">
        <v>59</v>
      </c>
      <c r="D517" s="163">
        <v>7</v>
      </c>
      <c r="E517" s="154">
        <v>0</v>
      </c>
      <c r="F517" s="100">
        <f>IF(E515&lt;6,"",((E515-6)/12)*(G515/E515))</f>
        <v>130533.48416666668</v>
      </c>
      <c r="G517" s="97">
        <v>130590</v>
      </c>
      <c r="H517" s="164" t="s">
        <v>1538</v>
      </c>
      <c r="I517" s="101" t="s">
        <v>562</v>
      </c>
      <c r="J517" s="101" t="str">
        <f>VLOOKUP(I517,Presupuesto!$B$11:$C$565,2,0)</f>
        <v>CONTRATOS ESPECIALES</v>
      </c>
      <c r="K517" s="98" t="s">
        <v>1363</v>
      </c>
      <c r="L517" s="98" t="s">
        <v>398</v>
      </c>
    </row>
    <row r="518" spans="3:12" ht="15.75" thickBot="1" x14ac:dyDescent="0.3">
      <c r="C518" s="137" t="s">
        <v>487</v>
      </c>
      <c r="D518" s="199"/>
      <c r="E518" s="152">
        <v>12</v>
      </c>
      <c r="F518" s="304">
        <f>HLOOKUP($C518,$BZ$2:$CM$3,2,0)</f>
        <v>17866.8</v>
      </c>
      <c r="G518" s="113">
        <f>D518*E518*F518</f>
        <v>0</v>
      </c>
      <c r="H518" s="166"/>
      <c r="I518" s="114" t="s">
        <v>494</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514</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517</v>
      </c>
      <c r="J520" s="101" t="str">
        <f>VLOOKUP(I520,Presupuesto!$B$11:$C$565,2,0)</f>
        <v>DECIMOCUARTO MES</v>
      </c>
      <c r="K520" s="98" t="str">
        <f t="shared" si="16"/>
        <v>Posgrado</v>
      </c>
      <c r="L520" s="98" t="s">
        <v>394</v>
      </c>
    </row>
    <row r="521" spans="3:12" ht="15.75" thickBot="1" x14ac:dyDescent="0.3">
      <c r="C521" s="137" t="s">
        <v>488</v>
      </c>
      <c r="D521" s="199"/>
      <c r="E521" s="152">
        <v>12</v>
      </c>
      <c r="F521" s="304">
        <f>HLOOKUP($C521,$BZ$2:$CM$3,2,0)</f>
        <v>13896.4</v>
      </c>
      <c r="G521" s="113">
        <f>D521*E521*F521</f>
        <v>0</v>
      </c>
      <c r="H521" s="166"/>
      <c r="I521" s="114" t="s">
        <v>494</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514</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517</v>
      </c>
      <c r="J523" s="101" t="str">
        <f>VLOOKUP(I523,Presupuesto!$B$11:$C$565,2,0)</f>
        <v>DECIMOCUARTO MES</v>
      </c>
      <c r="K523" s="98" t="str">
        <f t="shared" si="16"/>
        <v>Posgrado</v>
      </c>
      <c r="L523" s="98" t="s">
        <v>394</v>
      </c>
    </row>
    <row r="524" spans="3:12" ht="15.75" thickBot="1" x14ac:dyDescent="0.3">
      <c r="C524" s="137" t="s">
        <v>489</v>
      </c>
      <c r="D524" s="199"/>
      <c r="E524" s="152">
        <v>12</v>
      </c>
      <c r="F524" s="304">
        <f>HLOOKUP($C524,$BZ$2:$CM$3,2,0)</f>
        <v>15004.09</v>
      </c>
      <c r="G524" s="113">
        <f>D524*E524*F524</f>
        <v>0</v>
      </c>
      <c r="H524" s="166"/>
      <c r="I524" s="114" t="s">
        <v>494</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514</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517</v>
      </c>
      <c r="J526" s="101" t="str">
        <f>VLOOKUP(I526,Presupuesto!$B$11:$C$565,2,0)</f>
        <v>DECIMOCUARTO MES</v>
      </c>
      <c r="K526" s="98" t="str">
        <f t="shared" si="16"/>
        <v>Posgrado</v>
      </c>
      <c r="L526" s="98" t="s">
        <v>394</v>
      </c>
    </row>
    <row r="527" spans="3:12" ht="15.75" thickBot="1" x14ac:dyDescent="0.3">
      <c r="C527" s="137" t="s">
        <v>490</v>
      </c>
      <c r="D527" s="199"/>
      <c r="E527" s="152">
        <v>12</v>
      </c>
      <c r="F527" s="304">
        <f>HLOOKUP($C527,$BZ$2:$CM$3,2,0)</f>
        <v>13238.9</v>
      </c>
      <c r="G527" s="113">
        <f>D527*E527*F527</f>
        <v>0</v>
      </c>
      <c r="H527" s="166"/>
      <c r="I527" s="114" t="s">
        <v>494</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514</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517</v>
      </c>
      <c r="J529" s="101" t="str">
        <f>VLOOKUP(I529,Presupuesto!$B$11:$C$565,2,0)</f>
        <v>DECIMOCUARTO MES</v>
      </c>
      <c r="K529" s="98" t="str">
        <f t="shared" si="16"/>
        <v>Posgrado</v>
      </c>
      <c r="L529" s="98" t="s">
        <v>394</v>
      </c>
    </row>
    <row r="530" spans="3:12" ht="15.75" thickBot="1" x14ac:dyDescent="0.3">
      <c r="C530" s="137" t="s">
        <v>491</v>
      </c>
      <c r="D530" s="199"/>
      <c r="E530" s="152">
        <v>12</v>
      </c>
      <c r="F530" s="304">
        <f>HLOOKUP($C530,$BZ$2:$CM$3,2,0)</f>
        <v>12356.31</v>
      </c>
      <c r="G530" s="113">
        <f>D530*E530*F530</f>
        <v>0</v>
      </c>
      <c r="H530" s="166"/>
      <c r="I530" s="114" t="s">
        <v>494</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514</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517</v>
      </c>
      <c r="J532" s="101" t="str">
        <f>VLOOKUP(I532,Presupuesto!$B$11:$C$565,2,0)</f>
        <v>DECIMOCUARTO MES</v>
      </c>
      <c r="K532" s="98" t="str">
        <f t="shared" si="17"/>
        <v>Posgrado</v>
      </c>
      <c r="L532" s="98" t="s">
        <v>394</v>
      </c>
    </row>
    <row r="533" spans="3:12" ht="15.75" thickBot="1" x14ac:dyDescent="0.3">
      <c r="C533" s="137" t="s">
        <v>492</v>
      </c>
      <c r="D533" s="199"/>
      <c r="E533" s="152">
        <v>12</v>
      </c>
      <c r="F533" s="304">
        <f>HLOOKUP($C533,$BZ$2:$CM$3,2,0)</f>
        <v>463.22</v>
      </c>
      <c r="G533" s="113">
        <f>D533*E533*F533</f>
        <v>0</v>
      </c>
      <c r="H533" s="166"/>
      <c r="I533" s="114" t="s">
        <v>494</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514</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517</v>
      </c>
      <c r="J535" s="101" t="str">
        <f>VLOOKUP(I535,Presupuesto!$B$11:$C$565,2,0)</f>
        <v>DECIMOCUARTO MES</v>
      </c>
      <c r="K535" s="98" t="str">
        <f t="shared" si="17"/>
        <v>Posgrado</v>
      </c>
      <c r="L535" s="98" t="s">
        <v>394</v>
      </c>
    </row>
    <row r="536" spans="3:12" ht="15.75" thickBot="1" x14ac:dyDescent="0.3">
      <c r="C536" s="137" t="s">
        <v>493</v>
      </c>
      <c r="D536" s="199"/>
      <c r="E536" s="152">
        <v>12</v>
      </c>
      <c r="F536" s="304">
        <f>HLOOKUP($C536,$BZ$2:$CM$3,2,0)</f>
        <v>2007.3</v>
      </c>
      <c r="G536" s="113">
        <f>D536*E536*F536</f>
        <v>0</v>
      </c>
      <c r="H536" s="166"/>
      <c r="I536" s="114" t="s">
        <v>494</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514</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517</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c r="H539" s="166"/>
      <c r="I539" s="114" t="s">
        <v>562</v>
      </c>
      <c r="J539" s="114" t="str">
        <f>VLOOKUP(I539,Presupuesto!$B$11:$C$565,2,0)</f>
        <v>CONTRATOS ESPECIALES</v>
      </c>
      <c r="K539" s="98" t="s">
        <v>1363</v>
      </c>
      <c r="L539" s="98" t="s">
        <v>393</v>
      </c>
    </row>
    <row r="540" spans="3:12" x14ac:dyDescent="0.25">
      <c r="C540" s="171" t="s">
        <v>58</v>
      </c>
      <c r="D540" s="163"/>
      <c r="E540" s="154">
        <v>0</v>
      </c>
      <c r="F540" s="117">
        <f>IF(E539=0,"",(G539/E539)/12*E539)</f>
        <v>0</v>
      </c>
      <c r="G540" s="97"/>
      <c r="H540" s="164"/>
      <c r="I540" s="101" t="s">
        <v>562</v>
      </c>
      <c r="J540" s="101" t="str">
        <f>VLOOKUP(I540,Presupuesto!$B$11:$C$565,2,0)</f>
        <v>CONTRATOS ESPECIALES</v>
      </c>
      <c r="K540" s="98" t="s">
        <v>1363</v>
      </c>
      <c r="L540" s="98" t="s">
        <v>393</v>
      </c>
    </row>
    <row r="541" spans="3:12" ht="15.75" thickBot="1" x14ac:dyDescent="0.3">
      <c r="C541" s="172" t="s">
        <v>59</v>
      </c>
      <c r="D541" s="163"/>
      <c r="E541" s="154">
        <v>0</v>
      </c>
      <c r="F541" s="100">
        <f>IF(E539&lt;6,"",((E539-6)/12)*(G539/E539))</f>
        <v>0</v>
      </c>
      <c r="G541" s="97"/>
      <c r="H541" s="164"/>
      <c r="I541" s="101" t="s">
        <v>562</v>
      </c>
      <c r="J541" s="101" t="str">
        <f>VLOOKUP(I541,Presupuesto!$B$11:$C$565,2,0)</f>
        <v>CONTRATOS ESPECIALES</v>
      </c>
      <c r="K541" s="98" t="s">
        <v>1363</v>
      </c>
      <c r="L541" s="98" t="s">
        <v>398</v>
      </c>
    </row>
    <row r="542" spans="3:12" ht="15.75" thickBot="1" x14ac:dyDescent="0.3">
      <c r="C542" s="140" t="s">
        <v>60</v>
      </c>
      <c r="D542" s="199"/>
      <c r="E542" s="152">
        <v>12</v>
      </c>
      <c r="F542" s="118">
        <v>30000</v>
      </c>
      <c r="G542" s="113">
        <f>D542*E542*F542</f>
        <v>0</v>
      </c>
      <c r="H542" s="166"/>
      <c r="I542" s="114" t="s">
        <v>703</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703</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703</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494</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514</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517</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6703580.8799999999</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697" t="s">
        <v>2735</v>
      </c>
      <c r="E553" s="93"/>
      <c r="F553" s="93"/>
      <c r="G553" s="93"/>
      <c r="H553" s="76"/>
      <c r="I553" s="76"/>
      <c r="J553" s="76"/>
      <c r="K553" s="153"/>
    </row>
    <row r="554" spans="3:12" ht="18.75" x14ac:dyDescent="0.25">
      <c r="C554" s="210" t="str">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Realizar el proceso de contratacion ante la Decanatura, Administracion, SEDP y Rectoria.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480</v>
      </c>
      <c r="D557" s="199"/>
      <c r="E557" s="152">
        <v>12</v>
      </c>
      <c r="F557" s="304">
        <f>HLOOKUP($C557,$BZ$2:$CM$3,2,0)</f>
        <v>43674.39</v>
      </c>
      <c r="G557" s="113">
        <f>D557*E557*F557</f>
        <v>0</v>
      </c>
      <c r="H557" s="166"/>
      <c r="I557" s="114" t="s">
        <v>494</v>
      </c>
      <c r="J557" s="114" t="str">
        <f>VLOOKUP(I557,Presupuesto!$B$11:$C$565,2,0)</f>
        <v>SUELDOS Y SALARIOS PERMANENTES</v>
      </c>
      <c r="K557" s="218" t="s">
        <v>1445</v>
      </c>
      <c r="L557" s="98" t="s">
        <v>393</v>
      </c>
    </row>
    <row r="558" spans="3:12" x14ac:dyDescent="0.25">
      <c r="C558" s="171" t="s">
        <v>58</v>
      </c>
      <c r="D558" s="163"/>
      <c r="E558" s="154">
        <v>0</v>
      </c>
      <c r="F558" s="100">
        <f>IF(E557=0,"",(G557/E557)/12*E557)</f>
        <v>0</v>
      </c>
      <c r="G558" s="97">
        <f>F558</f>
        <v>0</v>
      </c>
      <c r="H558" s="164"/>
      <c r="I558" s="116" t="s">
        <v>514</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517</v>
      </c>
      <c r="J559" s="101" t="str">
        <f>VLOOKUP(I559,Presupuesto!$B$11:$C$565,2,0)</f>
        <v>DECIMOCUARTO MES</v>
      </c>
      <c r="K559" s="98" t="str">
        <f t="shared" si="18"/>
        <v>Posgrado</v>
      </c>
      <c r="L559" s="98" t="s">
        <v>394</v>
      </c>
    </row>
    <row r="560" spans="3:12" ht="15.75" thickBot="1" x14ac:dyDescent="0.3">
      <c r="C560" s="137" t="s">
        <v>481</v>
      </c>
      <c r="D560" s="199"/>
      <c r="E560" s="152">
        <v>12</v>
      </c>
      <c r="F560" s="304">
        <f>HLOOKUP($C560,$BZ$2:$CM$3,2,0)</f>
        <v>39703.99</v>
      </c>
      <c r="G560" s="113">
        <f>D560*E560*F560</f>
        <v>0</v>
      </c>
      <c r="H560" s="166"/>
      <c r="I560" s="114" t="s">
        <v>494</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514</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517</v>
      </c>
      <c r="J562" s="101" t="str">
        <f>VLOOKUP(I562,Presupuesto!$B$11:$C$565,2,0)</f>
        <v>DECIMOCUARTO MES</v>
      </c>
      <c r="K562" s="98" t="str">
        <f t="shared" si="18"/>
        <v>Posgrado</v>
      </c>
      <c r="L562" s="98" t="s">
        <v>394</v>
      </c>
    </row>
    <row r="563" spans="3:12" ht="15.75" thickBot="1" x14ac:dyDescent="0.3">
      <c r="C563" s="137" t="s">
        <v>482</v>
      </c>
      <c r="D563" s="199"/>
      <c r="E563" s="152">
        <v>12</v>
      </c>
      <c r="F563" s="304">
        <f>HLOOKUP($C563,$BZ$2:$CM$3,2,0)</f>
        <v>35733.589999999997</v>
      </c>
      <c r="G563" s="113">
        <f>D563*E563*F563</f>
        <v>0</v>
      </c>
      <c r="H563" s="166"/>
      <c r="I563" s="114" t="s">
        <v>494</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514</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517</v>
      </c>
      <c r="J565" s="101" t="str">
        <f>VLOOKUP(I565,Presupuesto!$B$11:$C$565,2,0)</f>
        <v>DECIMOCUARTO MES</v>
      </c>
      <c r="K565" s="98" t="str">
        <f t="shared" si="18"/>
        <v>Posgrado</v>
      </c>
      <c r="L565" s="98" t="s">
        <v>394</v>
      </c>
    </row>
    <row r="566" spans="3:12" ht="15.75" thickBot="1" x14ac:dyDescent="0.3">
      <c r="C566" s="137" t="s">
        <v>483</v>
      </c>
      <c r="D566" s="199">
        <v>11</v>
      </c>
      <c r="E566" s="152">
        <v>12</v>
      </c>
      <c r="F566" s="139">
        <v>30000</v>
      </c>
      <c r="G566" s="113">
        <v>6262639.8799999999</v>
      </c>
      <c r="H566" s="166" t="s">
        <v>1538</v>
      </c>
      <c r="I566" s="114" t="s">
        <v>562</v>
      </c>
      <c r="J566" s="114" t="str">
        <f>VLOOKUP(I566,Presupuesto!$B$11:$C$565,2,0)</f>
        <v>CONTRATOS ESPECIALES</v>
      </c>
      <c r="K566" s="98" t="s">
        <v>1363</v>
      </c>
      <c r="L566" s="98" t="s">
        <v>393</v>
      </c>
    </row>
    <row r="567" spans="3:12" x14ac:dyDescent="0.25">
      <c r="C567" s="171" t="s">
        <v>58</v>
      </c>
      <c r="D567" s="163">
        <v>11</v>
      </c>
      <c r="E567" s="154">
        <v>0</v>
      </c>
      <c r="F567" s="117">
        <v>180000</v>
      </c>
      <c r="G567" s="97">
        <v>180000</v>
      </c>
      <c r="H567" s="164" t="s">
        <v>1538</v>
      </c>
      <c r="I567" s="101" t="s">
        <v>562</v>
      </c>
      <c r="J567" s="101" t="str">
        <f>VLOOKUP(I567,Presupuesto!$B$11:$C$565,2,0)</f>
        <v>CONTRATOS ESPECIALES</v>
      </c>
      <c r="K567" s="98" t="s">
        <v>1363</v>
      </c>
      <c r="L567" s="98" t="s">
        <v>393</v>
      </c>
    </row>
    <row r="568" spans="3:12" ht="15.75" thickBot="1" x14ac:dyDescent="0.3">
      <c r="C568" s="172" t="s">
        <v>59</v>
      </c>
      <c r="D568" s="163">
        <v>11</v>
      </c>
      <c r="E568" s="154">
        <v>0</v>
      </c>
      <c r="F568" s="100">
        <f>IF(E566&lt;6,"",((E566-6)/12)*(G566/E566))</f>
        <v>260943.32833333334</v>
      </c>
      <c r="G568" s="97">
        <v>260941</v>
      </c>
      <c r="H568" s="164" t="s">
        <v>1538</v>
      </c>
      <c r="I568" s="101" t="s">
        <v>562</v>
      </c>
      <c r="J568" s="101" t="str">
        <f>VLOOKUP(I568,Presupuesto!$B$11:$C$565,2,0)</f>
        <v>CONTRATOS ESPECIALES</v>
      </c>
      <c r="K568" s="98" t="s">
        <v>1363</v>
      </c>
      <c r="L568" s="98" t="s">
        <v>398</v>
      </c>
    </row>
    <row r="569" spans="3:12" ht="15.75" thickBot="1" x14ac:dyDescent="0.3">
      <c r="C569" s="137" t="s">
        <v>484</v>
      </c>
      <c r="D569" s="199"/>
      <c r="E569" s="152">
        <v>12</v>
      </c>
      <c r="F569" s="304">
        <f>HLOOKUP($C569,$BZ$2:$CM$3,2,0)</f>
        <v>29777.99</v>
      </c>
      <c r="G569" s="113"/>
      <c r="H569" s="166"/>
      <c r="I569" s="114" t="s">
        <v>494</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514</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517</v>
      </c>
      <c r="J571" s="101" t="str">
        <f>VLOOKUP(I571,Presupuesto!$B$11:$C$565,2,0)</f>
        <v>DECIMOCUARTO MES</v>
      </c>
      <c r="K571" s="98" t="str">
        <f t="shared" si="18"/>
        <v>Posgrado</v>
      </c>
      <c r="L571" s="98" t="s">
        <v>394</v>
      </c>
    </row>
    <row r="572" spans="3:12" ht="15.75" thickBot="1" x14ac:dyDescent="0.3">
      <c r="C572" s="137" t="s">
        <v>485</v>
      </c>
      <c r="D572" s="199"/>
      <c r="E572" s="152">
        <v>12</v>
      </c>
      <c r="F572" s="304">
        <f>HLOOKUP($C572,$BZ$2:$CM$3,2,0)</f>
        <v>27792.79</v>
      </c>
      <c r="G572" s="113">
        <f>D572*E572*F572</f>
        <v>0</v>
      </c>
      <c r="H572" s="166"/>
      <c r="I572" s="114" t="s">
        <v>494</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514</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517</v>
      </c>
      <c r="J574" s="101" t="str">
        <f>VLOOKUP(I574,Presupuesto!$B$11:$C$565,2,0)</f>
        <v>DECIMOCUARTO MES</v>
      </c>
      <c r="K574" s="98" t="str">
        <f t="shared" si="18"/>
        <v>Posgrado</v>
      </c>
      <c r="L574" s="98" t="s">
        <v>394</v>
      </c>
    </row>
    <row r="575" spans="3:12" ht="15.75" thickBot="1" x14ac:dyDescent="0.3">
      <c r="C575" s="137" t="s">
        <v>486</v>
      </c>
      <c r="D575" s="199"/>
      <c r="E575" s="152">
        <v>12</v>
      </c>
      <c r="F575" s="304">
        <f>HLOOKUP($C575,$BZ$2:$CM$3,2,0)</f>
        <v>18859.39</v>
      </c>
      <c r="G575" s="113">
        <f>D575*E575*F575</f>
        <v>0</v>
      </c>
      <c r="H575" s="166"/>
      <c r="I575" s="114" t="s">
        <v>494</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514</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517</v>
      </c>
      <c r="J577" s="101" t="str">
        <f>VLOOKUP(I577,Presupuesto!$B$11:$C$565,2,0)</f>
        <v>DECIMOCUARTO MES</v>
      </c>
      <c r="K577" s="98" t="str">
        <f t="shared" si="18"/>
        <v>Posgrado</v>
      </c>
      <c r="L577" s="98" t="s">
        <v>394</v>
      </c>
    </row>
    <row r="578" spans="3:12" ht="15.75" thickBot="1" x14ac:dyDescent="0.3">
      <c r="C578" s="137" t="s">
        <v>487</v>
      </c>
      <c r="D578" s="199"/>
      <c r="E578" s="152">
        <v>12</v>
      </c>
      <c r="F578" s="304">
        <f>HLOOKUP($C578,$BZ$2:$CM$3,2,0)</f>
        <v>17866.8</v>
      </c>
      <c r="G578" s="113">
        <f>D578*E578*F578</f>
        <v>0</v>
      </c>
      <c r="H578" s="166"/>
      <c r="I578" s="114" t="s">
        <v>494</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514</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517</v>
      </c>
      <c r="J580" s="101" t="str">
        <f>VLOOKUP(I580,Presupuesto!$B$11:$C$565,2,0)</f>
        <v>DECIMOCUARTO MES</v>
      </c>
      <c r="K580" s="98" t="str">
        <f t="shared" si="18"/>
        <v>Posgrado</v>
      </c>
      <c r="L580" s="98" t="s">
        <v>394</v>
      </c>
    </row>
    <row r="581" spans="3:12" ht="15.75" thickBot="1" x14ac:dyDescent="0.3">
      <c r="C581" s="137" t="s">
        <v>488</v>
      </c>
      <c r="D581" s="199"/>
      <c r="E581" s="152">
        <v>12</v>
      </c>
      <c r="F581" s="304">
        <f>HLOOKUP($C581,$BZ$2:$CM$3,2,0)</f>
        <v>13896.4</v>
      </c>
      <c r="G581" s="113">
        <f>D581*E581*F581</f>
        <v>0</v>
      </c>
      <c r="H581" s="166"/>
      <c r="I581" s="114" t="s">
        <v>494</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514</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517</v>
      </c>
      <c r="J583" s="101" t="str">
        <f>VLOOKUP(I583,Presupuesto!$B$11:$C$565,2,0)</f>
        <v>DECIMOCUARTO MES</v>
      </c>
      <c r="K583" s="98" t="str">
        <f t="shared" si="18"/>
        <v>Posgrado</v>
      </c>
      <c r="L583" s="98" t="s">
        <v>394</v>
      </c>
    </row>
    <row r="584" spans="3:12" ht="15.75" thickBot="1" x14ac:dyDescent="0.3">
      <c r="C584" s="137" t="s">
        <v>489</v>
      </c>
      <c r="D584" s="199"/>
      <c r="E584" s="152">
        <v>12</v>
      </c>
      <c r="F584" s="304">
        <f>HLOOKUP($C584,$BZ$2:$CM$3,2,0)</f>
        <v>15004.09</v>
      </c>
      <c r="G584" s="113">
        <f>D584*E584*F584</f>
        <v>0</v>
      </c>
      <c r="H584" s="166"/>
      <c r="I584" s="114" t="s">
        <v>494</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514</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517</v>
      </c>
      <c r="J586" s="101" t="str">
        <f>VLOOKUP(I586,Presupuesto!$B$11:$C$565,2,0)</f>
        <v>DECIMOCUARTO MES</v>
      </c>
      <c r="K586" s="98" t="str">
        <f t="shared" si="18"/>
        <v>Posgrado</v>
      </c>
      <c r="L586" s="98" t="s">
        <v>394</v>
      </c>
    </row>
    <row r="587" spans="3:12" ht="15.75" thickBot="1" x14ac:dyDescent="0.3">
      <c r="C587" s="137" t="s">
        <v>490</v>
      </c>
      <c r="D587" s="199"/>
      <c r="E587" s="152">
        <v>12</v>
      </c>
      <c r="F587" s="304">
        <f>HLOOKUP($C587,$BZ$2:$CM$3,2,0)</f>
        <v>13238.9</v>
      </c>
      <c r="G587" s="113">
        <f>D587*E587*F587</f>
        <v>0</v>
      </c>
      <c r="H587" s="166"/>
      <c r="I587" s="114" t="s">
        <v>494</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514</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517</v>
      </c>
      <c r="J589" s="101" t="str">
        <f>VLOOKUP(I589,Presupuesto!$B$11:$C$565,2,0)</f>
        <v>DECIMOCUARTO MES</v>
      </c>
      <c r="K589" s="98" t="str">
        <f t="shared" si="18"/>
        <v>Posgrado</v>
      </c>
      <c r="L589" s="98" t="s">
        <v>394</v>
      </c>
    </row>
    <row r="590" spans="3:12" ht="15.75" thickBot="1" x14ac:dyDescent="0.3">
      <c r="C590" s="137" t="s">
        <v>491</v>
      </c>
      <c r="D590" s="199"/>
      <c r="E590" s="152">
        <v>12</v>
      </c>
      <c r="F590" s="304">
        <f>HLOOKUP($C590,$BZ$2:$CM$3,2,0)</f>
        <v>12356.31</v>
      </c>
      <c r="G590" s="113">
        <f>D590*E590*F590</f>
        <v>0</v>
      </c>
      <c r="H590" s="166"/>
      <c r="I590" s="114" t="s">
        <v>494</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514</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517</v>
      </c>
      <c r="J592" s="101" t="str">
        <f>VLOOKUP(I592,Presupuesto!$B$11:$C$565,2,0)</f>
        <v>DECIMOCUARTO MES</v>
      </c>
      <c r="K592" s="98" t="str">
        <f t="shared" si="19"/>
        <v>Posgrado</v>
      </c>
      <c r="L592" s="98" t="s">
        <v>394</v>
      </c>
    </row>
    <row r="593" spans="3:12" ht="15.75" thickBot="1" x14ac:dyDescent="0.3">
      <c r="C593" s="137" t="s">
        <v>492</v>
      </c>
      <c r="D593" s="199"/>
      <c r="E593" s="152">
        <v>12</v>
      </c>
      <c r="F593" s="304">
        <f>HLOOKUP($C593,$BZ$2:$CM$3,2,0)</f>
        <v>463.22</v>
      </c>
      <c r="G593" s="113">
        <f>D593*E593*F593</f>
        <v>0</v>
      </c>
      <c r="H593" s="166"/>
      <c r="I593" s="114" t="s">
        <v>494</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514</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517</v>
      </c>
      <c r="J595" s="101" t="str">
        <f>VLOOKUP(I595,Presupuesto!$B$11:$C$565,2,0)</f>
        <v>DECIMOCUARTO MES</v>
      </c>
      <c r="K595" s="98" t="str">
        <f t="shared" si="19"/>
        <v>Posgrado</v>
      </c>
      <c r="L595" s="98" t="s">
        <v>394</v>
      </c>
    </row>
    <row r="596" spans="3:12" ht="15.75" thickBot="1" x14ac:dyDescent="0.3">
      <c r="C596" s="137" t="s">
        <v>493</v>
      </c>
      <c r="D596" s="199"/>
      <c r="E596" s="152">
        <v>12</v>
      </c>
      <c r="F596" s="304">
        <f>HLOOKUP($C596,$BZ$2:$CM$3,2,0)</f>
        <v>2007.3</v>
      </c>
      <c r="G596" s="113">
        <f>D596*E596*F596</f>
        <v>0</v>
      </c>
      <c r="H596" s="166"/>
      <c r="I596" s="114" t="s">
        <v>494</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514</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517</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c r="H599" s="166"/>
      <c r="I599" s="114" t="s">
        <v>562</v>
      </c>
      <c r="J599" s="114" t="str">
        <f>VLOOKUP(I599,Presupuesto!$B$11:$C$565,2,0)</f>
        <v>CONTRATOS ESPECIALES</v>
      </c>
      <c r="K599" s="98" t="s">
        <v>1363</v>
      </c>
      <c r="L599" s="98" t="s">
        <v>393</v>
      </c>
    </row>
    <row r="600" spans="3:12" x14ac:dyDescent="0.25">
      <c r="C600" s="171" t="s">
        <v>58</v>
      </c>
      <c r="D600" s="163"/>
      <c r="E600" s="154">
        <v>0</v>
      </c>
      <c r="F600" s="117">
        <v>180000</v>
      </c>
      <c r="G600" s="97"/>
      <c r="H600" s="164"/>
      <c r="I600" s="101" t="s">
        <v>562</v>
      </c>
      <c r="J600" s="101" t="str">
        <f>VLOOKUP(I600,Presupuesto!$B$11:$C$565,2,0)</f>
        <v>CONTRATOS ESPECIALES</v>
      </c>
      <c r="K600" s="98" t="s">
        <v>1363</v>
      </c>
      <c r="L600" s="98" t="s">
        <v>393</v>
      </c>
    </row>
    <row r="601" spans="3:12" ht="15.75" thickBot="1" x14ac:dyDescent="0.3">
      <c r="C601" s="172" t="s">
        <v>59</v>
      </c>
      <c r="D601" s="163"/>
      <c r="E601" s="154">
        <v>0</v>
      </c>
      <c r="F601" s="100">
        <f>IF(E599&lt;6,"",((E599-6)/12)*(G599/E599))</f>
        <v>0</v>
      </c>
      <c r="G601" s="97"/>
      <c r="H601" s="164"/>
      <c r="I601" s="101" t="s">
        <v>562</v>
      </c>
      <c r="J601" s="101" t="str">
        <f>VLOOKUP(I601,Presupuesto!$B$11:$C$565,2,0)</f>
        <v>CONTRATOS ESPECIALES</v>
      </c>
      <c r="K601" s="98" t="s">
        <v>1363</v>
      </c>
      <c r="L601" s="98" t="s">
        <v>398</v>
      </c>
    </row>
    <row r="602" spans="3:12" ht="15.75" thickBot="1" x14ac:dyDescent="0.3">
      <c r="C602" s="140" t="s">
        <v>60</v>
      </c>
      <c r="D602" s="199"/>
      <c r="E602" s="152">
        <v>12</v>
      </c>
      <c r="F602" s="118">
        <v>30000</v>
      </c>
      <c r="G602" s="113">
        <f>D602*E602*F602</f>
        <v>0</v>
      </c>
      <c r="H602" s="166"/>
      <c r="I602" s="114" t="s">
        <v>703</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703</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703</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494</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514</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517</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1546979.94</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697" t="s">
        <v>2736</v>
      </c>
      <c r="E613" s="93"/>
      <c r="F613" s="93"/>
      <c r="G613" s="93"/>
      <c r="H613" s="76"/>
      <c r="I613" s="76"/>
      <c r="J613" s="76"/>
      <c r="K613" s="153"/>
    </row>
    <row r="614" spans="3:12" ht="18.75" x14ac:dyDescent="0.25">
      <c r="C614" s="210" t="str">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Realizar el proceso de contratacion ante la Decanatura, Administracion, SEDP y Rectoria.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480</v>
      </c>
      <c r="D617" s="199"/>
      <c r="E617" s="152">
        <v>12</v>
      </c>
      <c r="F617" s="304">
        <f>HLOOKUP($C617,$BZ$2:$CM$3,2,0)</f>
        <v>43674.39</v>
      </c>
      <c r="G617" s="113">
        <f>D617*E617*F617</f>
        <v>0</v>
      </c>
      <c r="H617" s="166"/>
      <c r="I617" s="114" t="s">
        <v>494</v>
      </c>
      <c r="J617" s="114" t="str">
        <f>VLOOKUP(I617,Presupuesto!$B$11:$C$565,2,0)</f>
        <v>SUELDOS Y SALARIOS PERMANENTES</v>
      </c>
      <c r="K617" s="218" t="s">
        <v>1445</v>
      </c>
      <c r="L617" s="98" t="s">
        <v>393</v>
      </c>
    </row>
    <row r="618" spans="3:12" x14ac:dyDescent="0.25">
      <c r="C618" s="171" t="s">
        <v>58</v>
      </c>
      <c r="D618" s="163"/>
      <c r="E618" s="154">
        <v>0</v>
      </c>
      <c r="F618" s="100">
        <f>IF(E617=0,"",(G617/E617)/12*E617)</f>
        <v>0</v>
      </c>
      <c r="G618" s="97">
        <f>F618</f>
        <v>0</v>
      </c>
      <c r="H618" s="164"/>
      <c r="I618" s="116" t="s">
        <v>514</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517</v>
      </c>
      <c r="J619" s="101" t="str">
        <f>VLOOKUP(I619,Presupuesto!$B$11:$C$565,2,0)</f>
        <v>DECIMOCUARTO MES</v>
      </c>
      <c r="K619" s="98" t="str">
        <f t="shared" si="20"/>
        <v>Posgrado</v>
      </c>
      <c r="L619" s="98" t="s">
        <v>394</v>
      </c>
    </row>
    <row r="620" spans="3:12" ht="15.75" thickBot="1" x14ac:dyDescent="0.3">
      <c r="C620" s="137" t="s">
        <v>481</v>
      </c>
      <c r="D620" s="199"/>
      <c r="E620" s="152">
        <v>12</v>
      </c>
      <c r="F620" s="304">
        <f>HLOOKUP($C620,$BZ$2:$CM$3,2,0)</f>
        <v>39703.99</v>
      </c>
      <c r="G620" s="113">
        <f>D620*E620*F620</f>
        <v>0</v>
      </c>
      <c r="H620" s="166"/>
      <c r="I620" s="114" t="s">
        <v>494</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514</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517</v>
      </c>
      <c r="J622" s="101" t="str">
        <f>VLOOKUP(I622,Presupuesto!$B$11:$C$565,2,0)</f>
        <v>DECIMOCUARTO MES</v>
      </c>
      <c r="K622" s="98" t="str">
        <f t="shared" si="20"/>
        <v>Posgrado</v>
      </c>
      <c r="L622" s="98" t="s">
        <v>394</v>
      </c>
    </row>
    <row r="623" spans="3:12" ht="15.75" thickBot="1" x14ac:dyDescent="0.3">
      <c r="C623" s="137" t="s">
        <v>482</v>
      </c>
      <c r="D623" s="199"/>
      <c r="E623" s="152">
        <v>12</v>
      </c>
      <c r="F623" s="304">
        <f>HLOOKUP($C623,$BZ$2:$CM$3,2,0)</f>
        <v>35733.589999999997</v>
      </c>
      <c r="G623" s="113">
        <f>D623*E623*F623</f>
        <v>0</v>
      </c>
      <c r="H623" s="166"/>
      <c r="I623" s="114" t="s">
        <v>494</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514</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517</v>
      </c>
      <c r="J625" s="101" t="str">
        <f>VLOOKUP(I625,Presupuesto!$B$11:$C$565,2,0)</f>
        <v>DECIMOCUARTO MES</v>
      </c>
      <c r="K625" s="98" t="str">
        <f t="shared" si="20"/>
        <v>Posgrado</v>
      </c>
      <c r="L625" s="98" t="s">
        <v>394</v>
      </c>
    </row>
    <row r="626" spans="3:12" ht="15.75" thickBot="1" x14ac:dyDescent="0.3">
      <c r="C626" s="137" t="s">
        <v>483</v>
      </c>
      <c r="D626" s="199">
        <v>6</v>
      </c>
      <c r="E626" s="152">
        <v>12</v>
      </c>
      <c r="F626" s="139">
        <v>30000</v>
      </c>
      <c r="G626" s="113">
        <v>1375106.94</v>
      </c>
      <c r="H626" s="166" t="s">
        <v>1538</v>
      </c>
      <c r="I626" s="114" t="s">
        <v>562</v>
      </c>
      <c r="J626" s="114" t="str">
        <f>VLOOKUP(I626,Presupuesto!$B$11:$C$565,2,0)</f>
        <v>CONTRATOS ESPECIALES</v>
      </c>
      <c r="K626" s="98" t="s">
        <v>1363</v>
      </c>
      <c r="L626" s="98" t="s">
        <v>394</v>
      </c>
    </row>
    <row r="627" spans="3:12" x14ac:dyDescent="0.25">
      <c r="C627" s="171" t="s">
        <v>58</v>
      </c>
      <c r="D627" s="163">
        <v>6</v>
      </c>
      <c r="E627" s="154">
        <v>0</v>
      </c>
      <c r="F627" s="117">
        <f>IF(E626=0,"",(G626/E626)/12*E626)</f>
        <v>114592.245</v>
      </c>
      <c r="G627" s="97">
        <v>114582</v>
      </c>
      <c r="H627" s="164" t="s">
        <v>1538</v>
      </c>
      <c r="I627" s="101" t="s">
        <v>562</v>
      </c>
      <c r="J627" s="101" t="str">
        <f>VLOOKUP(I627,Presupuesto!$B$11:$C$565,2,0)</f>
        <v>CONTRATOS ESPECIALES</v>
      </c>
      <c r="K627" s="98" t="s">
        <v>1363</v>
      </c>
      <c r="L627" s="98" t="s">
        <v>393</v>
      </c>
    </row>
    <row r="628" spans="3:12" ht="15.75" thickBot="1" x14ac:dyDescent="0.3">
      <c r="C628" s="172" t="s">
        <v>59</v>
      </c>
      <c r="D628" s="163">
        <v>6</v>
      </c>
      <c r="E628" s="154">
        <v>0</v>
      </c>
      <c r="F628" s="100">
        <f>IF(E626&lt;6,"",((E626-6)/12)*(G626/E626))</f>
        <v>57296.122499999998</v>
      </c>
      <c r="G628" s="97">
        <v>57291</v>
      </c>
      <c r="H628" s="164" t="s">
        <v>1538</v>
      </c>
      <c r="I628" s="101" t="s">
        <v>562</v>
      </c>
      <c r="J628" s="101" t="str">
        <f>VLOOKUP(I628,Presupuesto!$B$11:$C$565,2,0)</f>
        <v>CONTRATOS ESPECIALES</v>
      </c>
      <c r="K628" s="98" t="s">
        <v>1363</v>
      </c>
      <c r="L628" s="98" t="s">
        <v>398</v>
      </c>
    </row>
    <row r="629" spans="3:12" ht="15.75" thickBot="1" x14ac:dyDescent="0.3">
      <c r="C629" s="137" t="s">
        <v>484</v>
      </c>
      <c r="D629" s="199"/>
      <c r="E629" s="152">
        <v>12</v>
      </c>
      <c r="F629" s="304">
        <f>HLOOKUP($C629,$BZ$2:$CM$3,2,0)</f>
        <v>29777.99</v>
      </c>
      <c r="G629" s="113"/>
      <c r="H629" s="166"/>
      <c r="I629" s="114" t="s">
        <v>494</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514</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517</v>
      </c>
      <c r="J631" s="101" t="str">
        <f>VLOOKUP(I631,Presupuesto!$B$11:$C$565,2,0)</f>
        <v>DECIMOCUARTO MES</v>
      </c>
      <c r="K631" s="98" t="str">
        <f t="shared" si="20"/>
        <v>Posgrado</v>
      </c>
      <c r="L631" s="98" t="s">
        <v>394</v>
      </c>
    </row>
    <row r="632" spans="3:12" ht="15.75" thickBot="1" x14ac:dyDescent="0.3">
      <c r="C632" s="137" t="s">
        <v>485</v>
      </c>
      <c r="D632" s="199"/>
      <c r="E632" s="152">
        <v>12</v>
      </c>
      <c r="F632" s="304">
        <f>HLOOKUP($C632,$BZ$2:$CM$3,2,0)</f>
        <v>27792.79</v>
      </c>
      <c r="G632" s="113">
        <f>D632*E632*F632</f>
        <v>0</v>
      </c>
      <c r="H632" s="166"/>
      <c r="I632" s="114" t="s">
        <v>494</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514</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517</v>
      </c>
      <c r="J634" s="101" t="str">
        <f>VLOOKUP(I634,Presupuesto!$B$11:$C$565,2,0)</f>
        <v>DECIMOCUARTO MES</v>
      </c>
      <c r="K634" s="98" t="str">
        <f t="shared" si="20"/>
        <v>Posgrado</v>
      </c>
      <c r="L634" s="98" t="s">
        <v>394</v>
      </c>
    </row>
    <row r="635" spans="3:12" ht="15.75" thickBot="1" x14ac:dyDescent="0.3">
      <c r="C635" s="137" t="s">
        <v>486</v>
      </c>
      <c r="D635" s="199"/>
      <c r="E635" s="152">
        <v>12</v>
      </c>
      <c r="F635" s="304">
        <f>HLOOKUP($C635,$BZ$2:$CM$3,2,0)</f>
        <v>18859.39</v>
      </c>
      <c r="G635" s="113">
        <f>D635*E635*F635</f>
        <v>0</v>
      </c>
      <c r="H635" s="166"/>
      <c r="I635" s="114" t="s">
        <v>494</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514</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517</v>
      </c>
      <c r="J637" s="101" t="str">
        <f>VLOOKUP(I637,Presupuesto!$B$11:$C$565,2,0)</f>
        <v>DECIMOCUARTO MES</v>
      </c>
      <c r="K637" s="98" t="str">
        <f t="shared" si="20"/>
        <v>Posgrado</v>
      </c>
      <c r="L637" s="98" t="s">
        <v>394</v>
      </c>
    </row>
    <row r="638" spans="3:12" ht="15.75" thickBot="1" x14ac:dyDescent="0.3">
      <c r="C638" s="137" t="s">
        <v>487</v>
      </c>
      <c r="D638" s="199"/>
      <c r="E638" s="152">
        <v>12</v>
      </c>
      <c r="F638" s="304">
        <f>HLOOKUP($C638,$BZ$2:$CM$3,2,0)</f>
        <v>17866.8</v>
      </c>
      <c r="G638" s="113">
        <f>D638*E638*F638</f>
        <v>0</v>
      </c>
      <c r="H638" s="166"/>
      <c r="I638" s="114" t="s">
        <v>494</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514</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517</v>
      </c>
      <c r="J640" s="101" t="str">
        <f>VLOOKUP(I640,Presupuesto!$B$11:$C$565,2,0)</f>
        <v>DECIMOCUARTO MES</v>
      </c>
      <c r="K640" s="98" t="str">
        <f t="shared" si="20"/>
        <v>Posgrado</v>
      </c>
      <c r="L640" s="98" t="s">
        <v>394</v>
      </c>
    </row>
    <row r="641" spans="3:12" ht="15.75" thickBot="1" x14ac:dyDescent="0.3">
      <c r="C641" s="137" t="s">
        <v>488</v>
      </c>
      <c r="D641" s="199"/>
      <c r="E641" s="152">
        <v>12</v>
      </c>
      <c r="F641" s="304">
        <f>HLOOKUP($C641,$BZ$2:$CM$3,2,0)</f>
        <v>13896.4</v>
      </c>
      <c r="G641" s="113">
        <f>D641*E641*F641</f>
        <v>0</v>
      </c>
      <c r="H641" s="166"/>
      <c r="I641" s="114" t="s">
        <v>494</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514</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517</v>
      </c>
      <c r="J643" s="101" t="str">
        <f>VLOOKUP(I643,Presupuesto!$B$11:$C$565,2,0)</f>
        <v>DECIMOCUARTO MES</v>
      </c>
      <c r="K643" s="98" t="str">
        <f t="shared" si="20"/>
        <v>Posgrado</v>
      </c>
      <c r="L643" s="98" t="s">
        <v>394</v>
      </c>
    </row>
    <row r="644" spans="3:12" ht="15.75" thickBot="1" x14ac:dyDescent="0.3">
      <c r="C644" s="137" t="s">
        <v>489</v>
      </c>
      <c r="D644" s="199"/>
      <c r="E644" s="152">
        <v>12</v>
      </c>
      <c r="F644" s="304">
        <f>HLOOKUP($C644,$BZ$2:$CM$3,2,0)</f>
        <v>15004.09</v>
      </c>
      <c r="G644" s="113">
        <f>D644*E644*F644</f>
        <v>0</v>
      </c>
      <c r="H644" s="166"/>
      <c r="I644" s="114" t="s">
        <v>494</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514</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517</v>
      </c>
      <c r="J646" s="101" t="str">
        <f>VLOOKUP(I646,Presupuesto!$B$11:$C$565,2,0)</f>
        <v>DECIMOCUARTO MES</v>
      </c>
      <c r="K646" s="98" t="str">
        <f t="shared" si="20"/>
        <v>Posgrado</v>
      </c>
      <c r="L646" s="98" t="s">
        <v>394</v>
      </c>
    </row>
    <row r="647" spans="3:12" ht="15.75" thickBot="1" x14ac:dyDescent="0.3">
      <c r="C647" s="137" t="s">
        <v>490</v>
      </c>
      <c r="D647" s="199"/>
      <c r="E647" s="152">
        <v>12</v>
      </c>
      <c r="F647" s="304">
        <f>HLOOKUP($C647,$BZ$2:$CM$3,2,0)</f>
        <v>13238.9</v>
      </c>
      <c r="G647" s="113">
        <f>D647*E647*F647</f>
        <v>0</v>
      </c>
      <c r="H647" s="166"/>
      <c r="I647" s="114" t="s">
        <v>494</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514</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517</v>
      </c>
      <c r="J649" s="101" t="str">
        <f>VLOOKUP(I649,Presupuesto!$B$11:$C$565,2,0)</f>
        <v>DECIMOCUARTO MES</v>
      </c>
      <c r="K649" s="98" t="str">
        <f t="shared" si="20"/>
        <v>Posgrado</v>
      </c>
      <c r="L649" s="98" t="s">
        <v>394</v>
      </c>
    </row>
    <row r="650" spans="3:12" ht="15.75" thickBot="1" x14ac:dyDescent="0.3">
      <c r="C650" s="137" t="s">
        <v>491</v>
      </c>
      <c r="D650" s="199"/>
      <c r="E650" s="152">
        <v>12</v>
      </c>
      <c r="F650" s="304">
        <f>HLOOKUP($C650,$BZ$2:$CM$3,2,0)</f>
        <v>12356.31</v>
      </c>
      <c r="G650" s="113">
        <f>D650*E650*F650</f>
        <v>0</v>
      </c>
      <c r="H650" s="166"/>
      <c r="I650" s="114" t="s">
        <v>494</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514</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517</v>
      </c>
      <c r="J652" s="101" t="str">
        <f>VLOOKUP(I652,Presupuesto!$B$11:$C$565,2,0)</f>
        <v>DECIMOCUARTO MES</v>
      </c>
      <c r="K652" s="98" t="str">
        <f t="shared" si="21"/>
        <v>Posgrado</v>
      </c>
      <c r="L652" s="98" t="s">
        <v>394</v>
      </c>
    </row>
    <row r="653" spans="3:12" ht="15.75" thickBot="1" x14ac:dyDescent="0.3">
      <c r="C653" s="137" t="s">
        <v>492</v>
      </c>
      <c r="D653" s="199"/>
      <c r="E653" s="152">
        <v>12</v>
      </c>
      <c r="F653" s="304">
        <f>HLOOKUP($C653,$BZ$2:$CM$3,2,0)</f>
        <v>463.22</v>
      </c>
      <c r="G653" s="113">
        <f>D653*E653*F653</f>
        <v>0</v>
      </c>
      <c r="H653" s="166"/>
      <c r="I653" s="114" t="s">
        <v>494</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514</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517</v>
      </c>
      <c r="J655" s="101" t="str">
        <f>VLOOKUP(I655,Presupuesto!$B$11:$C$565,2,0)</f>
        <v>DECIMOCUARTO MES</v>
      </c>
      <c r="K655" s="98" t="str">
        <f t="shared" si="21"/>
        <v>Posgrado</v>
      </c>
      <c r="L655" s="98" t="s">
        <v>394</v>
      </c>
    </row>
    <row r="656" spans="3:12" ht="15.75" thickBot="1" x14ac:dyDescent="0.3">
      <c r="C656" s="137" t="s">
        <v>493</v>
      </c>
      <c r="D656" s="199"/>
      <c r="E656" s="152">
        <v>12</v>
      </c>
      <c r="F656" s="304">
        <f>HLOOKUP($C656,$BZ$2:$CM$3,2,0)</f>
        <v>2007.3</v>
      </c>
      <c r="G656" s="113">
        <f>D656*E656*F656</f>
        <v>0</v>
      </c>
      <c r="H656" s="166"/>
      <c r="I656" s="114" t="s">
        <v>494</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514</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517</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c r="H659" s="166"/>
      <c r="I659" s="114" t="s">
        <v>562</v>
      </c>
      <c r="J659" s="114" t="str">
        <f>VLOOKUP(I659,Presupuesto!$B$11:$C$565,2,0)</f>
        <v>CONTRATOS ESPECIALES</v>
      </c>
      <c r="K659" s="98" t="s">
        <v>1363</v>
      </c>
      <c r="L659" s="98" t="s">
        <v>394</v>
      </c>
    </row>
    <row r="660" spans="3:12" x14ac:dyDescent="0.25">
      <c r="C660" s="171" t="s">
        <v>58</v>
      </c>
      <c r="D660" s="163"/>
      <c r="E660" s="154">
        <v>0</v>
      </c>
      <c r="F660" s="117">
        <f>IF(E659=0,"",(G659/E659)/12*E659)</f>
        <v>0</v>
      </c>
      <c r="G660" s="97"/>
      <c r="H660" s="164"/>
      <c r="I660" s="101" t="s">
        <v>562</v>
      </c>
      <c r="J660" s="101" t="str">
        <f>VLOOKUP(I660,Presupuesto!$B$11:$C$565,2,0)</f>
        <v>CONTRATOS ESPECIALES</v>
      </c>
      <c r="K660" s="98" t="s">
        <v>1363</v>
      </c>
      <c r="L660" s="98" t="s">
        <v>393</v>
      </c>
    </row>
    <row r="661" spans="3:12" ht="15.75" thickBot="1" x14ac:dyDescent="0.3">
      <c r="C661" s="172" t="s">
        <v>59</v>
      </c>
      <c r="D661" s="163"/>
      <c r="E661" s="154">
        <v>0</v>
      </c>
      <c r="F661" s="100">
        <f>IF(E659&lt;6,"",((E659-6)/12)*(G659/E659))</f>
        <v>0</v>
      </c>
      <c r="G661" s="97"/>
      <c r="H661" s="164"/>
      <c r="I661" s="101" t="s">
        <v>562</v>
      </c>
      <c r="J661" s="101" t="str">
        <f>VLOOKUP(I661,Presupuesto!$B$11:$C$565,2,0)</f>
        <v>CONTRATOS ESPECIALES</v>
      </c>
      <c r="K661" s="98" t="s">
        <v>1363</v>
      </c>
      <c r="L661" s="98" t="s">
        <v>398</v>
      </c>
    </row>
    <row r="662" spans="3:12" ht="15.75" thickBot="1" x14ac:dyDescent="0.3">
      <c r="C662" s="140" t="s">
        <v>60</v>
      </c>
      <c r="D662" s="199"/>
      <c r="E662" s="152">
        <v>12</v>
      </c>
      <c r="F662" s="118">
        <v>30000</v>
      </c>
      <c r="G662" s="113">
        <f>D662*E662*F662</f>
        <v>0</v>
      </c>
      <c r="H662" s="166"/>
      <c r="I662" s="114" t="s">
        <v>703</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703</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703</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494</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514</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517</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6067575.4000000004</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697" t="s">
        <v>2737</v>
      </c>
      <c r="E673" s="93"/>
      <c r="F673" s="93"/>
      <c r="G673" s="93"/>
      <c r="H673" s="76"/>
      <c r="I673" s="76"/>
      <c r="J673" s="76"/>
      <c r="K673" s="153"/>
    </row>
    <row r="674" spans="3:12" ht="18.75" x14ac:dyDescent="0.25">
      <c r="C674" s="210" t="str">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Realizar el proceso de contratacion ante la Decanatura, Administracion, SEDP y Rectoria.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480</v>
      </c>
      <c r="D677" s="199"/>
      <c r="E677" s="152">
        <v>12</v>
      </c>
      <c r="F677" s="304">
        <f>HLOOKUP($C677,$BZ$2:$CM$3,2,0)</f>
        <v>43674.39</v>
      </c>
      <c r="G677" s="113">
        <f>D677*E677*F677</f>
        <v>0</v>
      </c>
      <c r="H677" s="166"/>
      <c r="I677" s="114" t="s">
        <v>494</v>
      </c>
      <c r="J677" s="114" t="str">
        <f>VLOOKUP(I677,Presupuesto!$B$11:$C$565,2,0)</f>
        <v>SUELDOS Y SALARIOS PERMANENTES</v>
      </c>
      <c r="K677" s="218" t="s">
        <v>1445</v>
      </c>
      <c r="L677" s="98" t="s">
        <v>393</v>
      </c>
    </row>
    <row r="678" spans="3:12" x14ac:dyDescent="0.25">
      <c r="C678" s="171" t="s">
        <v>58</v>
      </c>
      <c r="D678" s="163"/>
      <c r="E678" s="154">
        <v>0</v>
      </c>
      <c r="F678" s="100">
        <f>IF(E677=0,"",(G677/E677)/12*E677)</f>
        <v>0</v>
      </c>
      <c r="G678" s="97">
        <f>F678</f>
        <v>0</v>
      </c>
      <c r="H678" s="164"/>
      <c r="I678" s="116" t="s">
        <v>514</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517</v>
      </c>
      <c r="J679" s="101" t="str">
        <f>VLOOKUP(I679,Presupuesto!$B$11:$C$565,2,0)</f>
        <v>DECIMOCUARTO MES</v>
      </c>
      <c r="K679" s="98" t="str">
        <f t="shared" si="22"/>
        <v>Posgrado</v>
      </c>
      <c r="L679" s="98" t="s">
        <v>394</v>
      </c>
    </row>
    <row r="680" spans="3:12" ht="15.75" thickBot="1" x14ac:dyDescent="0.3">
      <c r="C680" s="137" t="s">
        <v>481</v>
      </c>
      <c r="D680" s="199"/>
      <c r="E680" s="152">
        <v>12</v>
      </c>
      <c r="F680" s="304">
        <f>HLOOKUP($C680,$BZ$2:$CM$3,2,0)</f>
        <v>39703.99</v>
      </c>
      <c r="G680" s="113">
        <f>D680*E680*F680</f>
        <v>0</v>
      </c>
      <c r="H680" s="166"/>
      <c r="I680" s="114" t="s">
        <v>494</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514</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517</v>
      </c>
      <c r="J682" s="101" t="str">
        <f>VLOOKUP(I682,Presupuesto!$B$11:$C$565,2,0)</f>
        <v>DECIMOCUARTO MES</v>
      </c>
      <c r="K682" s="98" t="str">
        <f t="shared" si="22"/>
        <v>Posgrado</v>
      </c>
      <c r="L682" s="98" t="s">
        <v>394</v>
      </c>
    </row>
    <row r="683" spans="3:12" ht="15.75" thickBot="1" x14ac:dyDescent="0.3">
      <c r="C683" s="137" t="s">
        <v>482</v>
      </c>
      <c r="D683" s="199"/>
      <c r="E683" s="152">
        <v>12</v>
      </c>
      <c r="F683" s="304">
        <f>HLOOKUP($C683,$BZ$2:$CM$3,2,0)</f>
        <v>35733.589999999997</v>
      </c>
      <c r="G683" s="113">
        <f>D683*E683*F683</f>
        <v>0</v>
      </c>
      <c r="H683" s="166"/>
      <c r="I683" s="114" t="s">
        <v>494</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514</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517</v>
      </c>
      <c r="J685" s="101" t="str">
        <f>VLOOKUP(I685,Presupuesto!$B$11:$C$565,2,0)</f>
        <v>DECIMOCUARTO MES</v>
      </c>
      <c r="K685" s="98" t="str">
        <f t="shared" si="22"/>
        <v>Posgrado</v>
      </c>
      <c r="L685" s="98" t="s">
        <v>394</v>
      </c>
    </row>
    <row r="686" spans="3:12" ht="15.75" thickBot="1" x14ac:dyDescent="0.3">
      <c r="C686" s="137" t="s">
        <v>483</v>
      </c>
      <c r="D686" s="199">
        <v>14</v>
      </c>
      <c r="E686" s="152">
        <v>12</v>
      </c>
      <c r="F686" s="139">
        <v>30000</v>
      </c>
      <c r="G686" s="113">
        <v>5393378.4000000004</v>
      </c>
      <c r="H686" s="166" t="s">
        <v>1538</v>
      </c>
      <c r="I686" s="114" t="s">
        <v>562</v>
      </c>
      <c r="J686" s="114" t="str">
        <f>VLOOKUP(I686,Presupuesto!$B$11:$C$565,2,0)</f>
        <v>CONTRATOS ESPECIALES</v>
      </c>
      <c r="K686" s="98" t="s">
        <v>1363</v>
      </c>
      <c r="L686" s="98" t="s">
        <v>393</v>
      </c>
    </row>
    <row r="687" spans="3:12" x14ac:dyDescent="0.25">
      <c r="C687" s="171" t="s">
        <v>58</v>
      </c>
      <c r="D687" s="163">
        <v>9</v>
      </c>
      <c r="E687" s="154">
        <v>0</v>
      </c>
      <c r="F687" s="117">
        <f>IF(E686=0,"",(G686/E686)/12*E686)</f>
        <v>449448.20000000007</v>
      </c>
      <c r="G687" s="97">
        <v>449465</v>
      </c>
      <c r="H687" s="164" t="s">
        <v>1538</v>
      </c>
      <c r="I687" s="101" t="s">
        <v>562</v>
      </c>
      <c r="J687" s="101" t="str">
        <f>VLOOKUP(I687,Presupuesto!$B$11:$C$565,2,0)</f>
        <v>CONTRATOS ESPECIALES</v>
      </c>
      <c r="K687" s="98" t="s">
        <v>1363</v>
      </c>
      <c r="L687" s="98" t="s">
        <v>393</v>
      </c>
    </row>
    <row r="688" spans="3:12" ht="15.75" thickBot="1" x14ac:dyDescent="0.3">
      <c r="C688" s="172" t="s">
        <v>59</v>
      </c>
      <c r="D688" s="163">
        <v>9</v>
      </c>
      <c r="E688" s="154">
        <v>0</v>
      </c>
      <c r="F688" s="100">
        <f>IF(E686&lt;6,"",((E686-6)/12)*(G686/E686))</f>
        <v>224724.1</v>
      </c>
      <c r="G688" s="97">
        <v>224732</v>
      </c>
      <c r="H688" s="164" t="s">
        <v>1538</v>
      </c>
      <c r="I688" s="101" t="s">
        <v>562</v>
      </c>
      <c r="J688" s="101" t="str">
        <f>VLOOKUP(I688,Presupuesto!$B$11:$C$565,2,0)</f>
        <v>CONTRATOS ESPECIALES</v>
      </c>
      <c r="K688" s="98" t="s">
        <v>1363</v>
      </c>
      <c r="L688" s="98" t="s">
        <v>398</v>
      </c>
    </row>
    <row r="689" spans="3:12" ht="15.75" thickBot="1" x14ac:dyDescent="0.3">
      <c r="C689" s="137" t="s">
        <v>484</v>
      </c>
      <c r="D689" s="199"/>
      <c r="E689" s="152">
        <v>12</v>
      </c>
      <c r="F689" s="304">
        <f>HLOOKUP($C689,$BZ$2:$CM$3,2,0)</f>
        <v>29777.99</v>
      </c>
      <c r="G689" s="113" t="b">
        <f>G686=D689*E689*F689</f>
        <v>0</v>
      </c>
      <c r="H689" s="166"/>
      <c r="I689" s="114" t="s">
        <v>494</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514</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517</v>
      </c>
      <c r="J691" s="101" t="str">
        <f>VLOOKUP(I691,Presupuesto!$B$11:$C$565,2,0)</f>
        <v>DECIMOCUARTO MES</v>
      </c>
      <c r="K691" s="98" t="str">
        <f t="shared" si="22"/>
        <v>Posgrado</v>
      </c>
      <c r="L691" s="98" t="s">
        <v>394</v>
      </c>
    </row>
    <row r="692" spans="3:12" ht="15.75" thickBot="1" x14ac:dyDescent="0.3">
      <c r="C692" s="137" t="s">
        <v>485</v>
      </c>
      <c r="D692" s="199"/>
      <c r="E692" s="152">
        <v>12</v>
      </c>
      <c r="F692" s="304">
        <f>HLOOKUP($C692,$BZ$2:$CM$3,2,0)</f>
        <v>27792.79</v>
      </c>
      <c r="G692" s="113">
        <f>D692*E692*F692</f>
        <v>0</v>
      </c>
      <c r="H692" s="166"/>
      <c r="I692" s="114" t="s">
        <v>494</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514</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517</v>
      </c>
      <c r="J694" s="101" t="str">
        <f>VLOOKUP(I694,Presupuesto!$B$11:$C$565,2,0)</f>
        <v>DECIMOCUARTO MES</v>
      </c>
      <c r="K694" s="98" t="str">
        <f t="shared" si="22"/>
        <v>Posgrado</v>
      </c>
      <c r="L694" s="98" t="s">
        <v>394</v>
      </c>
    </row>
    <row r="695" spans="3:12" ht="15.75" thickBot="1" x14ac:dyDescent="0.3">
      <c r="C695" s="137" t="s">
        <v>486</v>
      </c>
      <c r="D695" s="199"/>
      <c r="E695" s="152">
        <v>12</v>
      </c>
      <c r="F695" s="304">
        <f>HLOOKUP($C695,$BZ$2:$CM$3,2,0)</f>
        <v>18859.39</v>
      </c>
      <c r="G695" s="113">
        <f>D695*E695*F695</f>
        <v>0</v>
      </c>
      <c r="H695" s="166"/>
      <c r="I695" s="114" t="s">
        <v>494</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514</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517</v>
      </c>
      <c r="J697" s="101" t="str">
        <f>VLOOKUP(I697,Presupuesto!$B$11:$C$565,2,0)</f>
        <v>DECIMOCUARTO MES</v>
      </c>
      <c r="K697" s="98" t="str">
        <f t="shared" si="22"/>
        <v>Posgrado</v>
      </c>
      <c r="L697" s="98" t="s">
        <v>394</v>
      </c>
    </row>
    <row r="698" spans="3:12" ht="15.75" thickBot="1" x14ac:dyDescent="0.3">
      <c r="C698" s="137" t="s">
        <v>487</v>
      </c>
      <c r="D698" s="199"/>
      <c r="E698" s="152">
        <v>12</v>
      </c>
      <c r="F698" s="304">
        <f>HLOOKUP($C698,$BZ$2:$CM$3,2,0)</f>
        <v>17866.8</v>
      </c>
      <c r="G698" s="113">
        <f>D698*E698*F698</f>
        <v>0</v>
      </c>
      <c r="H698" s="166"/>
      <c r="I698" s="114" t="s">
        <v>494</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514</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517</v>
      </c>
      <c r="J700" s="101" t="str">
        <f>VLOOKUP(I700,Presupuesto!$B$11:$C$565,2,0)</f>
        <v>DECIMOCUARTO MES</v>
      </c>
      <c r="K700" s="98" t="str">
        <f t="shared" si="22"/>
        <v>Posgrado</v>
      </c>
      <c r="L700" s="98" t="s">
        <v>394</v>
      </c>
    </row>
    <row r="701" spans="3:12" ht="15.75" thickBot="1" x14ac:dyDescent="0.3">
      <c r="C701" s="137" t="s">
        <v>488</v>
      </c>
      <c r="D701" s="199"/>
      <c r="E701" s="152">
        <v>12</v>
      </c>
      <c r="F701" s="304">
        <f>HLOOKUP($C701,$BZ$2:$CM$3,2,0)</f>
        <v>13896.4</v>
      </c>
      <c r="G701" s="113">
        <f>D701*E701*F701</f>
        <v>0</v>
      </c>
      <c r="H701" s="166"/>
      <c r="I701" s="114" t="s">
        <v>494</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514</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517</v>
      </c>
      <c r="J703" s="101" t="str">
        <f>VLOOKUP(I703,Presupuesto!$B$11:$C$565,2,0)</f>
        <v>DECIMOCUARTO MES</v>
      </c>
      <c r="K703" s="98" t="str">
        <f t="shared" si="22"/>
        <v>Posgrado</v>
      </c>
      <c r="L703" s="98" t="s">
        <v>394</v>
      </c>
    </row>
    <row r="704" spans="3:12" ht="15.75" thickBot="1" x14ac:dyDescent="0.3">
      <c r="C704" s="137" t="s">
        <v>489</v>
      </c>
      <c r="D704" s="199"/>
      <c r="E704" s="152">
        <v>12</v>
      </c>
      <c r="F704" s="304">
        <f>HLOOKUP($C704,$BZ$2:$CM$3,2,0)</f>
        <v>15004.09</v>
      </c>
      <c r="G704" s="113">
        <f>D704*E704*F704</f>
        <v>0</v>
      </c>
      <c r="H704" s="166"/>
      <c r="I704" s="114" t="s">
        <v>494</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514</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517</v>
      </c>
      <c r="J706" s="101" t="str">
        <f>VLOOKUP(I706,Presupuesto!$B$11:$C$565,2,0)</f>
        <v>DECIMOCUARTO MES</v>
      </c>
      <c r="K706" s="98" t="str">
        <f t="shared" si="22"/>
        <v>Posgrado</v>
      </c>
      <c r="L706" s="98" t="s">
        <v>394</v>
      </c>
    </row>
    <row r="707" spans="3:12" ht="15.75" thickBot="1" x14ac:dyDescent="0.3">
      <c r="C707" s="137" t="s">
        <v>490</v>
      </c>
      <c r="D707" s="199"/>
      <c r="E707" s="152">
        <v>12</v>
      </c>
      <c r="F707" s="304">
        <f>HLOOKUP($C707,$BZ$2:$CM$3,2,0)</f>
        <v>13238.9</v>
      </c>
      <c r="G707" s="113">
        <f>D707*E707*F707</f>
        <v>0</v>
      </c>
      <c r="H707" s="166"/>
      <c r="I707" s="114" t="s">
        <v>494</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514</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517</v>
      </c>
      <c r="J709" s="101" t="str">
        <f>VLOOKUP(I709,Presupuesto!$B$11:$C$565,2,0)</f>
        <v>DECIMOCUARTO MES</v>
      </c>
      <c r="K709" s="98" t="str">
        <f t="shared" si="22"/>
        <v>Posgrado</v>
      </c>
      <c r="L709" s="98" t="s">
        <v>394</v>
      </c>
    </row>
    <row r="710" spans="3:12" ht="15.75" thickBot="1" x14ac:dyDescent="0.3">
      <c r="C710" s="137" t="s">
        <v>491</v>
      </c>
      <c r="D710" s="199"/>
      <c r="E710" s="152">
        <v>12</v>
      </c>
      <c r="F710" s="304">
        <f>HLOOKUP($C710,$BZ$2:$CM$3,2,0)</f>
        <v>12356.31</v>
      </c>
      <c r="G710" s="113">
        <f>D710*E710*F710</f>
        <v>0</v>
      </c>
      <c r="H710" s="166"/>
      <c r="I710" s="114" t="s">
        <v>494</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514</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517</v>
      </c>
      <c r="J712" s="101" t="str">
        <f>VLOOKUP(I712,Presupuesto!$B$11:$C$565,2,0)</f>
        <v>DECIMOCUARTO MES</v>
      </c>
      <c r="K712" s="98" t="str">
        <f t="shared" si="23"/>
        <v>Posgrado</v>
      </c>
      <c r="L712" s="98" t="s">
        <v>394</v>
      </c>
    </row>
    <row r="713" spans="3:12" ht="15.75" thickBot="1" x14ac:dyDescent="0.3">
      <c r="C713" s="137" t="s">
        <v>492</v>
      </c>
      <c r="D713" s="199"/>
      <c r="E713" s="152">
        <v>12</v>
      </c>
      <c r="F713" s="304">
        <f>HLOOKUP($C713,$BZ$2:$CM$3,2,0)</f>
        <v>463.22</v>
      </c>
      <c r="G713" s="113">
        <f>D713*E713*F713</f>
        <v>0</v>
      </c>
      <c r="H713" s="166"/>
      <c r="I713" s="114" t="s">
        <v>494</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514</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517</v>
      </c>
      <c r="J715" s="101" t="str">
        <f>VLOOKUP(I715,Presupuesto!$B$11:$C$565,2,0)</f>
        <v>DECIMOCUARTO MES</v>
      </c>
      <c r="K715" s="98" t="str">
        <f t="shared" si="23"/>
        <v>Posgrado</v>
      </c>
      <c r="L715" s="98" t="s">
        <v>394</v>
      </c>
    </row>
    <row r="716" spans="3:12" ht="15.75" thickBot="1" x14ac:dyDescent="0.3">
      <c r="C716" s="137" t="s">
        <v>493</v>
      </c>
      <c r="D716" s="199"/>
      <c r="E716" s="152">
        <v>12</v>
      </c>
      <c r="F716" s="304">
        <f>HLOOKUP($C716,$BZ$2:$CM$3,2,0)</f>
        <v>2007.3</v>
      </c>
      <c r="G716" s="113">
        <f>D716*E716*F716</f>
        <v>0</v>
      </c>
      <c r="H716" s="166"/>
      <c r="I716" s="114" t="s">
        <v>494</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514</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517</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c r="H719" s="166"/>
      <c r="I719" s="114" t="s">
        <v>562</v>
      </c>
      <c r="J719" s="114" t="str">
        <f>VLOOKUP(I719,Presupuesto!$B$11:$C$565,2,0)</f>
        <v>CONTRATOS ESPECIALES</v>
      </c>
      <c r="K719" s="98" t="s">
        <v>1363</v>
      </c>
      <c r="L719" s="98" t="s">
        <v>393</v>
      </c>
    </row>
    <row r="720" spans="3:12" x14ac:dyDescent="0.25">
      <c r="C720" s="171" t="s">
        <v>58</v>
      </c>
      <c r="D720" s="163"/>
      <c r="E720" s="154">
        <v>0</v>
      </c>
      <c r="F720" s="117">
        <f>IF(E719=0,"",(G719/E719)/12*E719)</f>
        <v>0</v>
      </c>
      <c r="G720" s="97"/>
      <c r="H720" s="164"/>
      <c r="I720" s="101" t="s">
        <v>562</v>
      </c>
      <c r="J720" s="101" t="str">
        <f>VLOOKUP(I720,Presupuesto!$B$11:$C$565,2,0)</f>
        <v>CONTRATOS ESPECIALES</v>
      </c>
      <c r="K720" s="98" t="s">
        <v>1363</v>
      </c>
      <c r="L720" s="98" t="s">
        <v>393</v>
      </c>
    </row>
    <row r="721" spans="3:12" ht="15.75" thickBot="1" x14ac:dyDescent="0.3">
      <c r="C721" s="172" t="s">
        <v>59</v>
      </c>
      <c r="D721" s="163"/>
      <c r="E721" s="154">
        <v>0</v>
      </c>
      <c r="F721" s="100">
        <f>IF(E719&lt;6,"",((E719-6)/12)*(G719/E719))</f>
        <v>0</v>
      </c>
      <c r="G721" s="97"/>
      <c r="H721" s="164"/>
      <c r="I721" s="101" t="s">
        <v>562</v>
      </c>
      <c r="J721" s="101" t="str">
        <f>VLOOKUP(I721,Presupuesto!$B$11:$C$565,2,0)</f>
        <v>CONTRATOS ESPECIALES</v>
      </c>
      <c r="K721" s="98" t="s">
        <v>1363</v>
      </c>
      <c r="L721" s="98" t="s">
        <v>398</v>
      </c>
    </row>
    <row r="722" spans="3:12" ht="15.75" thickBot="1" x14ac:dyDescent="0.3">
      <c r="C722" s="140" t="s">
        <v>60</v>
      </c>
      <c r="D722" s="199"/>
      <c r="E722" s="152">
        <v>12</v>
      </c>
      <c r="F722" s="118">
        <v>30000</v>
      </c>
      <c r="G722" s="113">
        <f>D722*E722*F722</f>
        <v>0</v>
      </c>
      <c r="H722" s="166"/>
      <c r="I722" s="114" t="s">
        <v>703</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703</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703</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494</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514</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517</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5994548</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697" t="s">
        <v>2738</v>
      </c>
      <c r="E733" s="93"/>
      <c r="F733" s="93"/>
      <c r="G733" s="93"/>
      <c r="H733" s="76"/>
      <c r="I733" s="76"/>
      <c r="J733" s="76"/>
      <c r="K733" s="153"/>
    </row>
    <row r="734" spans="3:12" ht="18.75" x14ac:dyDescent="0.25">
      <c r="C734" s="210" t="str">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Realizar el proceso de contratacion ante la Decanatura, Administracion, SEDP y Rectoria.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480</v>
      </c>
      <c r="D737" s="199"/>
      <c r="E737" s="152">
        <v>12</v>
      </c>
      <c r="F737" s="304">
        <f>HLOOKUP($C737,$BZ$2:$CM$3,2,0)</f>
        <v>43674.39</v>
      </c>
      <c r="G737" s="113">
        <f>D737*E737*F737</f>
        <v>0</v>
      </c>
      <c r="H737" s="166"/>
      <c r="I737" s="114" t="s">
        <v>494</v>
      </c>
      <c r="J737" s="114" t="str">
        <f>VLOOKUP(I737,Presupuesto!$B$11:$C$565,2,0)</f>
        <v>SUELDOS Y SALARIOS PERMANENTES</v>
      </c>
      <c r="K737" s="218" t="s">
        <v>1445</v>
      </c>
      <c r="L737" s="98" t="s">
        <v>393</v>
      </c>
    </row>
    <row r="738" spans="3:12" x14ac:dyDescent="0.25">
      <c r="C738" s="171" t="s">
        <v>58</v>
      </c>
      <c r="D738" s="163"/>
      <c r="E738" s="154">
        <v>0</v>
      </c>
      <c r="F738" s="100">
        <f>IF(E737=0,"",(G737/E737)/12*E737)</f>
        <v>0</v>
      </c>
      <c r="G738" s="97">
        <f>F738</f>
        <v>0</v>
      </c>
      <c r="H738" s="164"/>
      <c r="I738" s="116" t="s">
        <v>514</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517</v>
      </c>
      <c r="J739" s="101" t="str">
        <f>VLOOKUP(I739,Presupuesto!$B$11:$C$565,2,0)</f>
        <v>DECIMOCUARTO MES</v>
      </c>
      <c r="K739" s="98" t="str">
        <f t="shared" si="24"/>
        <v>Posgrado</v>
      </c>
      <c r="L739" s="98" t="s">
        <v>394</v>
      </c>
    </row>
    <row r="740" spans="3:12" ht="15.75" thickBot="1" x14ac:dyDescent="0.3">
      <c r="C740" s="137" t="s">
        <v>481</v>
      </c>
      <c r="D740" s="199"/>
      <c r="E740" s="152">
        <v>12</v>
      </c>
      <c r="F740" s="304">
        <f>HLOOKUP($C740,$BZ$2:$CM$3,2,0)</f>
        <v>39703.99</v>
      </c>
      <c r="G740" s="113">
        <f>D740*E740*F740</f>
        <v>0</v>
      </c>
      <c r="H740" s="166"/>
      <c r="I740" s="114" t="s">
        <v>494</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514</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517</v>
      </c>
      <c r="J742" s="101" t="str">
        <f>VLOOKUP(I742,Presupuesto!$B$11:$C$565,2,0)</f>
        <v>DECIMOCUARTO MES</v>
      </c>
      <c r="K742" s="98" t="str">
        <f t="shared" si="24"/>
        <v>Posgrado</v>
      </c>
      <c r="L742" s="98" t="s">
        <v>394</v>
      </c>
    </row>
    <row r="743" spans="3:12" ht="15.75" thickBot="1" x14ac:dyDescent="0.3">
      <c r="C743" s="137" t="s">
        <v>482</v>
      </c>
      <c r="D743" s="199"/>
      <c r="E743" s="152">
        <v>12</v>
      </c>
      <c r="F743" s="304">
        <f>HLOOKUP($C743,$BZ$2:$CM$3,2,0)</f>
        <v>35733.589999999997</v>
      </c>
      <c r="G743" s="113">
        <f>D743*E743*F743</f>
        <v>0</v>
      </c>
      <c r="H743" s="166"/>
      <c r="I743" s="114" t="s">
        <v>494</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514</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517</v>
      </c>
      <c r="J745" s="101" t="str">
        <f>VLOOKUP(I745,Presupuesto!$B$11:$C$565,2,0)</f>
        <v>DECIMOCUARTO MES</v>
      </c>
      <c r="K745" s="98" t="str">
        <f t="shared" si="24"/>
        <v>Posgrado</v>
      </c>
      <c r="L745" s="98" t="s">
        <v>394</v>
      </c>
    </row>
    <row r="746" spans="3:12" ht="15.75" thickBot="1" x14ac:dyDescent="0.3">
      <c r="C746" s="137" t="s">
        <v>483</v>
      </c>
      <c r="D746" s="199">
        <v>19</v>
      </c>
      <c r="E746" s="152">
        <v>12</v>
      </c>
      <c r="F746" s="139">
        <v>30000</v>
      </c>
      <c r="G746" s="113">
        <v>5328485</v>
      </c>
      <c r="H746" s="166" t="s">
        <v>1538</v>
      </c>
      <c r="I746" s="114" t="s">
        <v>562</v>
      </c>
      <c r="J746" s="114" t="str">
        <f>VLOOKUP(I746,Presupuesto!$B$11:$C$565,2,0)</f>
        <v>CONTRATOS ESPECIALES</v>
      </c>
      <c r="K746" s="98" t="s">
        <v>1363</v>
      </c>
      <c r="L746" s="98" t="s">
        <v>393</v>
      </c>
    </row>
    <row r="747" spans="3:12" x14ac:dyDescent="0.25">
      <c r="C747" s="171" t="s">
        <v>58</v>
      </c>
      <c r="D747" s="163">
        <v>8</v>
      </c>
      <c r="E747" s="154">
        <v>0</v>
      </c>
      <c r="F747" s="117">
        <f>IF(E746=0,"",(G746/E746)/12*E746)</f>
        <v>444040.41666666663</v>
      </c>
      <c r="G747" s="97">
        <v>444042</v>
      </c>
      <c r="H747" s="164" t="s">
        <v>1538</v>
      </c>
      <c r="I747" s="101" t="s">
        <v>562</v>
      </c>
      <c r="J747" s="101" t="str">
        <f>VLOOKUP(I747,Presupuesto!$B$11:$C$565,2,0)</f>
        <v>CONTRATOS ESPECIALES</v>
      </c>
      <c r="K747" s="98" t="s">
        <v>1363</v>
      </c>
      <c r="L747" s="98" t="s">
        <v>393</v>
      </c>
    </row>
    <row r="748" spans="3:12" ht="15.75" thickBot="1" x14ac:dyDescent="0.3">
      <c r="C748" s="172" t="s">
        <v>59</v>
      </c>
      <c r="D748" s="163">
        <v>8</v>
      </c>
      <c r="E748" s="154">
        <v>0</v>
      </c>
      <c r="F748" s="100">
        <f>IF(E746&lt;6,"",((E746-6)/12)*(G746/E746))</f>
        <v>222020.20833333334</v>
      </c>
      <c r="G748" s="97">
        <v>222021</v>
      </c>
      <c r="H748" s="164" t="s">
        <v>1538</v>
      </c>
      <c r="I748" s="101" t="s">
        <v>562</v>
      </c>
      <c r="J748" s="101" t="str">
        <f>VLOOKUP(I748,Presupuesto!$B$11:$C$565,2,0)</f>
        <v>CONTRATOS ESPECIALES</v>
      </c>
      <c r="K748" s="98" t="s">
        <v>1363</v>
      </c>
      <c r="L748" s="98" t="s">
        <v>398</v>
      </c>
    </row>
    <row r="749" spans="3:12" ht="15.75" thickBot="1" x14ac:dyDescent="0.3">
      <c r="C749" s="137" t="s">
        <v>484</v>
      </c>
      <c r="D749" s="199"/>
      <c r="E749" s="152">
        <v>12</v>
      </c>
      <c r="F749" s="304">
        <f>HLOOKUP($C749,$BZ$2:$CM$3,2,0)</f>
        <v>29777.99</v>
      </c>
      <c r="G749" s="113" t="b">
        <f>G746=D749*E749*F749</f>
        <v>0</v>
      </c>
      <c r="H749" s="166"/>
      <c r="I749" s="114" t="s">
        <v>494</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514</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517</v>
      </c>
      <c r="J751" s="101" t="str">
        <f>VLOOKUP(I751,Presupuesto!$B$11:$C$565,2,0)</f>
        <v>DECIMOCUARTO MES</v>
      </c>
      <c r="K751" s="98" t="str">
        <f t="shared" si="24"/>
        <v>Posgrado</v>
      </c>
      <c r="L751" s="98" t="s">
        <v>394</v>
      </c>
    </row>
    <row r="752" spans="3:12" ht="15.75" thickBot="1" x14ac:dyDescent="0.3">
      <c r="C752" s="137" t="s">
        <v>485</v>
      </c>
      <c r="D752" s="199"/>
      <c r="E752" s="152">
        <v>12</v>
      </c>
      <c r="F752" s="304">
        <f>HLOOKUP($C752,$BZ$2:$CM$3,2,0)</f>
        <v>27792.79</v>
      </c>
      <c r="G752" s="113">
        <f>D752*E752*F752</f>
        <v>0</v>
      </c>
      <c r="H752" s="166"/>
      <c r="I752" s="114" t="s">
        <v>494</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514</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517</v>
      </c>
      <c r="J754" s="101" t="str">
        <f>VLOOKUP(I754,Presupuesto!$B$11:$C$565,2,0)</f>
        <v>DECIMOCUARTO MES</v>
      </c>
      <c r="K754" s="98" t="str">
        <f t="shared" si="24"/>
        <v>Posgrado</v>
      </c>
      <c r="L754" s="98" t="s">
        <v>394</v>
      </c>
    </row>
    <row r="755" spans="3:12" ht="15.75" thickBot="1" x14ac:dyDescent="0.3">
      <c r="C755" s="137" t="s">
        <v>486</v>
      </c>
      <c r="D755" s="199"/>
      <c r="E755" s="152">
        <v>12</v>
      </c>
      <c r="F755" s="304">
        <f>HLOOKUP($C755,$BZ$2:$CM$3,2,0)</f>
        <v>18859.39</v>
      </c>
      <c r="G755" s="113">
        <f>D755*E755*F755</f>
        <v>0</v>
      </c>
      <c r="H755" s="166"/>
      <c r="I755" s="114" t="s">
        <v>494</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514</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517</v>
      </c>
      <c r="J757" s="101" t="str">
        <f>VLOOKUP(I757,Presupuesto!$B$11:$C$565,2,0)</f>
        <v>DECIMOCUARTO MES</v>
      </c>
      <c r="K757" s="98" t="str">
        <f t="shared" si="24"/>
        <v>Posgrado</v>
      </c>
      <c r="L757" s="98" t="s">
        <v>394</v>
      </c>
    </row>
    <row r="758" spans="3:12" ht="15.75" thickBot="1" x14ac:dyDescent="0.3">
      <c r="C758" s="137" t="s">
        <v>487</v>
      </c>
      <c r="D758" s="199"/>
      <c r="E758" s="152">
        <v>12</v>
      </c>
      <c r="F758" s="304">
        <f>HLOOKUP($C758,$BZ$2:$CM$3,2,0)</f>
        <v>17866.8</v>
      </c>
      <c r="G758" s="113">
        <f>D758*E758*F758</f>
        <v>0</v>
      </c>
      <c r="H758" s="166"/>
      <c r="I758" s="114" t="s">
        <v>494</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514</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517</v>
      </c>
      <c r="J760" s="101" t="str">
        <f>VLOOKUP(I760,Presupuesto!$B$11:$C$565,2,0)</f>
        <v>DECIMOCUARTO MES</v>
      </c>
      <c r="K760" s="98" t="str">
        <f t="shared" si="24"/>
        <v>Posgrado</v>
      </c>
      <c r="L760" s="98" t="s">
        <v>394</v>
      </c>
    </row>
    <row r="761" spans="3:12" ht="15.75" thickBot="1" x14ac:dyDescent="0.3">
      <c r="C761" s="137" t="s">
        <v>488</v>
      </c>
      <c r="D761" s="199"/>
      <c r="E761" s="152">
        <v>12</v>
      </c>
      <c r="F761" s="304">
        <f>HLOOKUP($C761,$BZ$2:$CM$3,2,0)</f>
        <v>13896.4</v>
      </c>
      <c r="G761" s="113">
        <f>D761*E761*F761</f>
        <v>0</v>
      </c>
      <c r="H761" s="166"/>
      <c r="I761" s="114" t="s">
        <v>494</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514</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517</v>
      </c>
      <c r="J763" s="101" t="str">
        <f>VLOOKUP(I763,Presupuesto!$B$11:$C$565,2,0)</f>
        <v>DECIMOCUARTO MES</v>
      </c>
      <c r="K763" s="98" t="str">
        <f t="shared" si="24"/>
        <v>Posgrado</v>
      </c>
      <c r="L763" s="98" t="s">
        <v>394</v>
      </c>
    </row>
    <row r="764" spans="3:12" ht="15.75" thickBot="1" x14ac:dyDescent="0.3">
      <c r="C764" s="137" t="s">
        <v>489</v>
      </c>
      <c r="D764" s="199"/>
      <c r="E764" s="152">
        <v>12</v>
      </c>
      <c r="F764" s="304">
        <f>HLOOKUP($C764,$BZ$2:$CM$3,2,0)</f>
        <v>15004.09</v>
      </c>
      <c r="G764" s="113">
        <f>D764*E764*F764</f>
        <v>0</v>
      </c>
      <c r="H764" s="166"/>
      <c r="I764" s="114" t="s">
        <v>494</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514</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517</v>
      </c>
      <c r="J766" s="101" t="str">
        <f>VLOOKUP(I766,Presupuesto!$B$11:$C$565,2,0)</f>
        <v>DECIMOCUARTO MES</v>
      </c>
      <c r="K766" s="98" t="str">
        <f t="shared" si="24"/>
        <v>Posgrado</v>
      </c>
      <c r="L766" s="98" t="s">
        <v>394</v>
      </c>
    </row>
    <row r="767" spans="3:12" ht="15.75" thickBot="1" x14ac:dyDescent="0.3">
      <c r="C767" s="137" t="s">
        <v>490</v>
      </c>
      <c r="D767" s="199"/>
      <c r="E767" s="152">
        <v>12</v>
      </c>
      <c r="F767" s="304">
        <f>HLOOKUP($C767,$BZ$2:$CM$3,2,0)</f>
        <v>13238.9</v>
      </c>
      <c r="G767" s="113">
        <f>D767*E767*F767</f>
        <v>0</v>
      </c>
      <c r="H767" s="166"/>
      <c r="I767" s="114" t="s">
        <v>494</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514</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517</v>
      </c>
      <c r="J769" s="101" t="str">
        <f>VLOOKUP(I769,Presupuesto!$B$11:$C$565,2,0)</f>
        <v>DECIMOCUARTO MES</v>
      </c>
      <c r="K769" s="98" t="str">
        <f t="shared" si="24"/>
        <v>Posgrado</v>
      </c>
      <c r="L769" s="98" t="s">
        <v>394</v>
      </c>
    </row>
    <row r="770" spans="3:12" ht="15.75" thickBot="1" x14ac:dyDescent="0.3">
      <c r="C770" s="137" t="s">
        <v>491</v>
      </c>
      <c r="D770" s="199"/>
      <c r="E770" s="152">
        <v>12</v>
      </c>
      <c r="F770" s="304">
        <f>HLOOKUP($C770,$BZ$2:$CM$3,2,0)</f>
        <v>12356.31</v>
      </c>
      <c r="G770" s="113">
        <f>D770*E770*F770</f>
        <v>0</v>
      </c>
      <c r="H770" s="166"/>
      <c r="I770" s="114" t="s">
        <v>494</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514</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517</v>
      </c>
      <c r="J772" s="101" t="str">
        <f>VLOOKUP(I772,Presupuesto!$B$11:$C$565,2,0)</f>
        <v>DECIMOCUARTO MES</v>
      </c>
      <c r="K772" s="98" t="str">
        <f t="shared" si="25"/>
        <v>Posgrado</v>
      </c>
      <c r="L772" s="98" t="s">
        <v>394</v>
      </c>
    </row>
    <row r="773" spans="3:12" ht="15.75" thickBot="1" x14ac:dyDescent="0.3">
      <c r="C773" s="137" t="s">
        <v>492</v>
      </c>
      <c r="D773" s="199"/>
      <c r="E773" s="152">
        <v>12</v>
      </c>
      <c r="F773" s="304">
        <f>HLOOKUP($C773,$BZ$2:$CM$3,2,0)</f>
        <v>463.22</v>
      </c>
      <c r="G773" s="113">
        <f>D773*E773*F773</f>
        <v>0</v>
      </c>
      <c r="H773" s="166"/>
      <c r="I773" s="114" t="s">
        <v>494</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514</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517</v>
      </c>
      <c r="J775" s="101" t="str">
        <f>VLOOKUP(I775,Presupuesto!$B$11:$C$565,2,0)</f>
        <v>DECIMOCUARTO MES</v>
      </c>
      <c r="K775" s="98" t="str">
        <f t="shared" si="25"/>
        <v>Posgrado</v>
      </c>
      <c r="L775" s="98" t="s">
        <v>394</v>
      </c>
    </row>
    <row r="776" spans="3:12" ht="15.75" thickBot="1" x14ac:dyDescent="0.3">
      <c r="C776" s="137" t="s">
        <v>493</v>
      </c>
      <c r="D776" s="199"/>
      <c r="E776" s="152">
        <v>12</v>
      </c>
      <c r="F776" s="304">
        <f>HLOOKUP($C776,$BZ$2:$CM$3,2,0)</f>
        <v>2007.3</v>
      </c>
      <c r="G776" s="113">
        <f>D776*E776*F776</f>
        <v>0</v>
      </c>
      <c r="H776" s="166"/>
      <c r="I776" s="114" t="s">
        <v>494</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514</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517</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c r="H779" s="166"/>
      <c r="I779" s="114" t="s">
        <v>562</v>
      </c>
      <c r="J779" s="114" t="str">
        <f>VLOOKUP(I779,Presupuesto!$B$11:$C$565,2,0)</f>
        <v>CONTRATOS ESPECIALES</v>
      </c>
      <c r="K779" s="98" t="s">
        <v>1363</v>
      </c>
      <c r="L779" s="98" t="s">
        <v>393</v>
      </c>
    </row>
    <row r="780" spans="3:12" x14ac:dyDescent="0.25">
      <c r="C780" s="171" t="s">
        <v>58</v>
      </c>
      <c r="D780" s="163"/>
      <c r="E780" s="154">
        <v>0</v>
      </c>
      <c r="F780" s="117">
        <f>IF(E779=0,"",(G779/E779)/12*E779)</f>
        <v>0</v>
      </c>
      <c r="G780" s="97"/>
      <c r="H780" s="164"/>
      <c r="I780" s="101" t="s">
        <v>562</v>
      </c>
      <c r="J780" s="101" t="str">
        <f>VLOOKUP(I780,Presupuesto!$B$11:$C$565,2,0)</f>
        <v>CONTRATOS ESPECIALES</v>
      </c>
      <c r="K780" s="98" t="s">
        <v>1363</v>
      </c>
      <c r="L780" s="98" t="s">
        <v>393</v>
      </c>
    </row>
    <row r="781" spans="3:12" ht="15.75" thickBot="1" x14ac:dyDescent="0.3">
      <c r="C781" s="172" t="s">
        <v>59</v>
      </c>
      <c r="D781" s="163"/>
      <c r="E781" s="154">
        <v>0</v>
      </c>
      <c r="F781" s="100">
        <f>IF(E779&lt;6,"",((E779-6)/12)*(G779/E779))</f>
        <v>0</v>
      </c>
      <c r="G781" s="97"/>
      <c r="H781" s="164"/>
      <c r="I781" s="101" t="s">
        <v>562</v>
      </c>
      <c r="J781" s="101" t="str">
        <f>VLOOKUP(I781,Presupuesto!$B$11:$C$565,2,0)</f>
        <v>CONTRATOS ESPECIALES</v>
      </c>
      <c r="K781" s="98" t="s">
        <v>1363</v>
      </c>
      <c r="L781" s="98" t="s">
        <v>398</v>
      </c>
    </row>
    <row r="782" spans="3:12" ht="15.75" thickBot="1" x14ac:dyDescent="0.3">
      <c r="C782" s="140" t="s">
        <v>60</v>
      </c>
      <c r="D782" s="199"/>
      <c r="E782" s="152">
        <v>12</v>
      </c>
      <c r="F782" s="118">
        <v>30000</v>
      </c>
      <c r="G782" s="113"/>
      <c r="H782" s="166"/>
      <c r="I782" s="114" t="s">
        <v>703</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703</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703</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494</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514</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517</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5949963.0300000003</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697" t="s">
        <v>2739</v>
      </c>
      <c r="E793" s="93"/>
      <c r="F793" s="93"/>
      <c r="G793" s="93"/>
      <c r="H793" s="76"/>
      <c r="I793" s="76"/>
      <c r="J793" s="76"/>
      <c r="K793" s="153"/>
    </row>
    <row r="794" spans="3:12" ht="18.75" x14ac:dyDescent="0.25">
      <c r="C794" s="210" t="str">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Realizar el proceso de contratacion ante la Decanatura, Administracion, SEDP y Rectoria.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480</v>
      </c>
      <c r="D797" s="199"/>
      <c r="E797" s="152">
        <v>12</v>
      </c>
      <c r="F797" s="304">
        <f>HLOOKUP($C797,$BZ$2:$CM$3,2,0)</f>
        <v>43674.39</v>
      </c>
      <c r="G797" s="113">
        <f>D797*E797*F797</f>
        <v>0</v>
      </c>
      <c r="H797" s="166"/>
      <c r="I797" s="114" t="s">
        <v>494</v>
      </c>
      <c r="J797" s="114" t="str">
        <f>VLOOKUP(I797,Presupuesto!$B$11:$C$565,2,0)</f>
        <v>SUELDOS Y SALARIOS PERMANENTES</v>
      </c>
      <c r="K797" s="218" t="s">
        <v>1445</v>
      </c>
      <c r="L797" s="98" t="s">
        <v>393</v>
      </c>
    </row>
    <row r="798" spans="3:12" x14ac:dyDescent="0.25">
      <c r="C798" s="171" t="s">
        <v>58</v>
      </c>
      <c r="D798" s="163"/>
      <c r="E798" s="154">
        <v>0</v>
      </c>
      <c r="F798" s="100">
        <f>IF(E797=0,"",(G797/E797)/12*E797)</f>
        <v>0</v>
      </c>
      <c r="G798" s="97">
        <f>F798</f>
        <v>0</v>
      </c>
      <c r="H798" s="164"/>
      <c r="I798" s="116" t="s">
        <v>514</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517</v>
      </c>
      <c r="J799" s="101" t="str">
        <f>VLOOKUP(I799,Presupuesto!$B$11:$C$565,2,0)</f>
        <v>DECIMOCUARTO MES</v>
      </c>
      <c r="K799" s="98" t="str">
        <f t="shared" si="26"/>
        <v>Posgrado</v>
      </c>
      <c r="L799" s="98" t="s">
        <v>394</v>
      </c>
    </row>
    <row r="800" spans="3:12" ht="15.75" thickBot="1" x14ac:dyDescent="0.3">
      <c r="C800" s="137" t="s">
        <v>481</v>
      </c>
      <c r="D800" s="199"/>
      <c r="E800" s="152">
        <v>12</v>
      </c>
      <c r="F800" s="304">
        <f>HLOOKUP($C800,$BZ$2:$CM$3,2,0)</f>
        <v>39703.99</v>
      </c>
      <c r="G800" s="113">
        <f>D800*E800*F800</f>
        <v>0</v>
      </c>
      <c r="H800" s="166"/>
      <c r="I800" s="114" t="s">
        <v>494</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514</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517</v>
      </c>
      <c r="J802" s="101" t="str">
        <f>VLOOKUP(I802,Presupuesto!$B$11:$C$565,2,0)</f>
        <v>DECIMOCUARTO MES</v>
      </c>
      <c r="K802" s="98" t="str">
        <f t="shared" si="26"/>
        <v>Posgrado</v>
      </c>
      <c r="L802" s="98" t="s">
        <v>394</v>
      </c>
    </row>
    <row r="803" spans="3:12" ht="15.75" thickBot="1" x14ac:dyDescent="0.3">
      <c r="C803" s="137" t="s">
        <v>482</v>
      </c>
      <c r="D803" s="199"/>
      <c r="E803" s="152">
        <v>12</v>
      </c>
      <c r="F803" s="304">
        <f>HLOOKUP($C803,$BZ$2:$CM$3,2,0)</f>
        <v>35733.589999999997</v>
      </c>
      <c r="G803" s="113">
        <f>D803*E803*F803</f>
        <v>0</v>
      </c>
      <c r="H803" s="166"/>
      <c r="I803" s="114" t="s">
        <v>494</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514</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517</v>
      </c>
      <c r="J805" s="101" t="str">
        <f>VLOOKUP(I805,Presupuesto!$B$11:$C$565,2,0)</f>
        <v>DECIMOCUARTO MES</v>
      </c>
      <c r="K805" s="98" t="str">
        <f t="shared" si="26"/>
        <v>Posgrado</v>
      </c>
      <c r="L805" s="98" t="s">
        <v>394</v>
      </c>
    </row>
    <row r="806" spans="3:12" ht="15.75" thickBot="1" x14ac:dyDescent="0.3">
      <c r="C806" s="137" t="s">
        <v>483</v>
      </c>
      <c r="D806" s="199">
        <v>14</v>
      </c>
      <c r="E806" s="152">
        <v>12</v>
      </c>
      <c r="F806" s="139">
        <v>33000</v>
      </c>
      <c r="G806" s="113">
        <v>5288843.03</v>
      </c>
      <c r="H806" s="166" t="s">
        <v>1538</v>
      </c>
      <c r="I806" s="114" t="s">
        <v>562</v>
      </c>
      <c r="J806" s="114" t="str">
        <f>VLOOKUP(I806,Presupuesto!$B$11:$C$565,2,0)</f>
        <v>CONTRATOS ESPECIALES</v>
      </c>
      <c r="K806" s="98" t="s">
        <v>1363</v>
      </c>
      <c r="L806" s="98" t="s">
        <v>393</v>
      </c>
    </row>
    <row r="807" spans="3:12" x14ac:dyDescent="0.25">
      <c r="C807" s="171" t="s">
        <v>58</v>
      </c>
      <c r="D807" s="163">
        <v>7</v>
      </c>
      <c r="E807" s="154">
        <v>6</v>
      </c>
      <c r="F807" s="117">
        <f>IF(E806=0,"",(G806/E806)/12*E806)</f>
        <v>440736.91916666669</v>
      </c>
      <c r="G807" s="97">
        <v>440747</v>
      </c>
      <c r="H807" s="164" t="s">
        <v>1538</v>
      </c>
      <c r="I807" s="101" t="s">
        <v>562</v>
      </c>
      <c r="J807" s="101" t="str">
        <f>VLOOKUP(I807,Presupuesto!$B$11:$C$565,2,0)</f>
        <v>CONTRATOS ESPECIALES</v>
      </c>
      <c r="K807" s="98" t="s">
        <v>1363</v>
      </c>
      <c r="L807" s="98" t="s">
        <v>393</v>
      </c>
    </row>
    <row r="808" spans="3:12" ht="15.75" thickBot="1" x14ac:dyDescent="0.3">
      <c r="C808" s="172" t="s">
        <v>59</v>
      </c>
      <c r="D808" s="163">
        <v>7</v>
      </c>
      <c r="E808" s="154">
        <v>6</v>
      </c>
      <c r="F808" s="100">
        <f>IF(E806&lt;6,"",((E806-6)/12)*(G806/E806))</f>
        <v>220368.45958333334</v>
      </c>
      <c r="G808" s="97">
        <v>220373</v>
      </c>
      <c r="H808" s="164" t="s">
        <v>1538</v>
      </c>
      <c r="I808" s="101" t="s">
        <v>562</v>
      </c>
      <c r="J808" s="101" t="str">
        <f>VLOOKUP(I808,Presupuesto!$B$11:$C$565,2,0)</f>
        <v>CONTRATOS ESPECIALES</v>
      </c>
      <c r="K808" s="98" t="s">
        <v>1363</v>
      </c>
      <c r="L808" s="98" t="s">
        <v>398</v>
      </c>
    </row>
    <row r="809" spans="3:12" ht="15.75" thickBot="1" x14ac:dyDescent="0.3">
      <c r="C809" s="137" t="s">
        <v>484</v>
      </c>
      <c r="D809" s="199"/>
      <c r="E809" s="152">
        <v>12</v>
      </c>
      <c r="F809" s="304">
        <f>HLOOKUP($C809,$BZ$2:$CM$3,2,0)</f>
        <v>29777.99</v>
      </c>
      <c r="G809" s="113">
        <f>D809*E809*F809</f>
        <v>0</v>
      </c>
      <c r="H809" s="166"/>
      <c r="I809" s="114" t="s">
        <v>494</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514</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517</v>
      </c>
      <c r="J811" s="101" t="str">
        <f>VLOOKUP(I811,Presupuesto!$B$11:$C$565,2,0)</f>
        <v>DECIMOCUARTO MES</v>
      </c>
      <c r="K811" s="98" t="str">
        <f t="shared" si="26"/>
        <v>Posgrado</v>
      </c>
      <c r="L811" s="98" t="s">
        <v>394</v>
      </c>
    </row>
    <row r="812" spans="3:12" ht="15.75" thickBot="1" x14ac:dyDescent="0.3">
      <c r="C812" s="137" t="s">
        <v>485</v>
      </c>
      <c r="D812" s="199"/>
      <c r="E812" s="152">
        <v>12</v>
      </c>
      <c r="F812" s="304">
        <f>HLOOKUP($C812,$BZ$2:$CM$3,2,0)</f>
        <v>27792.79</v>
      </c>
      <c r="G812" s="113">
        <f>D812*E812*F812</f>
        <v>0</v>
      </c>
      <c r="H812" s="166"/>
      <c r="I812" s="114" t="s">
        <v>494</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514</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517</v>
      </c>
      <c r="J814" s="101" t="str">
        <f>VLOOKUP(I814,Presupuesto!$B$11:$C$565,2,0)</f>
        <v>DECIMOCUARTO MES</v>
      </c>
      <c r="K814" s="98" t="str">
        <f t="shared" si="26"/>
        <v>Posgrado</v>
      </c>
      <c r="L814" s="98" t="s">
        <v>394</v>
      </c>
    </row>
    <row r="815" spans="3:12" ht="15.75" thickBot="1" x14ac:dyDescent="0.3">
      <c r="C815" s="137" t="s">
        <v>486</v>
      </c>
      <c r="D815" s="199"/>
      <c r="E815" s="152">
        <v>12</v>
      </c>
      <c r="F815" s="304">
        <f>HLOOKUP($C815,$BZ$2:$CM$3,2,0)</f>
        <v>18859.39</v>
      </c>
      <c r="G815" s="113">
        <f>D815*E815*F815</f>
        <v>0</v>
      </c>
      <c r="H815" s="166"/>
      <c r="I815" s="114" t="s">
        <v>494</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514</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517</v>
      </c>
      <c r="J817" s="101" t="str">
        <f>VLOOKUP(I817,Presupuesto!$B$11:$C$565,2,0)</f>
        <v>DECIMOCUARTO MES</v>
      </c>
      <c r="K817" s="98" t="str">
        <f t="shared" si="26"/>
        <v>Posgrado</v>
      </c>
      <c r="L817" s="98" t="s">
        <v>394</v>
      </c>
    </row>
    <row r="818" spans="3:12" ht="15.75" thickBot="1" x14ac:dyDescent="0.3">
      <c r="C818" s="137" t="s">
        <v>487</v>
      </c>
      <c r="D818" s="199"/>
      <c r="E818" s="152">
        <v>12</v>
      </c>
      <c r="F818" s="304">
        <f>HLOOKUP($C818,$BZ$2:$CM$3,2,0)</f>
        <v>17866.8</v>
      </c>
      <c r="G818" s="113">
        <f>D818*E818*F818</f>
        <v>0</v>
      </c>
      <c r="H818" s="166"/>
      <c r="I818" s="114" t="s">
        <v>494</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514</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517</v>
      </c>
      <c r="J820" s="101" t="str">
        <f>VLOOKUP(I820,Presupuesto!$B$11:$C$565,2,0)</f>
        <v>DECIMOCUARTO MES</v>
      </c>
      <c r="K820" s="98" t="str">
        <f t="shared" si="26"/>
        <v>Posgrado</v>
      </c>
      <c r="L820" s="98" t="s">
        <v>394</v>
      </c>
    </row>
    <row r="821" spans="3:12" ht="15.75" thickBot="1" x14ac:dyDescent="0.3">
      <c r="C821" s="137" t="s">
        <v>488</v>
      </c>
      <c r="D821" s="199"/>
      <c r="E821" s="152">
        <v>12</v>
      </c>
      <c r="F821" s="304">
        <f>HLOOKUP($C821,$BZ$2:$CM$3,2,0)</f>
        <v>13896.4</v>
      </c>
      <c r="G821" s="113">
        <f>D821*E821*F821</f>
        <v>0</v>
      </c>
      <c r="H821" s="166"/>
      <c r="I821" s="114" t="s">
        <v>494</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514</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517</v>
      </c>
      <c r="J823" s="101" t="str">
        <f>VLOOKUP(I823,Presupuesto!$B$11:$C$565,2,0)</f>
        <v>DECIMOCUARTO MES</v>
      </c>
      <c r="K823" s="98" t="str">
        <f t="shared" si="26"/>
        <v>Posgrado</v>
      </c>
      <c r="L823" s="98" t="s">
        <v>394</v>
      </c>
    </row>
    <row r="824" spans="3:12" ht="15.75" thickBot="1" x14ac:dyDescent="0.3">
      <c r="C824" s="137" t="s">
        <v>489</v>
      </c>
      <c r="D824" s="199"/>
      <c r="E824" s="152">
        <v>12</v>
      </c>
      <c r="F824" s="304">
        <f>HLOOKUP($C824,$BZ$2:$CM$3,2,0)</f>
        <v>15004.09</v>
      </c>
      <c r="G824" s="113">
        <f>D824*E824*F824</f>
        <v>0</v>
      </c>
      <c r="H824" s="166"/>
      <c r="I824" s="114" t="s">
        <v>494</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514</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517</v>
      </c>
      <c r="J826" s="101" t="str">
        <f>VLOOKUP(I826,Presupuesto!$B$11:$C$565,2,0)</f>
        <v>DECIMOCUARTO MES</v>
      </c>
      <c r="K826" s="98" t="str">
        <f t="shared" si="26"/>
        <v>Posgrado</v>
      </c>
      <c r="L826" s="98" t="s">
        <v>394</v>
      </c>
    </row>
    <row r="827" spans="3:12" ht="15.75" thickBot="1" x14ac:dyDescent="0.3">
      <c r="C827" s="137" t="s">
        <v>490</v>
      </c>
      <c r="D827" s="199"/>
      <c r="E827" s="152">
        <v>12</v>
      </c>
      <c r="F827" s="304">
        <f>HLOOKUP($C827,$BZ$2:$CM$3,2,0)</f>
        <v>13238.9</v>
      </c>
      <c r="G827" s="113">
        <f>D827*E827*F827</f>
        <v>0</v>
      </c>
      <c r="H827" s="166"/>
      <c r="I827" s="114" t="s">
        <v>494</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514</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517</v>
      </c>
      <c r="J829" s="101" t="str">
        <f>VLOOKUP(I829,Presupuesto!$B$11:$C$565,2,0)</f>
        <v>DECIMOCUARTO MES</v>
      </c>
      <c r="K829" s="98" t="str">
        <f t="shared" si="26"/>
        <v>Posgrado</v>
      </c>
      <c r="L829" s="98" t="s">
        <v>394</v>
      </c>
    </row>
    <row r="830" spans="3:12" ht="15.75" thickBot="1" x14ac:dyDescent="0.3">
      <c r="C830" s="137" t="s">
        <v>491</v>
      </c>
      <c r="D830" s="199"/>
      <c r="E830" s="152">
        <v>12</v>
      </c>
      <c r="F830" s="304">
        <f>HLOOKUP($C830,$BZ$2:$CM$3,2,0)</f>
        <v>12356.31</v>
      </c>
      <c r="G830" s="113">
        <f>D830*E830*F830</f>
        <v>0</v>
      </c>
      <c r="H830" s="166"/>
      <c r="I830" s="114" t="s">
        <v>494</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514</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517</v>
      </c>
      <c r="J832" s="101" t="str">
        <f>VLOOKUP(I832,Presupuesto!$B$11:$C$565,2,0)</f>
        <v>DECIMOCUARTO MES</v>
      </c>
      <c r="K832" s="98" t="str">
        <f t="shared" si="27"/>
        <v>Posgrado</v>
      </c>
      <c r="L832" s="98" t="s">
        <v>394</v>
      </c>
    </row>
    <row r="833" spans="3:12" ht="15.75" thickBot="1" x14ac:dyDescent="0.3">
      <c r="C833" s="137" t="s">
        <v>492</v>
      </c>
      <c r="D833" s="199"/>
      <c r="E833" s="152">
        <v>12</v>
      </c>
      <c r="F833" s="304">
        <f>HLOOKUP($C833,$BZ$2:$CM$3,2,0)</f>
        <v>463.22</v>
      </c>
      <c r="G833" s="113">
        <f>D833*E833*F833</f>
        <v>0</v>
      </c>
      <c r="H833" s="166"/>
      <c r="I833" s="114" t="s">
        <v>494</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514</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517</v>
      </c>
      <c r="J835" s="101" t="str">
        <f>VLOOKUP(I835,Presupuesto!$B$11:$C$565,2,0)</f>
        <v>DECIMOCUARTO MES</v>
      </c>
      <c r="K835" s="98" t="str">
        <f t="shared" si="27"/>
        <v>Posgrado</v>
      </c>
      <c r="L835" s="98" t="s">
        <v>394</v>
      </c>
    </row>
    <row r="836" spans="3:12" ht="15.75" thickBot="1" x14ac:dyDescent="0.3">
      <c r="C836" s="137" t="s">
        <v>493</v>
      </c>
      <c r="D836" s="199"/>
      <c r="E836" s="152">
        <v>12</v>
      </c>
      <c r="F836" s="304">
        <f>HLOOKUP($C836,$BZ$2:$CM$3,2,0)</f>
        <v>2007.3</v>
      </c>
      <c r="G836" s="113">
        <f>D836*E836*F836</f>
        <v>0</v>
      </c>
      <c r="H836" s="166"/>
      <c r="I836" s="114" t="s">
        <v>494</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514</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517</v>
      </c>
      <c r="J838" s="101" t="str">
        <f>VLOOKUP(I838,Presupuesto!$B$11:$C$565,2,0)</f>
        <v>DECIMOCUARTO MES</v>
      </c>
      <c r="K838" s="98" t="str">
        <f t="shared" si="27"/>
        <v>Posgrado</v>
      </c>
      <c r="L838" s="98" t="s">
        <v>394</v>
      </c>
    </row>
    <row r="839" spans="3:12" ht="15.75" thickBot="1" x14ac:dyDescent="0.3">
      <c r="C839" s="140" t="s">
        <v>83</v>
      </c>
      <c r="D839" s="199"/>
      <c r="E839" s="152"/>
      <c r="F839" s="139">
        <v>33000</v>
      </c>
      <c r="G839" s="113"/>
      <c r="H839" s="166"/>
      <c r="I839" s="114" t="s">
        <v>562</v>
      </c>
      <c r="J839" s="114" t="str">
        <f>VLOOKUP(I839,Presupuesto!$B$11:$C$565,2,0)</f>
        <v>CONTRATOS ESPECIALES</v>
      </c>
      <c r="K839" s="98" t="s">
        <v>1363</v>
      </c>
      <c r="L839" s="98" t="s">
        <v>393</v>
      </c>
    </row>
    <row r="840" spans="3:12" x14ac:dyDescent="0.25">
      <c r="C840" s="171" t="s">
        <v>58</v>
      </c>
      <c r="D840" s="163"/>
      <c r="E840" s="154"/>
      <c r="F840" s="117" t="str">
        <f>IF(E839=0,"",(G839/E839)/12*E839)</f>
        <v/>
      </c>
      <c r="G840" s="97" t="str">
        <f>F840</f>
        <v/>
      </c>
      <c r="H840" s="164"/>
      <c r="I840" s="101" t="s">
        <v>562</v>
      </c>
      <c r="J840" s="101" t="str">
        <f>VLOOKUP(I840,Presupuesto!$B$11:$C$565,2,0)</f>
        <v>CONTRATOS ESPECIALES</v>
      </c>
      <c r="K840" s="98" t="s">
        <v>1363</v>
      </c>
      <c r="L840" s="98" t="s">
        <v>393</v>
      </c>
    </row>
    <row r="841" spans="3:12" ht="15.75" thickBot="1" x14ac:dyDescent="0.3">
      <c r="C841" s="172" t="s">
        <v>59</v>
      </c>
      <c r="D841" s="163"/>
      <c r="E841" s="154"/>
      <c r="F841" s="100" t="str">
        <f>IF(E839&lt;6,"",((E839-6)/12)*(G839/E839))</f>
        <v/>
      </c>
      <c r="G841" s="97" t="str">
        <f>F841</f>
        <v/>
      </c>
      <c r="H841" s="164"/>
      <c r="I841" s="101" t="s">
        <v>562</v>
      </c>
      <c r="J841" s="101" t="str">
        <f>VLOOKUP(I841,Presupuesto!$B$11:$C$565,2,0)</f>
        <v>CONTRATOS ESPECIALES</v>
      </c>
      <c r="K841" s="98" t="s">
        <v>1363</v>
      </c>
      <c r="L841" s="98" t="s">
        <v>398</v>
      </c>
    </row>
    <row r="842" spans="3:12" ht="15.75" thickBot="1" x14ac:dyDescent="0.3">
      <c r="C842" s="140" t="s">
        <v>60</v>
      </c>
      <c r="D842" s="199"/>
      <c r="E842" s="152">
        <v>12</v>
      </c>
      <c r="F842" s="118">
        <v>30000</v>
      </c>
      <c r="G842" s="113">
        <f>D842*E842*F842</f>
        <v>0</v>
      </c>
      <c r="H842" s="166"/>
      <c r="I842" s="114" t="s">
        <v>703</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703</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703</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494</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514</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517</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7493131.3050000006</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697" t="s">
        <v>2740</v>
      </c>
      <c r="E853" s="93"/>
      <c r="F853" s="93"/>
      <c r="G853" s="93"/>
      <c r="H853" s="76"/>
      <c r="I853" s="76"/>
      <c r="J853" s="76"/>
    </row>
    <row r="854" spans="3:12" ht="18.75" x14ac:dyDescent="0.25">
      <c r="C854" s="210" t="str">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Realizar el proceso de contratacion ante la Decanatura, Administracion, SEDP y Rectoria.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480</v>
      </c>
      <c r="D857" s="199"/>
      <c r="E857" s="152">
        <v>12</v>
      </c>
      <c r="F857" s="304">
        <f>HLOOKUP($C857,$BZ$2:$CM$3,2,0)</f>
        <v>43674.39</v>
      </c>
      <c r="G857" s="113">
        <f>D857*E857*F857</f>
        <v>0</v>
      </c>
      <c r="H857" s="166"/>
      <c r="I857" s="114" t="s">
        <v>494</v>
      </c>
      <c r="J857" s="114" t="str">
        <f>VLOOKUP(I857,Presupuesto!$B$11:$C$565,2,0)</f>
        <v>SUELDOS Y SALARIOS PERMANENTES</v>
      </c>
      <c r="K857" s="218" t="s">
        <v>1445</v>
      </c>
      <c r="L857" s="98" t="s">
        <v>393</v>
      </c>
    </row>
    <row r="858" spans="3:12" x14ac:dyDescent="0.25">
      <c r="C858" s="171" t="s">
        <v>58</v>
      </c>
      <c r="D858" s="163"/>
      <c r="E858" s="154">
        <v>0</v>
      </c>
      <c r="F858" s="100">
        <f>IF(E857=0,"",(G857/E857)/12*E857)</f>
        <v>0</v>
      </c>
      <c r="G858" s="97">
        <f>F858</f>
        <v>0</v>
      </c>
      <c r="H858" s="164"/>
      <c r="I858" s="116" t="s">
        <v>514</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517</v>
      </c>
      <c r="J859" s="101" t="str">
        <f>VLOOKUP(I859,Presupuesto!$B$11:$C$565,2,0)</f>
        <v>DECIMOCUARTO MES</v>
      </c>
      <c r="K859" s="98" t="str">
        <f t="shared" si="28"/>
        <v>Posgrado</v>
      </c>
      <c r="L859" s="98" t="s">
        <v>394</v>
      </c>
    </row>
    <row r="860" spans="3:12" ht="15.75" thickBot="1" x14ac:dyDescent="0.3">
      <c r="C860" s="137" t="s">
        <v>481</v>
      </c>
      <c r="D860" s="199"/>
      <c r="E860" s="152">
        <v>12</v>
      </c>
      <c r="F860" s="304">
        <f>HLOOKUP($C860,$BZ$2:$CM$3,2,0)</f>
        <v>39703.99</v>
      </c>
      <c r="G860" s="113">
        <f>D860*E860*F860</f>
        <v>0</v>
      </c>
      <c r="H860" s="166"/>
      <c r="I860" s="114" t="s">
        <v>494</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514</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517</v>
      </c>
      <c r="J862" s="101" t="str">
        <f>VLOOKUP(I862,Presupuesto!$B$11:$C$565,2,0)</f>
        <v>DECIMOCUARTO MES</v>
      </c>
      <c r="K862" s="98" t="str">
        <f t="shared" si="28"/>
        <v>Posgrado</v>
      </c>
      <c r="L862" s="98" t="s">
        <v>394</v>
      </c>
    </row>
    <row r="863" spans="3:12" ht="15.75" thickBot="1" x14ac:dyDescent="0.3">
      <c r="C863" s="137" t="s">
        <v>482</v>
      </c>
      <c r="D863" s="199"/>
      <c r="E863" s="152">
        <v>12</v>
      </c>
      <c r="F863" s="304">
        <f>HLOOKUP($C863,$BZ$2:$CM$3,2,0)</f>
        <v>35733.589999999997</v>
      </c>
      <c r="G863" s="113">
        <f>D863*E863*F863</f>
        <v>0</v>
      </c>
      <c r="H863" s="166"/>
      <c r="I863" s="114" t="s">
        <v>494</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514</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517</v>
      </c>
      <c r="J865" s="101" t="str">
        <f>VLOOKUP(I865,Presupuesto!$B$11:$C$565,2,0)</f>
        <v>DECIMOCUARTO MES</v>
      </c>
      <c r="K865" s="98" t="str">
        <f t="shared" si="28"/>
        <v>Posgrado</v>
      </c>
      <c r="L865" s="98" t="s">
        <v>394</v>
      </c>
    </row>
    <row r="866" spans="3:12" ht="15.75" thickBot="1" x14ac:dyDescent="0.3">
      <c r="C866" s="137" t="s">
        <v>483</v>
      </c>
      <c r="D866" s="199">
        <v>18</v>
      </c>
      <c r="E866" s="152">
        <v>12</v>
      </c>
      <c r="F866" s="304">
        <f>HLOOKUP($C866,$BZ$2:$CM$3,2,0)</f>
        <v>31763.19</v>
      </c>
      <c r="G866" s="113">
        <v>6660561.1600000001</v>
      </c>
      <c r="H866" s="166" t="s">
        <v>1538</v>
      </c>
      <c r="I866" s="114" t="s">
        <v>494</v>
      </c>
      <c r="J866" s="114" t="str">
        <f>VLOOKUP(I866,Presupuesto!$B$11:$C$565,2,0)</f>
        <v>SUELDOS Y SALARIOS PERMANENTES</v>
      </c>
      <c r="K866" s="98" t="s">
        <v>1363</v>
      </c>
      <c r="L866" s="98" t="s">
        <v>393</v>
      </c>
    </row>
    <row r="867" spans="3:12" x14ac:dyDescent="0.25">
      <c r="C867" s="171" t="s">
        <v>58</v>
      </c>
      <c r="D867" s="163"/>
      <c r="E867" s="154">
        <v>0</v>
      </c>
      <c r="F867" s="100">
        <f>IF(E866=0,"",(G866/E866)/12*E866)</f>
        <v>555046.76333333331</v>
      </c>
      <c r="G867" s="97">
        <f>F867</f>
        <v>555046.76333333331</v>
      </c>
      <c r="H867" s="164" t="s">
        <v>1538</v>
      </c>
      <c r="I867" s="116" t="s">
        <v>514</v>
      </c>
      <c r="J867" s="116" t="str">
        <f>VLOOKUP(I867,Presupuesto!$B$11:$C$565,2,0)</f>
        <v>AGUINALDO Y DECIMO CUARTO MES</v>
      </c>
      <c r="K867" s="98" t="s">
        <v>1363</v>
      </c>
      <c r="L867" s="98" t="s">
        <v>393</v>
      </c>
    </row>
    <row r="868" spans="3:12" ht="15.75" thickBot="1" x14ac:dyDescent="0.3">
      <c r="C868" s="172" t="s">
        <v>59</v>
      </c>
      <c r="D868" s="163"/>
      <c r="E868" s="154">
        <v>0</v>
      </c>
      <c r="F868" s="117">
        <f>IF(E866&lt;6,"",((E866-6)/12)*(G866/E866))</f>
        <v>277523.38166666665</v>
      </c>
      <c r="G868" s="97">
        <f>F868</f>
        <v>277523.38166666665</v>
      </c>
      <c r="H868" s="164" t="s">
        <v>1538</v>
      </c>
      <c r="I868" s="101" t="s">
        <v>517</v>
      </c>
      <c r="J868" s="101" t="str">
        <f>VLOOKUP(I868,Presupuesto!$B$11:$C$565,2,0)</f>
        <v>DECIMOCUARTO MES</v>
      </c>
      <c r="K868" s="98" t="s">
        <v>1363</v>
      </c>
      <c r="L868" s="98" t="s">
        <v>394</v>
      </c>
    </row>
    <row r="869" spans="3:12" ht="15.75" thickBot="1" x14ac:dyDescent="0.3">
      <c r="C869" s="137" t="s">
        <v>484</v>
      </c>
      <c r="D869" s="199"/>
      <c r="E869" s="152">
        <v>12</v>
      </c>
      <c r="F869" s="304">
        <f>HLOOKUP($C869,$BZ$2:$CM$3,2,0)</f>
        <v>29777.99</v>
      </c>
      <c r="G869" s="113">
        <f>D869*E869*F869</f>
        <v>0</v>
      </c>
      <c r="H869" s="166"/>
      <c r="I869" s="114" t="s">
        <v>494</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514</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517</v>
      </c>
      <c r="J871" s="101" t="str">
        <f>VLOOKUP(I871,Presupuesto!$B$11:$C$565,2,0)</f>
        <v>DECIMOCUARTO MES</v>
      </c>
      <c r="K871" s="98" t="str">
        <f t="shared" si="28"/>
        <v>Posgrado</v>
      </c>
      <c r="L871" s="98" t="s">
        <v>394</v>
      </c>
    </row>
    <row r="872" spans="3:12" ht="15.75" thickBot="1" x14ac:dyDescent="0.3">
      <c r="C872" s="137" t="s">
        <v>485</v>
      </c>
      <c r="D872" s="199"/>
      <c r="E872" s="152">
        <v>12</v>
      </c>
      <c r="F872" s="304">
        <f>HLOOKUP($C872,$BZ$2:$CM$3,2,0)</f>
        <v>27792.79</v>
      </c>
      <c r="G872" s="113">
        <f>D872*E872*F872</f>
        <v>0</v>
      </c>
      <c r="H872" s="166"/>
      <c r="I872" s="114" t="s">
        <v>494</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514</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517</v>
      </c>
      <c r="J874" s="101" t="str">
        <f>VLOOKUP(I874,Presupuesto!$B$11:$C$565,2,0)</f>
        <v>DECIMOCUARTO MES</v>
      </c>
      <c r="K874" s="98" t="str">
        <f t="shared" si="28"/>
        <v>Posgrado</v>
      </c>
      <c r="L874" s="98" t="s">
        <v>394</v>
      </c>
    </row>
    <row r="875" spans="3:12" ht="15.75" thickBot="1" x14ac:dyDescent="0.3">
      <c r="C875" s="137" t="s">
        <v>486</v>
      </c>
      <c r="D875" s="199"/>
      <c r="E875" s="152">
        <v>12</v>
      </c>
      <c r="F875" s="304">
        <f>HLOOKUP($C875,$BZ$2:$CM$3,2,0)</f>
        <v>18859.39</v>
      </c>
      <c r="G875" s="113">
        <f>D875*E875*F875</f>
        <v>0</v>
      </c>
      <c r="H875" s="166"/>
      <c r="I875" s="114" t="s">
        <v>494</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514</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517</v>
      </c>
      <c r="J877" s="101" t="str">
        <f>VLOOKUP(I877,Presupuesto!$B$11:$C$565,2,0)</f>
        <v>DECIMOCUARTO MES</v>
      </c>
      <c r="K877" s="98" t="str">
        <f t="shared" si="28"/>
        <v>Posgrado</v>
      </c>
      <c r="L877" s="98" t="s">
        <v>394</v>
      </c>
    </row>
    <row r="878" spans="3:12" ht="15.75" thickBot="1" x14ac:dyDescent="0.3">
      <c r="C878" s="137" t="s">
        <v>487</v>
      </c>
      <c r="D878" s="199"/>
      <c r="E878" s="152">
        <v>12</v>
      </c>
      <c r="F878" s="304">
        <f>HLOOKUP($C878,$BZ$2:$CM$3,2,0)</f>
        <v>17866.8</v>
      </c>
      <c r="G878" s="113">
        <f>D878*E878*F878</f>
        <v>0</v>
      </c>
      <c r="H878" s="166"/>
      <c r="I878" s="114" t="s">
        <v>494</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514</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517</v>
      </c>
      <c r="J880" s="101" t="str">
        <f>VLOOKUP(I880,Presupuesto!$B$11:$C$565,2,0)</f>
        <v>DECIMOCUARTO MES</v>
      </c>
      <c r="K880" s="98" t="str">
        <f t="shared" si="28"/>
        <v>Posgrado</v>
      </c>
      <c r="L880" s="98" t="s">
        <v>394</v>
      </c>
    </row>
    <row r="881" spans="3:12" ht="15.75" thickBot="1" x14ac:dyDescent="0.3">
      <c r="C881" s="137" t="s">
        <v>488</v>
      </c>
      <c r="D881" s="199"/>
      <c r="E881" s="152">
        <v>12</v>
      </c>
      <c r="F881" s="304">
        <f>HLOOKUP($C881,$BZ$2:$CM$3,2,0)</f>
        <v>13896.4</v>
      </c>
      <c r="G881" s="113">
        <f>D881*E881*F881</f>
        <v>0</v>
      </c>
      <c r="H881" s="166"/>
      <c r="I881" s="114" t="s">
        <v>494</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514</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517</v>
      </c>
      <c r="J883" s="101" t="str">
        <f>VLOOKUP(I883,Presupuesto!$B$11:$C$565,2,0)</f>
        <v>DECIMOCUARTO MES</v>
      </c>
      <c r="K883" s="98" t="str">
        <f t="shared" si="28"/>
        <v>Posgrado</v>
      </c>
      <c r="L883" s="98" t="s">
        <v>394</v>
      </c>
    </row>
    <row r="884" spans="3:12" ht="15.75" thickBot="1" x14ac:dyDescent="0.3">
      <c r="C884" s="137" t="s">
        <v>489</v>
      </c>
      <c r="D884" s="199"/>
      <c r="E884" s="152">
        <v>12</v>
      </c>
      <c r="F884" s="304">
        <f>HLOOKUP($C884,$BZ$2:$CM$3,2,0)</f>
        <v>15004.09</v>
      </c>
      <c r="G884" s="113">
        <f>D884*E884*F884</f>
        <v>0</v>
      </c>
      <c r="H884" s="166"/>
      <c r="I884" s="114" t="s">
        <v>494</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514</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517</v>
      </c>
      <c r="J886" s="101" t="str">
        <f>VLOOKUP(I886,Presupuesto!$B$11:$C$565,2,0)</f>
        <v>DECIMOCUARTO MES</v>
      </c>
      <c r="K886" s="98" t="str">
        <f t="shared" si="28"/>
        <v>Posgrado</v>
      </c>
      <c r="L886" s="98" t="s">
        <v>394</v>
      </c>
    </row>
    <row r="887" spans="3:12" ht="15.75" thickBot="1" x14ac:dyDescent="0.3">
      <c r="C887" s="137" t="s">
        <v>490</v>
      </c>
      <c r="D887" s="199"/>
      <c r="E887" s="152">
        <v>12</v>
      </c>
      <c r="F887" s="304">
        <f>HLOOKUP($C887,$BZ$2:$CM$3,2,0)</f>
        <v>13238.9</v>
      </c>
      <c r="G887" s="113">
        <f>D887*E887*F887</f>
        <v>0</v>
      </c>
      <c r="H887" s="166"/>
      <c r="I887" s="114" t="s">
        <v>494</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514</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517</v>
      </c>
      <c r="J889" s="101" t="str">
        <f>VLOOKUP(I889,Presupuesto!$B$11:$C$565,2,0)</f>
        <v>DECIMOCUARTO MES</v>
      </c>
      <c r="K889" s="98" t="str">
        <f t="shared" si="28"/>
        <v>Posgrado</v>
      </c>
      <c r="L889" s="98" t="s">
        <v>394</v>
      </c>
    </row>
    <row r="890" spans="3:12" ht="15.75" thickBot="1" x14ac:dyDescent="0.3">
      <c r="C890" s="137" t="s">
        <v>491</v>
      </c>
      <c r="D890" s="199"/>
      <c r="E890" s="152">
        <v>12</v>
      </c>
      <c r="F890" s="304">
        <f>HLOOKUP($C890,$BZ$2:$CM$3,2,0)</f>
        <v>12356.31</v>
      </c>
      <c r="G890" s="113">
        <f>D890*E890*F890</f>
        <v>0</v>
      </c>
      <c r="H890" s="166"/>
      <c r="I890" s="114" t="s">
        <v>494</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514</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517</v>
      </c>
      <c r="J892" s="101" t="str">
        <f>VLOOKUP(I892,Presupuesto!$B$11:$C$565,2,0)</f>
        <v>DECIMOCUARTO MES</v>
      </c>
      <c r="K892" s="98" t="str">
        <f t="shared" si="29"/>
        <v>Posgrado</v>
      </c>
      <c r="L892" s="98" t="s">
        <v>394</v>
      </c>
    </row>
    <row r="893" spans="3:12" ht="15.75" thickBot="1" x14ac:dyDescent="0.3">
      <c r="C893" s="137" t="s">
        <v>492</v>
      </c>
      <c r="D893" s="199"/>
      <c r="E893" s="152">
        <v>12</v>
      </c>
      <c r="F893" s="304">
        <f>HLOOKUP($C893,$BZ$2:$CM$3,2,0)</f>
        <v>463.22</v>
      </c>
      <c r="G893" s="113">
        <f>D893*E893*F893</f>
        <v>0</v>
      </c>
      <c r="H893" s="166"/>
      <c r="I893" s="114" t="s">
        <v>494</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514</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517</v>
      </c>
      <c r="J895" s="101" t="str">
        <f>VLOOKUP(I895,Presupuesto!$B$11:$C$565,2,0)</f>
        <v>DECIMOCUARTO MES</v>
      </c>
      <c r="K895" s="98" t="str">
        <f t="shared" si="29"/>
        <v>Posgrado</v>
      </c>
      <c r="L895" s="98" t="s">
        <v>394</v>
      </c>
    </row>
    <row r="896" spans="3:12" ht="15.75" thickBot="1" x14ac:dyDescent="0.3">
      <c r="C896" s="137" t="s">
        <v>493</v>
      </c>
      <c r="D896" s="199"/>
      <c r="E896" s="152">
        <v>12</v>
      </c>
      <c r="F896" s="304">
        <f>HLOOKUP($C896,$BZ$2:$CM$3,2,0)</f>
        <v>2007.3</v>
      </c>
      <c r="G896" s="113">
        <f>D896*E896*F896</f>
        <v>0</v>
      </c>
      <c r="H896" s="166"/>
      <c r="I896" s="114" t="s">
        <v>494</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514</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517</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562</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562</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562</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703</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703</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703</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494</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514</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517</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462000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697" t="s">
        <v>2863</v>
      </c>
      <c r="E913" s="93"/>
      <c r="F913" s="93"/>
      <c r="G913" s="93"/>
      <c r="H913" s="76"/>
      <c r="I913" s="76"/>
      <c r="J913" s="76"/>
    </row>
    <row r="914" spans="3:12" ht="18.75" x14ac:dyDescent="0.25">
      <c r="C914" s="210" t="str">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Realizar investigacion cientifica en temas trascendentales en la FCM</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480</v>
      </c>
      <c r="D917" s="199"/>
      <c r="E917" s="152">
        <v>12</v>
      </c>
      <c r="F917" s="304">
        <f>HLOOKUP($C917,$BZ$2:$CM$3,2,0)</f>
        <v>43674.39</v>
      </c>
      <c r="G917" s="113">
        <f>D917*E917*F917</f>
        <v>0</v>
      </c>
      <c r="H917" s="166"/>
      <c r="I917" s="114" t="s">
        <v>494</v>
      </c>
      <c r="J917" s="114" t="str">
        <f>VLOOKUP(I917,Presupuesto!$B$11:$C$565,2,0)</f>
        <v>SUELDOS Y SALARIOS PERMANENTES</v>
      </c>
      <c r="K917" s="218" t="s">
        <v>1451</v>
      </c>
      <c r="L917" s="98" t="s">
        <v>393</v>
      </c>
    </row>
    <row r="918" spans="3:12" x14ac:dyDescent="0.25">
      <c r="C918" s="171" t="s">
        <v>58</v>
      </c>
      <c r="D918" s="163"/>
      <c r="E918" s="154">
        <v>0</v>
      </c>
      <c r="F918" s="100">
        <f>IF(E917=0,"",(G917/E917)/12*E917)</f>
        <v>0</v>
      </c>
      <c r="G918" s="97">
        <f>F918</f>
        <v>0</v>
      </c>
      <c r="H918" s="164"/>
      <c r="I918" s="116" t="s">
        <v>514</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517</v>
      </c>
      <c r="J919" s="101" t="str">
        <f>VLOOKUP(I919,Presupuesto!$B$11:$C$565,2,0)</f>
        <v>DECIMOCUARTO MES</v>
      </c>
      <c r="K919" s="98" t="str">
        <f t="shared" si="30"/>
        <v>Desarrollo del Sistema de Educación Superior</v>
      </c>
      <c r="L919" s="98" t="s">
        <v>394</v>
      </c>
    </row>
    <row r="920" spans="3:12" ht="15.75" thickBot="1" x14ac:dyDescent="0.3">
      <c r="C920" s="137" t="s">
        <v>481</v>
      </c>
      <c r="D920" s="199"/>
      <c r="E920" s="152">
        <v>12</v>
      </c>
      <c r="F920" s="304">
        <f>HLOOKUP($C920,$BZ$2:$CM$3,2,0)</f>
        <v>39703.99</v>
      </c>
      <c r="G920" s="113">
        <f>D920*E920*F920</f>
        <v>0</v>
      </c>
      <c r="H920" s="166"/>
      <c r="I920" s="114" t="s">
        <v>494</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514</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517</v>
      </c>
      <c r="J922" s="101" t="str">
        <f>VLOOKUP(I922,Presupuesto!$B$11:$C$565,2,0)</f>
        <v>DECIMOCUARTO MES</v>
      </c>
      <c r="K922" s="98" t="str">
        <f t="shared" si="30"/>
        <v>Desarrollo del Sistema de Educación Superior</v>
      </c>
      <c r="L922" s="98" t="s">
        <v>394</v>
      </c>
    </row>
    <row r="923" spans="3:12" ht="15.75" thickBot="1" x14ac:dyDescent="0.3">
      <c r="C923" s="137" t="s">
        <v>482</v>
      </c>
      <c r="D923" s="199"/>
      <c r="E923" s="152">
        <v>12</v>
      </c>
      <c r="F923" s="304">
        <f>HLOOKUP($C923,$BZ$2:$CM$3,2,0)</f>
        <v>35733.589999999997</v>
      </c>
      <c r="G923" s="113">
        <f>D923*E923*F923</f>
        <v>0</v>
      </c>
      <c r="H923" s="166"/>
      <c r="I923" s="114" t="s">
        <v>494</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514</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517</v>
      </c>
      <c r="J925" s="101" t="str">
        <f>VLOOKUP(I925,Presupuesto!$B$11:$C$565,2,0)</f>
        <v>DECIMOCUARTO MES</v>
      </c>
      <c r="K925" s="98" t="str">
        <f t="shared" si="30"/>
        <v>Desarrollo del Sistema de Educación Superior</v>
      </c>
      <c r="L925" s="98" t="s">
        <v>394</v>
      </c>
    </row>
    <row r="926" spans="3:12" ht="15.75" thickBot="1" x14ac:dyDescent="0.3">
      <c r="C926" s="137" t="s">
        <v>483</v>
      </c>
      <c r="D926" s="199"/>
      <c r="E926" s="152">
        <v>12</v>
      </c>
      <c r="F926" s="304">
        <f>HLOOKUP($C926,$BZ$2:$CM$3,2,0)</f>
        <v>31763.19</v>
      </c>
      <c r="G926" s="113">
        <f>D926*E926*F926</f>
        <v>0</v>
      </c>
      <c r="H926" s="166"/>
      <c r="I926" s="114" t="s">
        <v>494</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514</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517</v>
      </c>
      <c r="J928" s="101" t="str">
        <f>VLOOKUP(I928,Presupuesto!$B$11:$C$565,2,0)</f>
        <v>DECIMOCUARTO MES</v>
      </c>
      <c r="K928" s="98" t="str">
        <f t="shared" si="30"/>
        <v>Desarrollo del Sistema de Educación Superior</v>
      </c>
      <c r="L928" s="98" t="s">
        <v>394</v>
      </c>
    </row>
    <row r="929" spans="3:12" ht="15.75" thickBot="1" x14ac:dyDescent="0.3">
      <c r="C929" s="137" t="s">
        <v>484</v>
      </c>
      <c r="D929" s="199"/>
      <c r="E929" s="152">
        <v>12</v>
      </c>
      <c r="F929" s="304">
        <f>HLOOKUP($C929,$BZ$2:$CM$3,2,0)</f>
        <v>29777.99</v>
      </c>
      <c r="G929" s="113">
        <f>D929*E929*F929</f>
        <v>0</v>
      </c>
      <c r="H929" s="166"/>
      <c r="I929" s="114" t="s">
        <v>494</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514</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517</v>
      </c>
      <c r="J931" s="101" t="str">
        <f>VLOOKUP(I931,Presupuesto!$B$11:$C$565,2,0)</f>
        <v>DECIMOCUARTO MES</v>
      </c>
      <c r="K931" s="98" t="str">
        <f t="shared" si="30"/>
        <v>Desarrollo del Sistema de Educación Superior</v>
      </c>
      <c r="L931" s="98" t="s">
        <v>394</v>
      </c>
    </row>
    <row r="932" spans="3:12" ht="15.75" thickBot="1" x14ac:dyDescent="0.3">
      <c r="C932" s="137" t="s">
        <v>485</v>
      </c>
      <c r="D932" s="199"/>
      <c r="E932" s="152">
        <v>12</v>
      </c>
      <c r="F932" s="304">
        <f>HLOOKUP($C932,$BZ$2:$CM$3,2,0)</f>
        <v>27792.79</v>
      </c>
      <c r="G932" s="113">
        <f>D932*E932*F932</f>
        <v>0</v>
      </c>
      <c r="H932" s="166"/>
      <c r="I932" s="114" t="s">
        <v>494</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514</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517</v>
      </c>
      <c r="J934" s="101" t="str">
        <f>VLOOKUP(I934,Presupuesto!$B$11:$C$565,2,0)</f>
        <v>DECIMOCUARTO MES</v>
      </c>
      <c r="K934" s="98" t="str">
        <f t="shared" si="30"/>
        <v>Desarrollo del Sistema de Educación Superior</v>
      </c>
      <c r="L934" s="98" t="s">
        <v>394</v>
      </c>
    </row>
    <row r="935" spans="3:12" ht="15.75" thickBot="1" x14ac:dyDescent="0.3">
      <c r="C935" s="137" t="s">
        <v>486</v>
      </c>
      <c r="D935" s="199"/>
      <c r="E935" s="152">
        <v>12</v>
      </c>
      <c r="F935" s="304">
        <f>HLOOKUP($C935,$BZ$2:$CM$3,2,0)</f>
        <v>18859.39</v>
      </c>
      <c r="G935" s="113">
        <f>D935*E935*F935</f>
        <v>0</v>
      </c>
      <c r="H935" s="166"/>
      <c r="I935" s="114" t="s">
        <v>494</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514</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517</v>
      </c>
      <c r="J937" s="101" t="str">
        <f>VLOOKUP(I937,Presupuesto!$B$11:$C$565,2,0)</f>
        <v>DECIMOCUARTO MES</v>
      </c>
      <c r="K937" s="98" t="str">
        <f t="shared" si="30"/>
        <v>Desarrollo del Sistema de Educación Superior</v>
      </c>
      <c r="L937" s="98" t="s">
        <v>394</v>
      </c>
    </row>
    <row r="938" spans="3:12" ht="15.75" thickBot="1" x14ac:dyDescent="0.3">
      <c r="C938" s="137" t="s">
        <v>487</v>
      </c>
      <c r="D938" s="199"/>
      <c r="E938" s="152">
        <v>12</v>
      </c>
      <c r="F938" s="304">
        <f>HLOOKUP($C938,$BZ$2:$CM$3,2,0)</f>
        <v>17866.8</v>
      </c>
      <c r="G938" s="113">
        <f>D938*E938*F938</f>
        <v>0</v>
      </c>
      <c r="H938" s="166"/>
      <c r="I938" s="114" t="s">
        <v>494</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514</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517</v>
      </c>
      <c r="J940" s="101" t="str">
        <f>VLOOKUP(I940,Presupuesto!$B$11:$C$565,2,0)</f>
        <v>DECIMOCUARTO MES</v>
      </c>
      <c r="K940" s="98" t="str">
        <f t="shared" si="30"/>
        <v>Desarrollo del Sistema de Educación Superior</v>
      </c>
      <c r="L940" s="98" t="s">
        <v>394</v>
      </c>
    </row>
    <row r="941" spans="3:12" ht="15.75" thickBot="1" x14ac:dyDescent="0.3">
      <c r="C941" s="137" t="s">
        <v>488</v>
      </c>
      <c r="D941" s="199"/>
      <c r="E941" s="152">
        <v>12</v>
      </c>
      <c r="F941" s="304">
        <f>HLOOKUP($C941,$BZ$2:$CM$3,2,0)</f>
        <v>13896.4</v>
      </c>
      <c r="G941" s="113">
        <f>D941*E941*F941</f>
        <v>0</v>
      </c>
      <c r="H941" s="166"/>
      <c r="I941" s="114" t="s">
        <v>494</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514</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517</v>
      </c>
      <c r="J943" s="101" t="str">
        <f>VLOOKUP(I943,Presupuesto!$B$11:$C$565,2,0)</f>
        <v>DECIMOCUARTO MES</v>
      </c>
      <c r="K943" s="98" t="str">
        <f t="shared" si="30"/>
        <v>Desarrollo del Sistema de Educación Superior</v>
      </c>
      <c r="L943" s="98" t="s">
        <v>394</v>
      </c>
    </row>
    <row r="944" spans="3:12" ht="15.75" thickBot="1" x14ac:dyDescent="0.3">
      <c r="C944" s="137" t="s">
        <v>489</v>
      </c>
      <c r="D944" s="199"/>
      <c r="E944" s="152">
        <v>12</v>
      </c>
      <c r="F944" s="304">
        <f>HLOOKUP($C944,$BZ$2:$CM$3,2,0)</f>
        <v>15004.09</v>
      </c>
      <c r="G944" s="113">
        <f>D944*E944*F944</f>
        <v>0</v>
      </c>
      <c r="H944" s="166"/>
      <c r="I944" s="114" t="s">
        <v>494</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514</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517</v>
      </c>
      <c r="J946" s="101" t="str">
        <f>VLOOKUP(I946,Presupuesto!$B$11:$C$565,2,0)</f>
        <v>DECIMOCUARTO MES</v>
      </c>
      <c r="K946" s="98" t="str">
        <f t="shared" si="30"/>
        <v>Desarrollo del Sistema de Educación Superior</v>
      </c>
      <c r="L946" s="98" t="s">
        <v>394</v>
      </c>
    </row>
    <row r="947" spans="3:12" ht="15.75" thickBot="1" x14ac:dyDescent="0.3">
      <c r="C947" s="137" t="s">
        <v>490</v>
      </c>
      <c r="D947" s="199"/>
      <c r="E947" s="152">
        <v>12</v>
      </c>
      <c r="F947" s="304">
        <f>HLOOKUP($C947,$BZ$2:$CM$3,2,0)</f>
        <v>13238.9</v>
      </c>
      <c r="G947" s="113">
        <f>D947*E947*F947</f>
        <v>0</v>
      </c>
      <c r="H947" s="166"/>
      <c r="I947" s="114" t="s">
        <v>494</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514</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517</v>
      </c>
      <c r="J949" s="101" t="str">
        <f>VLOOKUP(I949,Presupuesto!$B$11:$C$565,2,0)</f>
        <v>DECIMOCUARTO MES</v>
      </c>
      <c r="K949" s="98" t="str">
        <f t="shared" si="30"/>
        <v>Desarrollo del Sistema de Educación Superior</v>
      </c>
      <c r="L949" s="98" t="s">
        <v>394</v>
      </c>
    </row>
    <row r="950" spans="3:12" ht="15.75" thickBot="1" x14ac:dyDescent="0.3">
      <c r="C950" s="137" t="s">
        <v>491</v>
      </c>
      <c r="D950" s="199"/>
      <c r="E950" s="152">
        <v>12</v>
      </c>
      <c r="F950" s="304">
        <f>HLOOKUP($C950,$BZ$2:$CM$3,2,0)</f>
        <v>12356.31</v>
      </c>
      <c r="G950" s="113">
        <f>D950*E950*F950</f>
        <v>0</v>
      </c>
      <c r="H950" s="166"/>
      <c r="I950" s="114" t="s">
        <v>494</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514</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517</v>
      </c>
      <c r="J952" s="101" t="str">
        <f>VLOOKUP(I952,Presupuesto!$B$11:$C$565,2,0)</f>
        <v>DECIMOCUARTO MES</v>
      </c>
      <c r="K952" s="98" t="str">
        <f t="shared" si="31"/>
        <v>Desarrollo del Sistema de Educación Superior</v>
      </c>
      <c r="L952" s="98" t="s">
        <v>394</v>
      </c>
    </row>
    <row r="953" spans="3:12" ht="15.75" thickBot="1" x14ac:dyDescent="0.3">
      <c r="C953" s="137" t="s">
        <v>492</v>
      </c>
      <c r="D953" s="199"/>
      <c r="E953" s="152">
        <v>12</v>
      </c>
      <c r="F953" s="304">
        <f>HLOOKUP($C953,$BZ$2:$CM$3,2,0)</f>
        <v>463.22</v>
      </c>
      <c r="G953" s="113">
        <f>D953*E953*F953</f>
        <v>0</v>
      </c>
      <c r="H953" s="166"/>
      <c r="I953" s="114" t="s">
        <v>494</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514</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517</v>
      </c>
      <c r="J955" s="101" t="str">
        <f>VLOOKUP(I955,Presupuesto!$B$11:$C$565,2,0)</f>
        <v>DECIMOCUARTO MES</v>
      </c>
      <c r="K955" s="98" t="str">
        <f t="shared" si="31"/>
        <v>Desarrollo del Sistema de Educación Superior</v>
      </c>
      <c r="L955" s="98" t="s">
        <v>394</v>
      </c>
    </row>
    <row r="956" spans="3:12" ht="15.75" thickBot="1" x14ac:dyDescent="0.3">
      <c r="C956" s="137" t="s">
        <v>493</v>
      </c>
      <c r="D956" s="199"/>
      <c r="E956" s="152">
        <v>12</v>
      </c>
      <c r="F956" s="304">
        <f>HLOOKUP($C956,$BZ$2:$CM$3,2,0)</f>
        <v>2007.3</v>
      </c>
      <c r="G956" s="113">
        <f>D956*E956*F956</f>
        <v>0</v>
      </c>
      <c r="H956" s="166"/>
      <c r="I956" s="114" t="s">
        <v>494</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514</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517</v>
      </c>
      <c r="J958" s="101" t="str">
        <f>VLOOKUP(I958,Presupuesto!$B$11:$C$565,2,0)</f>
        <v>DECIMOCUARTO MES</v>
      </c>
      <c r="K958" s="98" t="str">
        <f t="shared" si="31"/>
        <v>Desarrollo del Sistema de Educación Superior</v>
      </c>
      <c r="L958" s="98" t="s">
        <v>394</v>
      </c>
    </row>
    <row r="959" spans="3:12" ht="15.75" thickBot="1" x14ac:dyDescent="0.3">
      <c r="C959" s="140" t="s">
        <v>83</v>
      </c>
      <c r="D959" s="199">
        <v>1</v>
      </c>
      <c r="E959" s="152">
        <v>12</v>
      </c>
      <c r="F959" s="139">
        <v>30000</v>
      </c>
      <c r="G959" s="113">
        <v>410750</v>
      </c>
      <c r="H959" s="166" t="s">
        <v>1538</v>
      </c>
      <c r="I959" s="114" t="s">
        <v>562</v>
      </c>
      <c r="J959" s="114" t="str">
        <f>VLOOKUP(I959,Presupuesto!$B$11:$C$565,2,0)</f>
        <v>CONTRATOS ESPECIALES</v>
      </c>
      <c r="K959" s="98" t="s">
        <v>1363</v>
      </c>
      <c r="L959" s="98" t="s">
        <v>393</v>
      </c>
    </row>
    <row r="960" spans="3:12" x14ac:dyDescent="0.25">
      <c r="C960" s="171" t="s">
        <v>58</v>
      </c>
      <c r="D960" s="163">
        <v>1</v>
      </c>
      <c r="E960" s="154">
        <v>0</v>
      </c>
      <c r="F960" s="117">
        <f>IF(E959=0,"",(G959/E959)/12*E959)</f>
        <v>34229.166666666664</v>
      </c>
      <c r="G960" s="97">
        <v>34167</v>
      </c>
      <c r="H960" s="164" t="s">
        <v>1538</v>
      </c>
      <c r="I960" s="101" t="s">
        <v>562</v>
      </c>
      <c r="J960" s="101" t="str">
        <f>VLOOKUP(I960,Presupuesto!$B$11:$C$565,2,0)</f>
        <v>CONTRATOS ESPECIALES</v>
      </c>
      <c r="K960" s="98" t="s">
        <v>1363</v>
      </c>
      <c r="L960" s="98" t="s">
        <v>393</v>
      </c>
    </row>
    <row r="961" spans="3:12" ht="15.75" thickBot="1" x14ac:dyDescent="0.3">
      <c r="C961" s="172" t="s">
        <v>59</v>
      </c>
      <c r="D961" s="163">
        <v>1</v>
      </c>
      <c r="E961" s="154">
        <v>0</v>
      </c>
      <c r="F961" s="100">
        <f>IF(E959&lt;6,"",((E959-6)/12)*(G959/E959))</f>
        <v>17114.583333333332</v>
      </c>
      <c r="G961" s="97">
        <v>17083</v>
      </c>
      <c r="H961" s="164" t="s">
        <v>1538</v>
      </c>
      <c r="I961" s="101" t="s">
        <v>562</v>
      </c>
      <c r="J961" s="101" t="str">
        <f>VLOOKUP(I961,Presupuesto!$B$11:$C$565,2,0)</f>
        <v>CONTRATOS ESPECIALES</v>
      </c>
      <c r="K961" s="98" t="s">
        <v>1363</v>
      </c>
      <c r="L961" s="98" t="s">
        <v>398</v>
      </c>
    </row>
    <row r="962" spans="3:12" ht="15.75" thickBot="1" x14ac:dyDescent="0.3">
      <c r="C962" s="140" t="s">
        <v>60</v>
      </c>
      <c r="D962" s="199"/>
      <c r="E962" s="152">
        <v>12</v>
      </c>
      <c r="F962" s="118">
        <v>30000</v>
      </c>
      <c r="G962" s="113">
        <f>D962*E962*F962</f>
        <v>0</v>
      </c>
      <c r="H962" s="166"/>
      <c r="I962" s="114" t="s">
        <v>703</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703</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703</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494</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514</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517</v>
      </c>
      <c r="J967" s="124" t="str">
        <f>VLOOKUP(I967,Presupuesto!$B$11:$C$565,2,0)</f>
        <v>DECIMOCUARTO MES</v>
      </c>
      <c r="K967" s="106" t="str">
        <f t="shared" si="31"/>
        <v>Desarrollo del Sistema de Educación Superior</v>
      </c>
      <c r="L967" s="124" t="s">
        <v>393</v>
      </c>
    </row>
    <row r="971" spans="3:12" ht="15.75" thickBot="1" x14ac:dyDescent="0.3"/>
    <row r="972" spans="3:12" ht="15.75" thickBot="1" x14ac:dyDescent="0.3">
      <c r="C972" s="69" t="s">
        <v>43</v>
      </c>
      <c r="D972" s="30">
        <f>SUM(G979:G1029)</f>
        <v>462093.75</v>
      </c>
      <c r="E972" s="93"/>
      <c r="F972" s="93"/>
      <c r="G972" s="93"/>
      <c r="H972" s="76"/>
      <c r="I972" s="76"/>
      <c r="J972" s="76"/>
      <c r="K972" s="456"/>
      <c r="L972" s="456"/>
    </row>
    <row r="973" spans="3:12" x14ac:dyDescent="0.25">
      <c r="C973" s="456"/>
      <c r="D973" s="31"/>
      <c r="E973" s="93"/>
      <c r="F973" s="93"/>
      <c r="G973" s="93"/>
      <c r="H973" s="76"/>
      <c r="I973" s="76"/>
      <c r="J973" s="76"/>
      <c r="K973" s="456"/>
      <c r="L973" s="456"/>
    </row>
    <row r="974" spans="3:12" x14ac:dyDescent="0.25">
      <c r="C974" s="456"/>
      <c r="D974" s="31"/>
      <c r="E974" s="93"/>
      <c r="F974" s="93"/>
      <c r="G974" s="93"/>
      <c r="H974" s="76"/>
      <c r="I974" s="76"/>
      <c r="J974" s="76"/>
      <c r="K974" s="456"/>
      <c r="L974" s="456"/>
    </row>
    <row r="975" spans="3:12" ht="15.75" x14ac:dyDescent="0.25">
      <c r="C975" s="202" t="s">
        <v>391</v>
      </c>
      <c r="D975" s="697" t="s">
        <v>2863</v>
      </c>
      <c r="E975" s="93"/>
      <c r="F975" s="93"/>
      <c r="G975" s="93"/>
      <c r="H975" s="76"/>
      <c r="I975" s="76"/>
      <c r="J975" s="76"/>
      <c r="K975" s="456"/>
      <c r="L975" s="456"/>
    </row>
    <row r="976" spans="3:12" ht="18.75" x14ac:dyDescent="0.25">
      <c r="C976" s="210" t="str">
        <f>IFERROR(VLOOKUP(D975,'1. Desarrollo e Innov. Curricu.'!$F:$G,2,FALSE),IFERROR(VLOOKUP(D975,'2. Investigación Científica'!$F:$G,2,FALSE),IFERROR(VLOOKUP(D975,'3. Vinculación Univ. Sociedad'!$F:$G,2,FALSE),IFERROR(VLOOKUP(D975,'4. Docencia y Profesorado Univ.'!$F:$G,2,FALSE),IFERROR(VLOOKUP(D975,'5. Estudiantes y Graduados'!$F:$G,2,FALSE),IFERROR(VLOOKUP(D975,'11. Gestion Administrativa'!$F:$G,2,FALSE),IFERROR(VLOOKUP(D975,'13. Gestión Académica'!$F:$G,2,FALSE),IFERROR(VLOOKUP(D975,'9. Asegura. de la Calid. y M'!$F:$G,2,FALSE),IFERROR(VLOOKUP(D975,'6. Gestión del Conocimiento'!$F:$G,2,FALSE),IFERROR(VLOOKUP(D975,'15. Gobernabilidad y Proceso...'!$F:$G,2,FALSE),IFERROR(VLOOKUP(D975,'12. Gestión del Talento Humano'!$F:$G,2,FALSE),IFERROR(VLOOKUP(D975,'14. Internacional... de la E.S.'!$F:$G,2,FALSE),IFERROR(VLOOKUP(D975,'10. Posgrado'!$F:$G,2,FALSE),IFERROR(VLOOKUP(D975,'17. Gestión TIC'!$F:$G,2,FALSE),IFERROR(VLOOKUP(D975,'16. Desa. del Sistema Educ.Sup.'!$F:$G,2,FALSE),IFERROR(VLOOKUP(D975,'8. Cultura de Inno. Insti...'!$F:$G,2,FALSE),VLOOKUP(D975,'7. Lo Esencial de la Reforma U.'!$F:$G,2,0)))))))))))))))))</f>
        <v>Realizar investigacion cientifica en temas trascendentales en la FCM</v>
      </c>
      <c r="D976" s="31"/>
      <c r="E976" s="93"/>
      <c r="F976" s="93"/>
      <c r="G976" s="93"/>
      <c r="H976" s="76"/>
      <c r="I976" s="76"/>
      <c r="J976" s="76"/>
      <c r="K976" s="456"/>
      <c r="L976" s="456"/>
    </row>
    <row r="977" spans="3:12" ht="15.75" thickBot="1" x14ac:dyDescent="0.3">
      <c r="C977" s="177"/>
      <c r="D977" s="31"/>
      <c r="E977" s="93"/>
      <c r="F977" s="93"/>
      <c r="G977" s="93"/>
      <c r="H977" s="76"/>
      <c r="I977" s="76"/>
      <c r="J977" s="76"/>
      <c r="K977" s="153"/>
      <c r="L977" s="456"/>
    </row>
    <row r="978" spans="3:12" ht="30.75" thickBot="1" x14ac:dyDescent="0.3">
      <c r="C978" s="134" t="s">
        <v>44</v>
      </c>
      <c r="D978" s="138" t="s">
        <v>55</v>
      </c>
      <c r="E978" s="170" t="s">
        <v>56</v>
      </c>
      <c r="F978" s="138" t="s">
        <v>57</v>
      </c>
      <c r="G978" s="135" t="s">
        <v>27</v>
      </c>
      <c r="H978" s="133" t="s">
        <v>130</v>
      </c>
      <c r="I978" s="136" t="s">
        <v>46</v>
      </c>
      <c r="J978" s="136" t="s">
        <v>131</v>
      </c>
      <c r="K978" s="136" t="s">
        <v>409</v>
      </c>
      <c r="L978" s="136" t="s">
        <v>410</v>
      </c>
    </row>
    <row r="979" spans="3:12" ht="15.75" thickBot="1" x14ac:dyDescent="0.3">
      <c r="C979" s="137" t="s">
        <v>480</v>
      </c>
      <c r="D979" s="199"/>
      <c r="E979" s="152">
        <v>12</v>
      </c>
      <c r="F979" s="304">
        <f>HLOOKUP($C979,$BZ$2:$CM$3,2,0)</f>
        <v>43674.39</v>
      </c>
      <c r="G979" s="113">
        <f>D979*E979*F979</f>
        <v>0</v>
      </c>
      <c r="H979" s="166"/>
      <c r="I979" s="114" t="s">
        <v>494</v>
      </c>
      <c r="J979" s="114" t="str">
        <f>VLOOKUP(I979,Presupuesto!$B$11:$C$565,2,0)</f>
        <v>SUELDOS Y SALARIOS PERMANENTES</v>
      </c>
      <c r="K979" s="218" t="s">
        <v>1451</v>
      </c>
      <c r="L979" s="98" t="s">
        <v>393</v>
      </c>
    </row>
    <row r="980" spans="3:12" x14ac:dyDescent="0.25">
      <c r="C980" s="171" t="s">
        <v>58</v>
      </c>
      <c r="D980" s="163"/>
      <c r="E980" s="154">
        <v>0</v>
      </c>
      <c r="F980" s="100">
        <f>IF(E979=0,"",(G979/E979)/12*E979)</f>
        <v>0</v>
      </c>
      <c r="G980" s="97">
        <f>F980</f>
        <v>0</v>
      </c>
      <c r="H980" s="164"/>
      <c r="I980" s="116" t="s">
        <v>514</v>
      </c>
      <c r="J980" s="116" t="str">
        <f>VLOOKUP(I980,Presupuesto!$B$11:$C$565,2,0)</f>
        <v>AGUINALDO Y DECIMO CUARTO MES</v>
      </c>
      <c r="K980" s="98" t="str">
        <f t="shared" ref="K980:K1029" si="32">$K$917</f>
        <v>Desarrollo del Sistema de Educación Superior</v>
      </c>
      <c r="L980" s="98" t="s">
        <v>411</v>
      </c>
    </row>
    <row r="981" spans="3:12" ht="15.75" thickBot="1" x14ac:dyDescent="0.3">
      <c r="C981" s="172" t="s">
        <v>59</v>
      </c>
      <c r="D981" s="163"/>
      <c r="E981" s="154">
        <v>0</v>
      </c>
      <c r="F981" s="117">
        <f>IF(E979&lt;6,"",((E979-6)/12)*(G979/E979))</f>
        <v>0</v>
      </c>
      <c r="G981" s="97">
        <f>F981</f>
        <v>0</v>
      </c>
      <c r="H981" s="164"/>
      <c r="I981" s="101" t="s">
        <v>517</v>
      </c>
      <c r="J981" s="101" t="str">
        <f>VLOOKUP(I981,Presupuesto!$B$11:$C$565,2,0)</f>
        <v>DECIMOCUARTO MES</v>
      </c>
      <c r="K981" s="98" t="str">
        <f t="shared" si="32"/>
        <v>Desarrollo del Sistema de Educación Superior</v>
      </c>
      <c r="L981" s="98" t="s">
        <v>394</v>
      </c>
    </row>
    <row r="982" spans="3:12" ht="15.75" thickBot="1" x14ac:dyDescent="0.3">
      <c r="C982" s="137" t="s">
        <v>481</v>
      </c>
      <c r="D982" s="199"/>
      <c r="E982" s="152">
        <v>12</v>
      </c>
      <c r="F982" s="304">
        <f>HLOOKUP($C982,$BZ$2:$CM$3,2,0)</f>
        <v>39703.99</v>
      </c>
      <c r="G982" s="113">
        <f>D982*E982*F982</f>
        <v>0</v>
      </c>
      <c r="H982" s="166"/>
      <c r="I982" s="114" t="s">
        <v>494</v>
      </c>
      <c r="J982" s="114" t="str">
        <f>VLOOKUP(I982,Presupuesto!$B$11:$C$565,2,0)</f>
        <v>SUELDOS Y SALARIOS PERMANENTES</v>
      </c>
      <c r="K982" s="98" t="str">
        <f t="shared" si="32"/>
        <v>Desarrollo del Sistema de Educación Superior</v>
      </c>
      <c r="L982" s="98" t="s">
        <v>394</v>
      </c>
    </row>
    <row r="983" spans="3:12" x14ac:dyDescent="0.25">
      <c r="C983" s="171" t="s">
        <v>58</v>
      </c>
      <c r="D983" s="163"/>
      <c r="E983" s="154">
        <v>0</v>
      </c>
      <c r="F983" s="100">
        <f>IF(E982=0,"",(G982/E982)/12*E982)</f>
        <v>0</v>
      </c>
      <c r="G983" s="97">
        <f>F983</f>
        <v>0</v>
      </c>
      <c r="H983" s="164"/>
      <c r="I983" s="116" t="s">
        <v>514</v>
      </c>
      <c r="J983" s="116" t="str">
        <f>VLOOKUP(I983,Presupuesto!$B$11:$C$565,2,0)</f>
        <v>AGUINALDO Y DECIMO CUARTO MES</v>
      </c>
      <c r="K983" s="98" t="str">
        <f t="shared" si="32"/>
        <v>Desarrollo del Sistema de Educación Superior</v>
      </c>
      <c r="L983" s="98" t="s">
        <v>394</v>
      </c>
    </row>
    <row r="984" spans="3:12" ht="15.75" thickBot="1" x14ac:dyDescent="0.3">
      <c r="C984" s="172" t="s">
        <v>59</v>
      </c>
      <c r="D984" s="163"/>
      <c r="E984" s="154">
        <v>0</v>
      </c>
      <c r="F984" s="117">
        <f>IF(E982&lt;6,"",((E982-6)/12)*(G982/E982))</f>
        <v>0</v>
      </c>
      <c r="G984" s="97">
        <f>F984</f>
        <v>0</v>
      </c>
      <c r="H984" s="164"/>
      <c r="I984" s="101" t="s">
        <v>517</v>
      </c>
      <c r="J984" s="101" t="str">
        <f>VLOOKUP(I984,Presupuesto!$B$11:$C$565,2,0)</f>
        <v>DECIMOCUARTO MES</v>
      </c>
      <c r="K984" s="98" t="str">
        <f t="shared" si="32"/>
        <v>Desarrollo del Sistema de Educación Superior</v>
      </c>
      <c r="L984" s="98" t="s">
        <v>394</v>
      </c>
    </row>
    <row r="985" spans="3:12" ht="15.75" thickBot="1" x14ac:dyDescent="0.3">
      <c r="C985" s="137" t="s">
        <v>482</v>
      </c>
      <c r="D985" s="199"/>
      <c r="E985" s="152">
        <v>12</v>
      </c>
      <c r="F985" s="304">
        <f>HLOOKUP($C985,$BZ$2:$CM$3,2,0)</f>
        <v>35733.589999999997</v>
      </c>
      <c r="G985" s="113">
        <f>D985*E985*F985</f>
        <v>0</v>
      </c>
      <c r="H985" s="166"/>
      <c r="I985" s="114" t="s">
        <v>494</v>
      </c>
      <c r="J985" s="114" t="str">
        <f>VLOOKUP(I985,Presupuesto!$B$11:$C$565,2,0)</f>
        <v>SUELDOS Y SALARIOS PERMANENTES</v>
      </c>
      <c r="K985" s="98" t="str">
        <f t="shared" si="32"/>
        <v>Desarrollo del Sistema de Educación Superior</v>
      </c>
      <c r="L985" s="98" t="s">
        <v>394</v>
      </c>
    </row>
    <row r="986" spans="3:12" x14ac:dyDescent="0.25">
      <c r="C986" s="171" t="s">
        <v>58</v>
      </c>
      <c r="D986" s="163"/>
      <c r="E986" s="154">
        <v>0</v>
      </c>
      <c r="F986" s="100">
        <f>IF(E985=0,"",(G985/E985)/12*E985)</f>
        <v>0</v>
      </c>
      <c r="G986" s="97">
        <f>F986</f>
        <v>0</v>
      </c>
      <c r="H986" s="164"/>
      <c r="I986" s="116" t="s">
        <v>514</v>
      </c>
      <c r="J986" s="116" t="str">
        <f>VLOOKUP(I986,Presupuesto!$B$11:$C$565,2,0)</f>
        <v>AGUINALDO Y DECIMO CUARTO MES</v>
      </c>
      <c r="K986" s="98" t="str">
        <f t="shared" si="32"/>
        <v>Desarrollo del Sistema de Educación Superior</v>
      </c>
      <c r="L986" s="98" t="s">
        <v>394</v>
      </c>
    </row>
    <row r="987" spans="3:12" ht="15.75" thickBot="1" x14ac:dyDescent="0.3">
      <c r="C987" s="172" t="s">
        <v>59</v>
      </c>
      <c r="D987" s="163"/>
      <c r="E987" s="154">
        <v>0</v>
      </c>
      <c r="F987" s="117">
        <f>IF(E985&lt;6,"",((E985-6)/12)*(G985/E985))</f>
        <v>0</v>
      </c>
      <c r="G987" s="97">
        <f>F987</f>
        <v>0</v>
      </c>
      <c r="H987" s="164"/>
      <c r="I987" s="101" t="s">
        <v>517</v>
      </c>
      <c r="J987" s="101" t="str">
        <f>VLOOKUP(I987,Presupuesto!$B$11:$C$565,2,0)</f>
        <v>DECIMOCUARTO MES</v>
      </c>
      <c r="K987" s="98" t="str">
        <f t="shared" si="32"/>
        <v>Desarrollo del Sistema de Educación Superior</v>
      </c>
      <c r="L987" s="98" t="s">
        <v>394</v>
      </c>
    </row>
    <row r="988" spans="3:12" ht="15.75" thickBot="1" x14ac:dyDescent="0.3">
      <c r="C988" s="137" t="s">
        <v>483</v>
      </c>
      <c r="D988" s="199"/>
      <c r="E988" s="152">
        <v>12</v>
      </c>
      <c r="F988" s="304">
        <f>HLOOKUP($C988,$BZ$2:$CM$3,2,0)</f>
        <v>31763.19</v>
      </c>
      <c r="G988" s="113">
        <f>D988*E988*F988</f>
        <v>0</v>
      </c>
      <c r="H988" s="166"/>
      <c r="I988" s="114" t="s">
        <v>494</v>
      </c>
      <c r="J988" s="114" t="str">
        <f>VLOOKUP(I988,Presupuesto!$B$11:$C$565,2,0)</f>
        <v>SUELDOS Y SALARIOS PERMANENTES</v>
      </c>
      <c r="K988" s="98" t="str">
        <f t="shared" si="32"/>
        <v>Desarrollo del Sistema de Educación Superior</v>
      </c>
      <c r="L988" s="98" t="s">
        <v>394</v>
      </c>
    </row>
    <row r="989" spans="3:12" x14ac:dyDescent="0.25">
      <c r="C989" s="171" t="s">
        <v>58</v>
      </c>
      <c r="D989" s="163"/>
      <c r="E989" s="154">
        <v>0</v>
      </c>
      <c r="F989" s="100">
        <f>IF(E988=0,"",(G988/E988)/12*E988)</f>
        <v>0</v>
      </c>
      <c r="G989" s="97">
        <f>F989</f>
        <v>0</v>
      </c>
      <c r="H989" s="164"/>
      <c r="I989" s="116" t="s">
        <v>514</v>
      </c>
      <c r="J989" s="116" t="str">
        <f>VLOOKUP(I989,Presupuesto!$B$11:$C$565,2,0)</f>
        <v>AGUINALDO Y DECIMO CUARTO MES</v>
      </c>
      <c r="K989" s="98" t="str">
        <f t="shared" si="32"/>
        <v>Desarrollo del Sistema de Educación Superior</v>
      </c>
      <c r="L989" s="98" t="s">
        <v>394</v>
      </c>
    </row>
    <row r="990" spans="3:12" ht="15.75" thickBot="1" x14ac:dyDescent="0.3">
      <c r="C990" s="172" t="s">
        <v>59</v>
      </c>
      <c r="D990" s="163"/>
      <c r="E990" s="154">
        <v>0</v>
      </c>
      <c r="F990" s="117">
        <f>IF(E988&lt;6,"",((E988-6)/12)*(G988/E988))</f>
        <v>0</v>
      </c>
      <c r="G990" s="97">
        <f>F990</f>
        <v>0</v>
      </c>
      <c r="H990" s="164"/>
      <c r="I990" s="101" t="s">
        <v>517</v>
      </c>
      <c r="J990" s="101" t="str">
        <f>VLOOKUP(I990,Presupuesto!$B$11:$C$565,2,0)</f>
        <v>DECIMOCUARTO MES</v>
      </c>
      <c r="K990" s="98" t="str">
        <f t="shared" si="32"/>
        <v>Desarrollo del Sistema de Educación Superior</v>
      </c>
      <c r="L990" s="98" t="s">
        <v>394</v>
      </c>
    </row>
    <row r="991" spans="3:12" ht="15.75" thickBot="1" x14ac:dyDescent="0.3">
      <c r="C991" s="137" t="s">
        <v>484</v>
      </c>
      <c r="D991" s="199"/>
      <c r="E991" s="152">
        <v>12</v>
      </c>
      <c r="F991" s="304">
        <f>HLOOKUP($C991,$BZ$2:$CM$3,2,0)</f>
        <v>29777.99</v>
      </c>
      <c r="G991" s="113">
        <f>D991*E991*F991</f>
        <v>0</v>
      </c>
      <c r="H991" s="166"/>
      <c r="I991" s="114" t="s">
        <v>494</v>
      </c>
      <c r="J991" s="114" t="str">
        <f>VLOOKUP(I991,Presupuesto!$B$11:$C$565,2,0)</f>
        <v>SUELDOS Y SALARIOS PERMANENTES</v>
      </c>
      <c r="K991" s="98" t="str">
        <f t="shared" si="32"/>
        <v>Desarrollo del Sistema de Educación Superior</v>
      </c>
      <c r="L991" s="98" t="s">
        <v>394</v>
      </c>
    </row>
    <row r="992" spans="3:12" x14ac:dyDescent="0.25">
      <c r="C992" s="171" t="s">
        <v>58</v>
      </c>
      <c r="D992" s="163"/>
      <c r="E992" s="154">
        <v>0</v>
      </c>
      <c r="F992" s="100">
        <f>IF(E991=0,"",(G991/E991)/12*E991)</f>
        <v>0</v>
      </c>
      <c r="G992" s="97">
        <f>F992</f>
        <v>0</v>
      </c>
      <c r="H992" s="164"/>
      <c r="I992" s="116" t="s">
        <v>514</v>
      </c>
      <c r="J992" s="116" t="str">
        <f>VLOOKUP(I992,Presupuesto!$B$11:$C$565,2,0)</f>
        <v>AGUINALDO Y DECIMO CUARTO MES</v>
      </c>
      <c r="K992" s="98" t="str">
        <f t="shared" si="32"/>
        <v>Desarrollo del Sistema de Educación Superior</v>
      </c>
      <c r="L992" s="98" t="s">
        <v>394</v>
      </c>
    </row>
    <row r="993" spans="3:12" ht="15.75" thickBot="1" x14ac:dyDescent="0.3">
      <c r="C993" s="172" t="s">
        <v>59</v>
      </c>
      <c r="D993" s="163"/>
      <c r="E993" s="154">
        <v>0</v>
      </c>
      <c r="F993" s="117">
        <f>IF(E991&lt;6,"",((E991-6)/12)*(G991/E991))</f>
        <v>0</v>
      </c>
      <c r="G993" s="97">
        <f>F993</f>
        <v>0</v>
      </c>
      <c r="H993" s="164"/>
      <c r="I993" s="101" t="s">
        <v>517</v>
      </c>
      <c r="J993" s="101" t="str">
        <f>VLOOKUP(I993,Presupuesto!$B$11:$C$565,2,0)</f>
        <v>DECIMOCUARTO MES</v>
      </c>
      <c r="K993" s="98" t="str">
        <f t="shared" si="32"/>
        <v>Desarrollo del Sistema de Educación Superior</v>
      </c>
      <c r="L993" s="98" t="s">
        <v>394</v>
      </c>
    </row>
    <row r="994" spans="3:12" ht="15.75" thickBot="1" x14ac:dyDescent="0.3">
      <c r="C994" s="137" t="s">
        <v>485</v>
      </c>
      <c r="D994" s="199"/>
      <c r="E994" s="152">
        <v>12</v>
      </c>
      <c r="F994" s="304">
        <f>HLOOKUP($C994,$BZ$2:$CM$3,2,0)</f>
        <v>27792.79</v>
      </c>
      <c r="G994" s="113">
        <f>D994*E994*F994</f>
        <v>0</v>
      </c>
      <c r="H994" s="166"/>
      <c r="I994" s="114" t="s">
        <v>494</v>
      </c>
      <c r="J994" s="114" t="str">
        <f>VLOOKUP(I994,Presupuesto!$B$11:$C$565,2,0)</f>
        <v>SUELDOS Y SALARIOS PERMANENTES</v>
      </c>
      <c r="K994" s="98" t="str">
        <f t="shared" si="32"/>
        <v>Desarrollo del Sistema de Educación Superior</v>
      </c>
      <c r="L994" s="98" t="s">
        <v>394</v>
      </c>
    </row>
    <row r="995" spans="3:12" x14ac:dyDescent="0.25">
      <c r="C995" s="171" t="s">
        <v>58</v>
      </c>
      <c r="D995" s="163"/>
      <c r="E995" s="154">
        <v>0</v>
      </c>
      <c r="F995" s="100">
        <f>IF(E994=0,"",(G994/E994)/12*E994)</f>
        <v>0</v>
      </c>
      <c r="G995" s="97">
        <f>F995</f>
        <v>0</v>
      </c>
      <c r="H995" s="164"/>
      <c r="I995" s="116" t="s">
        <v>514</v>
      </c>
      <c r="J995" s="116" t="str">
        <f>VLOOKUP(I995,Presupuesto!$B$11:$C$565,2,0)</f>
        <v>AGUINALDO Y DECIMO CUARTO MES</v>
      </c>
      <c r="K995" s="98" t="str">
        <f t="shared" si="32"/>
        <v>Desarrollo del Sistema de Educación Superior</v>
      </c>
      <c r="L995" s="98" t="s">
        <v>394</v>
      </c>
    </row>
    <row r="996" spans="3:12" ht="15.75" thickBot="1" x14ac:dyDescent="0.3">
      <c r="C996" s="172" t="s">
        <v>59</v>
      </c>
      <c r="D996" s="163"/>
      <c r="E996" s="154">
        <v>0</v>
      </c>
      <c r="F996" s="117">
        <f>IF(E994&lt;6,"",((E994-6)/12)*(G994/E994))</f>
        <v>0</v>
      </c>
      <c r="G996" s="97">
        <f>F996</f>
        <v>0</v>
      </c>
      <c r="H996" s="164"/>
      <c r="I996" s="101" t="s">
        <v>517</v>
      </c>
      <c r="J996" s="101" t="str">
        <f>VLOOKUP(I996,Presupuesto!$B$11:$C$565,2,0)</f>
        <v>DECIMOCUARTO MES</v>
      </c>
      <c r="K996" s="98" t="str">
        <f t="shared" si="32"/>
        <v>Desarrollo del Sistema de Educación Superior</v>
      </c>
      <c r="L996" s="98" t="s">
        <v>394</v>
      </c>
    </row>
    <row r="997" spans="3:12" ht="15.75" thickBot="1" x14ac:dyDescent="0.3">
      <c r="C997" s="137" t="s">
        <v>486</v>
      </c>
      <c r="D997" s="199"/>
      <c r="E997" s="152">
        <v>12</v>
      </c>
      <c r="F997" s="304">
        <f>HLOOKUP($C997,$BZ$2:$CM$3,2,0)</f>
        <v>18859.39</v>
      </c>
      <c r="G997" s="113">
        <f>D997*E997*F997</f>
        <v>0</v>
      </c>
      <c r="H997" s="166"/>
      <c r="I997" s="114" t="s">
        <v>494</v>
      </c>
      <c r="J997" s="114" t="str">
        <f>VLOOKUP(I997,Presupuesto!$B$11:$C$565,2,0)</f>
        <v>SUELDOS Y SALARIOS PERMANENTES</v>
      </c>
      <c r="K997" s="98" t="str">
        <f t="shared" si="32"/>
        <v>Desarrollo del Sistema de Educación Superior</v>
      </c>
      <c r="L997" s="98" t="s">
        <v>394</v>
      </c>
    </row>
    <row r="998" spans="3:12" x14ac:dyDescent="0.25">
      <c r="C998" s="171" t="s">
        <v>58</v>
      </c>
      <c r="D998" s="163"/>
      <c r="E998" s="154">
        <v>0</v>
      </c>
      <c r="F998" s="100">
        <f>IF(E997=0,"",(G997/E997)/12*E997)</f>
        <v>0</v>
      </c>
      <c r="G998" s="97">
        <f>F998</f>
        <v>0</v>
      </c>
      <c r="H998" s="164"/>
      <c r="I998" s="116" t="s">
        <v>514</v>
      </c>
      <c r="J998" s="116" t="str">
        <f>VLOOKUP(I998,Presupuesto!$B$11:$C$565,2,0)</f>
        <v>AGUINALDO Y DECIMO CUARTO MES</v>
      </c>
      <c r="K998" s="98" t="str">
        <f t="shared" si="32"/>
        <v>Desarrollo del Sistema de Educación Superior</v>
      </c>
      <c r="L998" s="98" t="s">
        <v>394</v>
      </c>
    </row>
    <row r="999" spans="3:12" ht="15.75" thickBot="1" x14ac:dyDescent="0.3">
      <c r="C999" s="172" t="s">
        <v>59</v>
      </c>
      <c r="D999" s="163"/>
      <c r="E999" s="154">
        <v>0</v>
      </c>
      <c r="F999" s="117">
        <f>IF(E997&lt;6,"",((E997-6)/12)*(G997/E997))</f>
        <v>0</v>
      </c>
      <c r="G999" s="97">
        <f>F999</f>
        <v>0</v>
      </c>
      <c r="H999" s="164"/>
      <c r="I999" s="101" t="s">
        <v>517</v>
      </c>
      <c r="J999" s="101" t="str">
        <f>VLOOKUP(I999,Presupuesto!$B$11:$C$565,2,0)</f>
        <v>DECIMOCUARTO MES</v>
      </c>
      <c r="K999" s="98" t="str">
        <f t="shared" si="32"/>
        <v>Desarrollo del Sistema de Educación Superior</v>
      </c>
      <c r="L999" s="98" t="s">
        <v>394</v>
      </c>
    </row>
    <row r="1000" spans="3:12" ht="15.75" thickBot="1" x14ac:dyDescent="0.3">
      <c r="C1000" s="137" t="s">
        <v>487</v>
      </c>
      <c r="D1000" s="199"/>
      <c r="E1000" s="152">
        <v>12</v>
      </c>
      <c r="F1000" s="304">
        <f>HLOOKUP($C1000,$BZ$2:$CM$3,2,0)</f>
        <v>17866.8</v>
      </c>
      <c r="G1000" s="113">
        <f>D1000*E1000*F1000</f>
        <v>0</v>
      </c>
      <c r="H1000" s="166"/>
      <c r="I1000" s="114" t="s">
        <v>494</v>
      </c>
      <c r="J1000" s="114" t="str">
        <f>VLOOKUP(I1000,Presupuesto!$B$11:$C$565,2,0)</f>
        <v>SUELDOS Y SALARIOS PERMANENTES</v>
      </c>
      <c r="K1000" s="98" t="str">
        <f t="shared" si="32"/>
        <v>Desarrollo del Sistema de Educación Superior</v>
      </c>
      <c r="L1000" s="98" t="s">
        <v>394</v>
      </c>
    </row>
    <row r="1001" spans="3:12" x14ac:dyDescent="0.25">
      <c r="C1001" s="171" t="s">
        <v>58</v>
      </c>
      <c r="D1001" s="163"/>
      <c r="E1001" s="154">
        <v>0</v>
      </c>
      <c r="F1001" s="100">
        <f>IF(E1000=0,"",(G1000/E1000)/12*E1000)</f>
        <v>0</v>
      </c>
      <c r="G1001" s="97">
        <f>F1001</f>
        <v>0</v>
      </c>
      <c r="H1001" s="164"/>
      <c r="I1001" s="116" t="s">
        <v>514</v>
      </c>
      <c r="J1001" s="116" t="str">
        <f>VLOOKUP(I1001,Presupuesto!$B$11:$C$565,2,0)</f>
        <v>AGUINALDO Y DECIMO CUARTO MES</v>
      </c>
      <c r="K1001" s="98" t="str">
        <f t="shared" si="32"/>
        <v>Desarrollo del Sistema de Educación Superior</v>
      </c>
      <c r="L1001" s="98" t="s">
        <v>394</v>
      </c>
    </row>
    <row r="1002" spans="3:12" ht="15.75" thickBot="1" x14ac:dyDescent="0.3">
      <c r="C1002" s="172" t="s">
        <v>59</v>
      </c>
      <c r="D1002" s="163"/>
      <c r="E1002" s="154">
        <v>0</v>
      </c>
      <c r="F1002" s="117">
        <f>IF(E1000&lt;6,"",((E1000-6)/12)*(G1000/E1000))</f>
        <v>0</v>
      </c>
      <c r="G1002" s="97">
        <f>F1002</f>
        <v>0</v>
      </c>
      <c r="H1002" s="164"/>
      <c r="I1002" s="101" t="s">
        <v>517</v>
      </c>
      <c r="J1002" s="101" t="str">
        <f>VLOOKUP(I1002,Presupuesto!$B$11:$C$565,2,0)</f>
        <v>DECIMOCUARTO MES</v>
      </c>
      <c r="K1002" s="98" t="str">
        <f t="shared" si="32"/>
        <v>Desarrollo del Sistema de Educación Superior</v>
      </c>
      <c r="L1002" s="98" t="s">
        <v>394</v>
      </c>
    </row>
    <row r="1003" spans="3:12" ht="15.75" thickBot="1" x14ac:dyDescent="0.3">
      <c r="C1003" s="137" t="s">
        <v>488</v>
      </c>
      <c r="D1003" s="199"/>
      <c r="E1003" s="152">
        <v>12</v>
      </c>
      <c r="F1003" s="304">
        <f>HLOOKUP($C1003,$BZ$2:$CM$3,2,0)</f>
        <v>13896.4</v>
      </c>
      <c r="G1003" s="113">
        <f>D1003*E1003*F1003</f>
        <v>0</v>
      </c>
      <c r="H1003" s="166"/>
      <c r="I1003" s="114" t="s">
        <v>494</v>
      </c>
      <c r="J1003" s="114" t="str">
        <f>VLOOKUP(I1003,Presupuesto!$B$11:$C$565,2,0)</f>
        <v>SUELDOS Y SALARIOS PERMANENTES</v>
      </c>
      <c r="K1003" s="98" t="str">
        <f t="shared" si="32"/>
        <v>Desarrollo del Sistema de Educación Superior</v>
      </c>
      <c r="L1003" s="98" t="s">
        <v>394</v>
      </c>
    </row>
    <row r="1004" spans="3:12" x14ac:dyDescent="0.25">
      <c r="C1004" s="171" t="s">
        <v>58</v>
      </c>
      <c r="D1004" s="163"/>
      <c r="E1004" s="154">
        <v>0</v>
      </c>
      <c r="F1004" s="100">
        <f>IF(E1003=0,"",(G1003/E1003)/12*E1003)</f>
        <v>0</v>
      </c>
      <c r="G1004" s="97">
        <f>F1004</f>
        <v>0</v>
      </c>
      <c r="H1004" s="164"/>
      <c r="I1004" s="116" t="s">
        <v>514</v>
      </c>
      <c r="J1004" s="116" t="str">
        <f>VLOOKUP(I1004,Presupuesto!$B$11:$C$565,2,0)</f>
        <v>AGUINALDO Y DECIMO CUARTO MES</v>
      </c>
      <c r="K1004" s="98" t="str">
        <f t="shared" si="32"/>
        <v>Desarrollo del Sistema de Educación Superior</v>
      </c>
      <c r="L1004" s="98" t="s">
        <v>394</v>
      </c>
    </row>
    <row r="1005" spans="3:12" ht="15.75" thickBot="1" x14ac:dyDescent="0.3">
      <c r="C1005" s="172" t="s">
        <v>59</v>
      </c>
      <c r="D1005" s="163"/>
      <c r="E1005" s="154">
        <v>0</v>
      </c>
      <c r="F1005" s="117">
        <f>IF(E1003&lt;6,"",((E1003-6)/12)*(G1003/E1003))</f>
        <v>0</v>
      </c>
      <c r="G1005" s="97">
        <f>F1005</f>
        <v>0</v>
      </c>
      <c r="H1005" s="164"/>
      <c r="I1005" s="101" t="s">
        <v>517</v>
      </c>
      <c r="J1005" s="101" t="str">
        <f>VLOOKUP(I1005,Presupuesto!$B$11:$C$565,2,0)</f>
        <v>DECIMOCUARTO MES</v>
      </c>
      <c r="K1005" s="98" t="str">
        <f t="shared" si="32"/>
        <v>Desarrollo del Sistema de Educación Superior</v>
      </c>
      <c r="L1005" s="98" t="s">
        <v>394</v>
      </c>
    </row>
    <row r="1006" spans="3:12" ht="15.75" thickBot="1" x14ac:dyDescent="0.3">
      <c r="C1006" s="137" t="s">
        <v>489</v>
      </c>
      <c r="D1006" s="199"/>
      <c r="E1006" s="152">
        <v>12</v>
      </c>
      <c r="F1006" s="304">
        <f>HLOOKUP($C1006,$BZ$2:$CM$3,2,0)</f>
        <v>15004.09</v>
      </c>
      <c r="G1006" s="113">
        <f>D1006*E1006*F1006</f>
        <v>0</v>
      </c>
      <c r="H1006" s="166"/>
      <c r="I1006" s="114" t="s">
        <v>494</v>
      </c>
      <c r="J1006" s="114" t="str">
        <f>VLOOKUP(I1006,Presupuesto!$B$11:$C$565,2,0)</f>
        <v>SUELDOS Y SALARIOS PERMANENTES</v>
      </c>
      <c r="K1006" s="98" t="str">
        <f t="shared" si="32"/>
        <v>Desarrollo del Sistema de Educación Superior</v>
      </c>
      <c r="L1006" s="98" t="s">
        <v>394</v>
      </c>
    </row>
    <row r="1007" spans="3:12" x14ac:dyDescent="0.25">
      <c r="C1007" s="171" t="s">
        <v>58</v>
      </c>
      <c r="D1007" s="163"/>
      <c r="E1007" s="154">
        <v>0</v>
      </c>
      <c r="F1007" s="100">
        <f>IF(E1006=0,"",(G1006/E1006)/12*E1006)</f>
        <v>0</v>
      </c>
      <c r="G1007" s="97">
        <f>F1007</f>
        <v>0</v>
      </c>
      <c r="H1007" s="164"/>
      <c r="I1007" s="116" t="s">
        <v>514</v>
      </c>
      <c r="J1007" s="116" t="str">
        <f>VLOOKUP(I1007,Presupuesto!$B$11:$C$565,2,0)</f>
        <v>AGUINALDO Y DECIMO CUARTO MES</v>
      </c>
      <c r="K1007" s="98" t="str">
        <f t="shared" si="32"/>
        <v>Desarrollo del Sistema de Educación Superior</v>
      </c>
      <c r="L1007" s="98" t="s">
        <v>394</v>
      </c>
    </row>
    <row r="1008" spans="3:12" ht="15.75" thickBot="1" x14ac:dyDescent="0.3">
      <c r="C1008" s="172" t="s">
        <v>59</v>
      </c>
      <c r="D1008" s="163"/>
      <c r="E1008" s="154">
        <v>0</v>
      </c>
      <c r="F1008" s="117">
        <f>IF(E1006&lt;6,"",((E1006-6)/12)*(G1006/E1006))</f>
        <v>0</v>
      </c>
      <c r="G1008" s="97">
        <f>F1008</f>
        <v>0</v>
      </c>
      <c r="H1008" s="164"/>
      <c r="I1008" s="101" t="s">
        <v>517</v>
      </c>
      <c r="J1008" s="101" t="str">
        <f>VLOOKUP(I1008,Presupuesto!$B$11:$C$565,2,0)</f>
        <v>DECIMOCUARTO MES</v>
      </c>
      <c r="K1008" s="98" t="str">
        <f t="shared" si="32"/>
        <v>Desarrollo del Sistema de Educación Superior</v>
      </c>
      <c r="L1008" s="98" t="s">
        <v>394</v>
      </c>
    </row>
    <row r="1009" spans="3:12" ht="15.75" thickBot="1" x14ac:dyDescent="0.3">
      <c r="C1009" s="137" t="s">
        <v>490</v>
      </c>
      <c r="D1009" s="199"/>
      <c r="E1009" s="152">
        <v>12</v>
      </c>
      <c r="F1009" s="304">
        <f>HLOOKUP($C1009,$BZ$2:$CM$3,2,0)</f>
        <v>13238.9</v>
      </c>
      <c r="G1009" s="113">
        <f>D1009*E1009*F1009</f>
        <v>0</v>
      </c>
      <c r="H1009" s="166"/>
      <c r="I1009" s="114" t="s">
        <v>494</v>
      </c>
      <c r="J1009" s="114" t="str">
        <f>VLOOKUP(I1009,Presupuesto!$B$11:$C$565,2,0)</f>
        <v>SUELDOS Y SALARIOS PERMANENTES</v>
      </c>
      <c r="K1009" s="98" t="str">
        <f t="shared" si="32"/>
        <v>Desarrollo del Sistema de Educación Superior</v>
      </c>
      <c r="L1009" s="98" t="s">
        <v>394</v>
      </c>
    </row>
    <row r="1010" spans="3:12" x14ac:dyDescent="0.25">
      <c r="C1010" s="171" t="s">
        <v>58</v>
      </c>
      <c r="D1010" s="163"/>
      <c r="E1010" s="154">
        <v>0</v>
      </c>
      <c r="F1010" s="100">
        <f>IF(E1009=0,"",(G1009/E1009)/12*E1009)</f>
        <v>0</v>
      </c>
      <c r="G1010" s="97">
        <f>F1010</f>
        <v>0</v>
      </c>
      <c r="H1010" s="164"/>
      <c r="I1010" s="116" t="s">
        <v>514</v>
      </c>
      <c r="J1010" s="116" t="str">
        <f>VLOOKUP(I1010,Presupuesto!$B$11:$C$565,2,0)</f>
        <v>AGUINALDO Y DECIMO CUARTO MES</v>
      </c>
      <c r="K1010" s="98" t="str">
        <f t="shared" si="32"/>
        <v>Desarrollo del Sistema de Educación Superior</v>
      </c>
      <c r="L1010" s="98" t="s">
        <v>394</v>
      </c>
    </row>
    <row r="1011" spans="3:12" ht="15.75" thickBot="1" x14ac:dyDescent="0.3">
      <c r="C1011" s="172" t="s">
        <v>59</v>
      </c>
      <c r="D1011" s="163"/>
      <c r="E1011" s="154">
        <v>0</v>
      </c>
      <c r="F1011" s="117">
        <f>IF(E1009&lt;6,"",((E1009-6)/12)*(G1009/E1009))</f>
        <v>0</v>
      </c>
      <c r="G1011" s="97">
        <f>F1011</f>
        <v>0</v>
      </c>
      <c r="H1011" s="164"/>
      <c r="I1011" s="101" t="s">
        <v>517</v>
      </c>
      <c r="J1011" s="101" t="str">
        <f>VLOOKUP(I1011,Presupuesto!$B$11:$C$565,2,0)</f>
        <v>DECIMOCUARTO MES</v>
      </c>
      <c r="K1011" s="98" t="str">
        <f t="shared" si="32"/>
        <v>Desarrollo del Sistema de Educación Superior</v>
      </c>
      <c r="L1011" s="98" t="s">
        <v>394</v>
      </c>
    </row>
    <row r="1012" spans="3:12" ht="15.75" thickBot="1" x14ac:dyDescent="0.3">
      <c r="C1012" s="137" t="s">
        <v>491</v>
      </c>
      <c r="D1012" s="199"/>
      <c r="E1012" s="152">
        <v>12</v>
      </c>
      <c r="F1012" s="304">
        <f>HLOOKUP($C1012,$BZ$2:$CM$3,2,0)</f>
        <v>12356.31</v>
      </c>
      <c r="G1012" s="113">
        <f>D1012*E1012*F1012</f>
        <v>0</v>
      </c>
      <c r="H1012" s="166"/>
      <c r="I1012" s="114" t="s">
        <v>494</v>
      </c>
      <c r="J1012" s="114" t="str">
        <f>VLOOKUP(I1012,Presupuesto!$B$11:$C$565,2,0)</f>
        <v>SUELDOS Y SALARIOS PERMANENTES</v>
      </c>
      <c r="K1012" s="98" t="str">
        <f t="shared" si="32"/>
        <v>Desarrollo del Sistema de Educación Superior</v>
      </c>
      <c r="L1012" s="98" t="s">
        <v>394</v>
      </c>
    </row>
    <row r="1013" spans="3:12" x14ac:dyDescent="0.25">
      <c r="C1013" s="171" t="s">
        <v>58</v>
      </c>
      <c r="D1013" s="163"/>
      <c r="E1013" s="154">
        <v>0</v>
      </c>
      <c r="F1013" s="100">
        <f>IF(E1012=0,"",(G1012/E1012)/12*E1012)</f>
        <v>0</v>
      </c>
      <c r="G1013" s="97">
        <f>F1013</f>
        <v>0</v>
      </c>
      <c r="H1013" s="164"/>
      <c r="I1013" s="116" t="s">
        <v>514</v>
      </c>
      <c r="J1013" s="116" t="str">
        <f>VLOOKUP(I1013,Presupuesto!$B$11:$C$565,2,0)</f>
        <v>AGUINALDO Y DECIMO CUARTO MES</v>
      </c>
      <c r="K1013" s="98" t="str">
        <f t="shared" si="32"/>
        <v>Desarrollo del Sistema de Educación Superior</v>
      </c>
      <c r="L1013" s="98" t="s">
        <v>394</v>
      </c>
    </row>
    <row r="1014" spans="3:12" ht="15.75" thickBot="1" x14ac:dyDescent="0.3">
      <c r="C1014" s="172" t="s">
        <v>59</v>
      </c>
      <c r="D1014" s="163"/>
      <c r="E1014" s="154">
        <v>0</v>
      </c>
      <c r="F1014" s="117">
        <f>IF(E1012&lt;6,"",((E1012-6)/12)*(G1012/E1012))</f>
        <v>0</v>
      </c>
      <c r="G1014" s="97">
        <f>F1014</f>
        <v>0</v>
      </c>
      <c r="H1014" s="164"/>
      <c r="I1014" s="101" t="s">
        <v>517</v>
      </c>
      <c r="J1014" s="101" t="str">
        <f>VLOOKUP(I1014,Presupuesto!$B$11:$C$565,2,0)</f>
        <v>DECIMOCUARTO MES</v>
      </c>
      <c r="K1014" s="98" t="str">
        <f t="shared" si="32"/>
        <v>Desarrollo del Sistema de Educación Superior</v>
      </c>
      <c r="L1014" s="98" t="s">
        <v>394</v>
      </c>
    </row>
    <row r="1015" spans="3:12" ht="15.75" thickBot="1" x14ac:dyDescent="0.3">
      <c r="C1015" s="137" t="s">
        <v>492</v>
      </c>
      <c r="D1015" s="199"/>
      <c r="E1015" s="152">
        <v>12</v>
      </c>
      <c r="F1015" s="304">
        <f>HLOOKUP($C1015,$BZ$2:$CM$3,2,0)</f>
        <v>463.22</v>
      </c>
      <c r="G1015" s="113">
        <f>D1015*E1015*F1015</f>
        <v>0</v>
      </c>
      <c r="H1015" s="166"/>
      <c r="I1015" s="114" t="s">
        <v>494</v>
      </c>
      <c r="J1015" s="114" t="str">
        <f>VLOOKUP(I1015,Presupuesto!$B$11:$C$565,2,0)</f>
        <v>SUELDOS Y SALARIOS PERMANENTES</v>
      </c>
      <c r="K1015" s="98" t="str">
        <f t="shared" si="32"/>
        <v>Desarrollo del Sistema de Educación Superior</v>
      </c>
      <c r="L1015" s="98" t="s">
        <v>394</v>
      </c>
    </row>
    <row r="1016" spans="3:12" x14ac:dyDescent="0.25">
      <c r="C1016" s="171" t="s">
        <v>58</v>
      </c>
      <c r="D1016" s="163"/>
      <c r="E1016" s="154">
        <v>0</v>
      </c>
      <c r="F1016" s="100">
        <f>IF(E1015=0,"",(G1015/E1015)/12*E1015)</f>
        <v>0</v>
      </c>
      <c r="G1016" s="97">
        <f>F1016</f>
        <v>0</v>
      </c>
      <c r="H1016" s="164"/>
      <c r="I1016" s="116" t="s">
        <v>514</v>
      </c>
      <c r="J1016" s="116" t="str">
        <f>VLOOKUP(I1016,Presupuesto!$B$11:$C$565,2,0)</f>
        <v>AGUINALDO Y DECIMO CUARTO MES</v>
      </c>
      <c r="K1016" s="98" t="str">
        <f t="shared" si="32"/>
        <v>Desarrollo del Sistema de Educación Superior</v>
      </c>
      <c r="L1016" s="98" t="s">
        <v>394</v>
      </c>
    </row>
    <row r="1017" spans="3:12" ht="15.75" thickBot="1" x14ac:dyDescent="0.3">
      <c r="C1017" s="172" t="s">
        <v>59</v>
      </c>
      <c r="D1017" s="163"/>
      <c r="E1017" s="154">
        <v>0</v>
      </c>
      <c r="F1017" s="117">
        <f>IF(E1015&lt;6,"",((E1015-6)/12)*(G1015/E1015))</f>
        <v>0</v>
      </c>
      <c r="G1017" s="97">
        <f>F1017</f>
        <v>0</v>
      </c>
      <c r="H1017" s="164"/>
      <c r="I1017" s="101" t="s">
        <v>517</v>
      </c>
      <c r="J1017" s="101" t="str">
        <f>VLOOKUP(I1017,Presupuesto!$B$11:$C$565,2,0)</f>
        <v>DECIMOCUARTO MES</v>
      </c>
      <c r="K1017" s="98" t="str">
        <f t="shared" si="32"/>
        <v>Desarrollo del Sistema de Educación Superior</v>
      </c>
      <c r="L1017" s="98" t="s">
        <v>394</v>
      </c>
    </row>
    <row r="1018" spans="3:12" ht="15.75" thickBot="1" x14ac:dyDescent="0.3">
      <c r="C1018" s="137" t="s">
        <v>493</v>
      </c>
      <c r="D1018" s="199"/>
      <c r="E1018" s="152">
        <v>12</v>
      </c>
      <c r="F1018" s="304">
        <f>HLOOKUP($C1018,$BZ$2:$CM$3,2,0)</f>
        <v>2007.3</v>
      </c>
      <c r="G1018" s="113">
        <f>D1018*E1018*F1018</f>
        <v>0</v>
      </c>
      <c r="H1018" s="166"/>
      <c r="I1018" s="114" t="s">
        <v>494</v>
      </c>
      <c r="J1018" s="114" t="str">
        <f>VLOOKUP(I1018,Presupuesto!$B$11:$C$565,2,0)</f>
        <v>SUELDOS Y SALARIOS PERMANENTES</v>
      </c>
      <c r="K1018" s="98" t="str">
        <f t="shared" si="32"/>
        <v>Desarrollo del Sistema de Educación Superior</v>
      </c>
      <c r="L1018" s="98" t="s">
        <v>394</v>
      </c>
    </row>
    <row r="1019" spans="3:12" x14ac:dyDescent="0.25">
      <c r="C1019" s="171" t="s">
        <v>58</v>
      </c>
      <c r="D1019" s="163"/>
      <c r="E1019" s="154">
        <v>0</v>
      </c>
      <c r="F1019" s="100">
        <f>IF(E1018=0,"",(G1018/E1018)/12*E1018)</f>
        <v>0</v>
      </c>
      <c r="G1019" s="97">
        <f>F1019</f>
        <v>0</v>
      </c>
      <c r="H1019" s="164"/>
      <c r="I1019" s="116" t="s">
        <v>514</v>
      </c>
      <c r="J1019" s="116" t="str">
        <f>VLOOKUP(I1019,Presupuesto!$B$11:$C$565,2,0)</f>
        <v>AGUINALDO Y DECIMO CUARTO MES</v>
      </c>
      <c r="K1019" s="98" t="str">
        <f t="shared" si="32"/>
        <v>Desarrollo del Sistema de Educación Superior</v>
      </c>
      <c r="L1019" s="98" t="s">
        <v>394</v>
      </c>
    </row>
    <row r="1020" spans="3:12" ht="15.75" thickBot="1" x14ac:dyDescent="0.3">
      <c r="C1020" s="172" t="s">
        <v>59</v>
      </c>
      <c r="D1020" s="163"/>
      <c r="E1020" s="154">
        <v>0</v>
      </c>
      <c r="F1020" s="117">
        <f>IF(E1018&lt;6,"",((E1018-6)/12)*(G1018/E1018))</f>
        <v>0</v>
      </c>
      <c r="G1020" s="97">
        <f>F1020</f>
        <v>0</v>
      </c>
      <c r="H1020" s="164"/>
      <c r="I1020" s="101" t="s">
        <v>517</v>
      </c>
      <c r="J1020" s="101" t="str">
        <f>VLOOKUP(I1020,Presupuesto!$B$11:$C$565,2,0)</f>
        <v>DECIMOCUARTO MES</v>
      </c>
      <c r="K1020" s="98" t="str">
        <f t="shared" si="32"/>
        <v>Desarrollo del Sistema de Educación Superior</v>
      </c>
      <c r="L1020" s="98" t="s">
        <v>394</v>
      </c>
    </row>
    <row r="1021" spans="3:12" ht="15.75" thickBot="1" x14ac:dyDescent="0.3">
      <c r="C1021" s="140" t="s">
        <v>83</v>
      </c>
      <c r="D1021" s="199">
        <v>1</v>
      </c>
      <c r="E1021" s="152">
        <v>12</v>
      </c>
      <c r="F1021" s="139">
        <v>30000</v>
      </c>
      <c r="G1021" s="113">
        <v>410750</v>
      </c>
      <c r="H1021" s="166" t="s">
        <v>1538</v>
      </c>
      <c r="I1021" s="114" t="s">
        <v>562</v>
      </c>
      <c r="J1021" s="114" t="str">
        <f>VLOOKUP(I1021,Presupuesto!$B$11:$C$565,2,0)</f>
        <v>CONTRATOS ESPECIALES</v>
      </c>
      <c r="K1021" s="98" t="s">
        <v>1363</v>
      </c>
      <c r="L1021" s="98" t="s">
        <v>393</v>
      </c>
    </row>
    <row r="1022" spans="3:12" x14ac:dyDescent="0.25">
      <c r="C1022" s="171" t="s">
        <v>58</v>
      </c>
      <c r="D1022" s="163">
        <v>1</v>
      </c>
      <c r="E1022" s="154">
        <v>0</v>
      </c>
      <c r="F1022" s="117">
        <f>IF(E1021=0,"",(G1021/E1021)/12*E1021)</f>
        <v>34229.166666666664</v>
      </c>
      <c r="G1022" s="97">
        <f>F1022</f>
        <v>34229.166666666664</v>
      </c>
      <c r="H1022" s="164" t="s">
        <v>1538</v>
      </c>
      <c r="I1022" s="101" t="s">
        <v>562</v>
      </c>
      <c r="J1022" s="101" t="str">
        <f>VLOOKUP(I1022,Presupuesto!$B$11:$C$565,2,0)</f>
        <v>CONTRATOS ESPECIALES</v>
      </c>
      <c r="K1022" s="98" t="s">
        <v>1363</v>
      </c>
      <c r="L1022" s="98" t="s">
        <v>393</v>
      </c>
    </row>
    <row r="1023" spans="3:12" ht="15.75" thickBot="1" x14ac:dyDescent="0.3">
      <c r="C1023" s="172" t="s">
        <v>59</v>
      </c>
      <c r="D1023" s="163">
        <v>1</v>
      </c>
      <c r="E1023" s="154">
        <v>0</v>
      </c>
      <c r="F1023" s="100">
        <f>IF(E1021&lt;6,"",((E1021-6)/12)*(G1021/E1021))</f>
        <v>17114.583333333332</v>
      </c>
      <c r="G1023" s="97">
        <f>F1023</f>
        <v>17114.583333333332</v>
      </c>
      <c r="H1023" s="164" t="s">
        <v>1538</v>
      </c>
      <c r="I1023" s="101" t="s">
        <v>562</v>
      </c>
      <c r="J1023" s="101" t="str">
        <f>VLOOKUP(I1023,Presupuesto!$B$11:$C$565,2,0)</f>
        <v>CONTRATOS ESPECIALES</v>
      </c>
      <c r="K1023" s="98" t="s">
        <v>1363</v>
      </c>
      <c r="L1023" s="98" t="s">
        <v>398</v>
      </c>
    </row>
    <row r="1024" spans="3:12" ht="15.75" thickBot="1" x14ac:dyDescent="0.3">
      <c r="C1024" s="140" t="s">
        <v>60</v>
      </c>
      <c r="D1024" s="199"/>
      <c r="E1024" s="152">
        <v>12</v>
      </c>
      <c r="F1024" s="118">
        <v>30000</v>
      </c>
      <c r="G1024" s="113">
        <f>D1024*E1024*F1024</f>
        <v>0</v>
      </c>
      <c r="H1024" s="166"/>
      <c r="I1024" s="114" t="s">
        <v>703</v>
      </c>
      <c r="J1024" s="114" t="str">
        <f>VLOOKUP(I1024,Presupuesto!$B$11:$C$565,2,0)</f>
        <v>OTROS SERVICIOS TECNICOS Y PROFESIONALES</v>
      </c>
      <c r="K1024" s="98" t="str">
        <f t="shared" si="32"/>
        <v>Desarrollo del Sistema de Educación Superior</v>
      </c>
      <c r="L1024" s="98" t="s">
        <v>393</v>
      </c>
    </row>
    <row r="1025" spans="3:12" x14ac:dyDescent="0.25">
      <c r="C1025" s="171" t="s">
        <v>58</v>
      </c>
      <c r="D1025" s="163"/>
      <c r="E1025" s="154">
        <v>0</v>
      </c>
      <c r="F1025" s="100">
        <v>0</v>
      </c>
      <c r="G1025" s="97">
        <f>F1025</f>
        <v>0</v>
      </c>
      <c r="H1025" s="164"/>
      <c r="I1025" s="101" t="s">
        <v>703</v>
      </c>
      <c r="J1025" s="101" t="str">
        <f>VLOOKUP(I1025,Presupuesto!$B$11:$C$565,2,0)</f>
        <v>OTROS SERVICIOS TECNICOS Y PROFESIONALES</v>
      </c>
      <c r="K1025" s="98" t="str">
        <f t="shared" si="32"/>
        <v>Desarrollo del Sistema de Educación Superior</v>
      </c>
      <c r="L1025" s="98" t="s">
        <v>393</v>
      </c>
    </row>
    <row r="1026" spans="3:12" ht="15.75" thickBot="1" x14ac:dyDescent="0.3">
      <c r="C1026" s="172" t="s">
        <v>59</v>
      </c>
      <c r="D1026" s="163"/>
      <c r="E1026" s="154">
        <v>0</v>
      </c>
      <c r="F1026" s="100">
        <v>0</v>
      </c>
      <c r="G1026" s="97">
        <f>F1026</f>
        <v>0</v>
      </c>
      <c r="H1026" s="164"/>
      <c r="I1026" s="101" t="s">
        <v>703</v>
      </c>
      <c r="J1026" s="101" t="str">
        <f>VLOOKUP(I1026,Presupuesto!$B$11:$C$565,2,0)</f>
        <v>OTROS SERVICIOS TECNICOS Y PROFESIONALES</v>
      </c>
      <c r="K1026" s="98" t="str">
        <f t="shared" si="32"/>
        <v>Desarrollo del Sistema de Educación Superior</v>
      </c>
      <c r="L1026" s="98" t="s">
        <v>393</v>
      </c>
    </row>
    <row r="1027" spans="3:12" ht="15.75" thickBot="1" x14ac:dyDescent="0.3">
      <c r="C1027" s="140" t="s">
        <v>61</v>
      </c>
      <c r="D1027" s="199"/>
      <c r="E1027" s="152">
        <v>12</v>
      </c>
      <c r="F1027" s="118">
        <v>30000</v>
      </c>
      <c r="G1027" s="113">
        <f>D1027*E1027*F1027</f>
        <v>0</v>
      </c>
      <c r="H1027" s="166"/>
      <c r="I1027" s="114" t="s">
        <v>494</v>
      </c>
      <c r="J1027" s="114" t="str">
        <f>VLOOKUP(I1027,Presupuesto!$B$11:$C$565,2,0)</f>
        <v>SUELDOS Y SALARIOS PERMANENTES</v>
      </c>
      <c r="K1027" s="98" t="str">
        <f t="shared" si="32"/>
        <v>Desarrollo del Sistema de Educación Superior</v>
      </c>
      <c r="L1027" s="98" t="s">
        <v>393</v>
      </c>
    </row>
    <row r="1028" spans="3:12" x14ac:dyDescent="0.25">
      <c r="C1028" s="171" t="s">
        <v>58</v>
      </c>
      <c r="D1028" s="169"/>
      <c r="E1028" s="131">
        <v>0</v>
      </c>
      <c r="F1028" s="119">
        <f>IF(E1027=0,"",(G1027/E1027)/12*E1027)</f>
        <v>0</v>
      </c>
      <c r="G1028" s="120">
        <f>F1028</f>
        <v>0</v>
      </c>
      <c r="H1028" s="164"/>
      <c r="I1028" s="101" t="s">
        <v>514</v>
      </c>
      <c r="J1028" s="101" t="str">
        <f>VLOOKUP(I1028,Presupuesto!$B$11:$C$565,2,0)</f>
        <v>AGUINALDO Y DECIMO CUARTO MES</v>
      </c>
      <c r="K1028" s="98" t="str">
        <f t="shared" si="32"/>
        <v>Desarrollo del Sistema de Educación Superior</v>
      </c>
      <c r="L1028" s="98" t="s">
        <v>393</v>
      </c>
    </row>
    <row r="1029" spans="3:12" ht="15.75" thickBot="1" x14ac:dyDescent="0.3">
      <c r="C1029" s="173" t="s">
        <v>59</v>
      </c>
      <c r="D1029" s="162"/>
      <c r="E1029" s="132">
        <v>0</v>
      </c>
      <c r="F1029" s="105">
        <f>IF(E1027&lt;6,"",((E1027-6)/12)*(G1027/E1027))</f>
        <v>0</v>
      </c>
      <c r="G1029" s="105">
        <f>F1029</f>
        <v>0</v>
      </c>
      <c r="H1029" s="162"/>
      <c r="I1029" s="106" t="s">
        <v>517</v>
      </c>
      <c r="J1029" s="124" t="str">
        <f>VLOOKUP(I1029,Presupuesto!$B$11:$C$565,2,0)</f>
        <v>DECIMOCUARTO MES</v>
      </c>
      <c r="K1029" s="106" t="str">
        <f t="shared" si="32"/>
        <v>Desarrollo del Sistema de Educación Superior</v>
      </c>
      <c r="L1029" s="124" t="s">
        <v>393</v>
      </c>
    </row>
  </sheetData>
  <conditionalFormatting sqref="E56">
    <cfRule type="cellIs" dxfId="775" priority="33" operator="greaterThan">
      <formula>12</formula>
    </cfRule>
  </conditionalFormatting>
  <conditionalFormatting sqref="E956">
    <cfRule type="cellIs" dxfId="774" priority="17" operator="greaterThan">
      <formula>12</formula>
    </cfRule>
  </conditionalFormatting>
  <conditionalFormatting sqref="E116">
    <cfRule type="cellIs" dxfId="773" priority="31" operator="greaterThan">
      <formula>12</formula>
    </cfRule>
  </conditionalFormatting>
  <conditionalFormatting sqref="E176">
    <cfRule type="cellIs" dxfId="772" priority="30" operator="greaterThan">
      <formula>12</formula>
    </cfRule>
  </conditionalFormatting>
  <conditionalFormatting sqref="E236">
    <cfRule type="cellIs" dxfId="771" priority="29" operator="greaterThan">
      <formula>12</formula>
    </cfRule>
  </conditionalFormatting>
  <conditionalFormatting sqref="E296">
    <cfRule type="cellIs" dxfId="770" priority="28" operator="greaterThan">
      <formula>12</formula>
    </cfRule>
  </conditionalFormatting>
  <conditionalFormatting sqref="E356">
    <cfRule type="cellIs" dxfId="769" priority="27" operator="greaterThan">
      <formula>12</formula>
    </cfRule>
  </conditionalFormatting>
  <conditionalFormatting sqref="E416">
    <cfRule type="cellIs" dxfId="768" priority="26" operator="greaterThan">
      <formula>12</formula>
    </cfRule>
  </conditionalFormatting>
  <conditionalFormatting sqref="E476">
    <cfRule type="cellIs" dxfId="767" priority="25" operator="greaterThan">
      <formula>12</formula>
    </cfRule>
  </conditionalFormatting>
  <conditionalFormatting sqref="E536">
    <cfRule type="cellIs" dxfId="766" priority="24" operator="greaterThan">
      <formula>12</formula>
    </cfRule>
  </conditionalFormatting>
  <conditionalFormatting sqref="E596">
    <cfRule type="cellIs" dxfId="765" priority="23" operator="greaterThan">
      <formula>12</formula>
    </cfRule>
  </conditionalFormatting>
  <conditionalFormatting sqref="E656">
    <cfRule type="cellIs" dxfId="764" priority="22" operator="greaterThan">
      <formula>12</formula>
    </cfRule>
  </conditionalFormatting>
  <conditionalFormatting sqref="E716">
    <cfRule type="cellIs" dxfId="763" priority="21" operator="greaterThan">
      <formula>12</formula>
    </cfRule>
  </conditionalFormatting>
  <conditionalFormatting sqref="E776">
    <cfRule type="cellIs" dxfId="762" priority="20" operator="greaterThan">
      <formula>12</formula>
    </cfRule>
  </conditionalFormatting>
  <conditionalFormatting sqref="E836">
    <cfRule type="cellIs" dxfId="761" priority="19" operator="greaterThan">
      <formula>12</formula>
    </cfRule>
  </conditionalFormatting>
  <conditionalFormatting sqref="E896">
    <cfRule type="cellIs" dxfId="760" priority="18" operator="greaterThan">
      <formula>12</formula>
    </cfRule>
  </conditionalFormatting>
  <conditionalFormatting sqref="D13">
    <cfRule type="duplicateValues" dxfId="759" priority="16"/>
  </conditionalFormatting>
  <conditionalFormatting sqref="D13">
    <cfRule type="duplicateValues" dxfId="758" priority="15"/>
  </conditionalFormatting>
  <conditionalFormatting sqref="D13">
    <cfRule type="duplicateValues" dxfId="757" priority="14"/>
  </conditionalFormatting>
  <conditionalFormatting sqref="D73">
    <cfRule type="duplicateValues" dxfId="756" priority="13"/>
  </conditionalFormatting>
  <conditionalFormatting sqref="D193">
    <cfRule type="duplicateValues" dxfId="755" priority="12"/>
  </conditionalFormatting>
  <conditionalFormatting sqref="D193">
    <cfRule type="duplicateValues" dxfId="754" priority="11"/>
  </conditionalFormatting>
  <conditionalFormatting sqref="D193">
    <cfRule type="duplicateValues" dxfId="753" priority="10"/>
  </conditionalFormatting>
  <conditionalFormatting sqref="D193">
    <cfRule type="duplicateValues" dxfId="752" priority="9"/>
  </conditionalFormatting>
  <conditionalFormatting sqref="D193">
    <cfRule type="duplicateValues" dxfId="751" priority="8"/>
  </conditionalFormatting>
  <conditionalFormatting sqref="D193">
    <cfRule type="duplicateValues" dxfId="750" priority="7"/>
  </conditionalFormatting>
  <conditionalFormatting sqref="D193">
    <cfRule type="duplicateValues" dxfId="749" priority="6"/>
  </conditionalFormatting>
  <conditionalFormatting sqref="D193">
    <cfRule type="duplicateValues" dxfId="748" priority="5"/>
  </conditionalFormatting>
  <conditionalFormatting sqref="D193">
    <cfRule type="duplicateValues" dxfId="747" priority="4"/>
  </conditionalFormatting>
  <conditionalFormatting sqref="D193">
    <cfRule type="duplicateValues" dxfId="746" priority="3"/>
  </conditionalFormatting>
  <conditionalFormatting sqref="D193">
    <cfRule type="duplicateValues" dxfId="745" priority="2"/>
  </conditionalFormatting>
  <conditionalFormatting sqref="E1018">
    <cfRule type="cellIs" dxfId="744"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917:H967 H437:H487 H497:H547 H557:H607 H617:H667 H677:H727 H737:H787 H857:H907 H797:H847 H979:H1029">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917:L967 L377:L427 L437:L487 L497:L547 L557:L607 L617:L667 L677:L727 L737:L787 L857:L907 L797:L847 L979:L1029">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C979 C982 C985 C988 C991 C994 C997 C1000 C1003 C1006 C1009 C1012 C1015 C1018">
      <formula1>$BZ$2:$CM$2</formula1>
    </dataValidation>
    <dataValidation type="list" allowBlank="1" showInputMessage="1" showErrorMessage="1" errorTitle="¡Ingreso Inválido!" error="Seleccione una opción de la lista." promptTitle="Dimensión Estratégica" prompt="Seleccione una opción de la lista." sqref="K17:K67 K77:K127 K137:K187 K197:K247 K257:K307 K317:K367 K917:K967 K377:K427 K437:K487 K497:K547 K557:K607 K617:K667 K677:K727 K737:K787 K857:K907 K797:K847 K979:K1029">
      <formula1>$A$2:$Q$2</formula1>
    </dataValidation>
    <dataValidation type="list" allowBlank="1" showInputMessage="1" showErrorMessage="1" errorTitle="¡Ingreso Inválido!" error="Verifique el valor ingresado." sqref="I17:I67 I77:I127 I137:I187 I197:I247 I257:I307 I317:I367 I377:I427 I917:I967 I437:I487 I497:I547 I557:I607 I617:I667 I677:I727 I737:I787 I857:I907 I797:I847 I979:I1029">
      <formula1>$A$1:$SU$1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U237"/>
  <sheetViews>
    <sheetView showGridLines="0" topLeftCell="A94" zoomScale="84" zoomScaleNormal="84" workbookViewId="0">
      <selection activeCell="G276" sqref="G276"/>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15" s="153" customFormat="1" hidden="1" x14ac:dyDescent="0.25">
      <c r="A1" s="459" t="s">
        <v>252</v>
      </c>
      <c r="B1" s="459" t="s">
        <v>494</v>
      </c>
      <c r="C1" s="459" t="s">
        <v>496</v>
      </c>
      <c r="D1" s="459" t="s">
        <v>498</v>
      </c>
      <c r="E1" s="459" t="s">
        <v>500</v>
      </c>
      <c r="F1" s="459" t="s">
        <v>502</v>
      </c>
      <c r="G1" s="459" t="s">
        <v>504</v>
      </c>
      <c r="H1" s="459" t="s">
        <v>253</v>
      </c>
      <c r="I1" s="459" t="s">
        <v>507</v>
      </c>
      <c r="J1" s="459" t="s">
        <v>254</v>
      </c>
      <c r="K1" s="459" t="s">
        <v>509</v>
      </c>
      <c r="L1" s="459" t="s">
        <v>511</v>
      </c>
      <c r="M1" s="459" t="s">
        <v>513</v>
      </c>
      <c r="N1" s="459" t="s">
        <v>255</v>
      </c>
      <c r="O1" s="459" t="s">
        <v>514</v>
      </c>
      <c r="P1" s="459" t="s">
        <v>517</v>
      </c>
      <c r="Q1" s="459" t="s">
        <v>256</v>
      </c>
      <c r="R1" s="459" t="s">
        <v>519</v>
      </c>
      <c r="S1" s="459" t="s">
        <v>257</v>
      </c>
      <c r="T1" s="459" t="s">
        <v>520</v>
      </c>
      <c r="U1" s="459" t="s">
        <v>521</v>
      </c>
      <c r="V1" s="459" t="s">
        <v>525</v>
      </c>
      <c r="W1" s="459" t="s">
        <v>273</v>
      </c>
      <c r="X1" s="459" t="s">
        <v>526</v>
      </c>
      <c r="Y1" s="459" t="s">
        <v>528</v>
      </c>
      <c r="Z1" s="459" t="s">
        <v>530</v>
      </c>
      <c r="AA1" s="459" t="s">
        <v>274</v>
      </c>
      <c r="AB1" s="459" t="s">
        <v>532</v>
      </c>
      <c r="AC1" s="459" t="s">
        <v>534</v>
      </c>
      <c r="AD1" s="459" t="s">
        <v>536</v>
      </c>
      <c r="AE1" s="459" t="s">
        <v>538</v>
      </c>
      <c r="AF1" s="459" t="s">
        <v>249</v>
      </c>
      <c r="AG1" s="459" t="s">
        <v>540</v>
      </c>
      <c r="AH1" s="459" t="s">
        <v>542</v>
      </c>
      <c r="AI1" s="459" t="s">
        <v>259</v>
      </c>
      <c r="AJ1" s="459" t="s">
        <v>544</v>
      </c>
      <c r="AK1" s="459" t="s">
        <v>546</v>
      </c>
      <c r="AL1" s="459" t="s">
        <v>260</v>
      </c>
      <c r="AM1" s="459" t="s">
        <v>548</v>
      </c>
      <c r="AN1" s="459" t="s">
        <v>550</v>
      </c>
      <c r="AO1" s="459" t="s">
        <v>261</v>
      </c>
      <c r="AP1" s="459" t="s">
        <v>551</v>
      </c>
      <c r="AQ1" s="459" t="s">
        <v>553</v>
      </c>
      <c r="AR1" s="459" t="s">
        <v>554</v>
      </c>
      <c r="AS1" s="459" t="s">
        <v>555</v>
      </c>
      <c r="AT1" s="459" t="s">
        <v>557</v>
      </c>
      <c r="AU1" s="459" t="s">
        <v>559</v>
      </c>
      <c r="AV1" s="459" t="s">
        <v>560</v>
      </c>
      <c r="AW1" s="459" t="s">
        <v>262</v>
      </c>
      <c r="AX1" s="459" t="s">
        <v>562</v>
      </c>
      <c r="AY1" s="459" t="s">
        <v>564</v>
      </c>
      <c r="AZ1" s="459" t="s">
        <v>566</v>
      </c>
      <c r="BA1" s="459" t="s">
        <v>568</v>
      </c>
      <c r="BB1" s="459" t="s">
        <v>570</v>
      </c>
      <c r="BC1" s="459" t="s">
        <v>572</v>
      </c>
      <c r="BD1" s="459" t="s">
        <v>574</v>
      </c>
      <c r="BE1" s="459" t="s">
        <v>576</v>
      </c>
      <c r="BF1" s="459" t="s">
        <v>275</v>
      </c>
      <c r="BG1" s="459" t="s">
        <v>578</v>
      </c>
      <c r="BH1" s="459" t="s">
        <v>580</v>
      </c>
      <c r="BI1" s="459" t="s">
        <v>582</v>
      </c>
      <c r="BJ1" s="459" t="s">
        <v>584</v>
      </c>
      <c r="BK1" s="459" t="s">
        <v>586</v>
      </c>
      <c r="BL1" s="459" t="s">
        <v>588</v>
      </c>
      <c r="BM1" s="459" t="s">
        <v>590</v>
      </c>
      <c r="BN1" s="459" t="s">
        <v>592</v>
      </c>
      <c r="BO1" s="459" t="s">
        <v>594</v>
      </c>
      <c r="BP1" s="459" t="s">
        <v>596</v>
      </c>
      <c r="BQ1" s="459" t="s">
        <v>264</v>
      </c>
      <c r="BR1" s="459" t="s">
        <v>598</v>
      </c>
      <c r="BS1" s="459" t="s">
        <v>265</v>
      </c>
      <c r="BT1" s="459" t="s">
        <v>600</v>
      </c>
      <c r="BU1" s="459" t="s">
        <v>602</v>
      </c>
      <c r="BV1" s="459" t="s">
        <v>267</v>
      </c>
      <c r="BW1" s="459" t="s">
        <v>604</v>
      </c>
      <c r="BX1" s="459" t="s">
        <v>268</v>
      </c>
      <c r="BY1" s="459" t="s">
        <v>606</v>
      </c>
      <c r="BZ1" s="459" t="s">
        <v>608</v>
      </c>
      <c r="CA1" s="459" t="s">
        <v>610</v>
      </c>
      <c r="CB1" s="459" t="s">
        <v>616</v>
      </c>
      <c r="CC1" s="459" t="s">
        <v>618</v>
      </c>
      <c r="CD1" s="459" t="s">
        <v>270</v>
      </c>
      <c r="CE1" s="459" t="s">
        <v>612</v>
      </c>
      <c r="CF1" s="459" t="s">
        <v>614</v>
      </c>
      <c r="CG1" s="459" t="s">
        <v>271</v>
      </c>
      <c r="CH1" s="459" t="s">
        <v>620</v>
      </c>
      <c r="CI1" s="459" t="s">
        <v>272</v>
      </c>
      <c r="CJ1" s="459" t="s">
        <v>621</v>
      </c>
      <c r="CK1" s="459" t="s">
        <v>622</v>
      </c>
      <c r="CL1" s="459" t="s">
        <v>623</v>
      </c>
      <c r="CM1" s="459" t="s">
        <v>625</v>
      </c>
      <c r="CN1" s="459" t="s">
        <v>278</v>
      </c>
      <c r="CO1" s="459" t="s">
        <v>627</v>
      </c>
      <c r="CP1" s="459" t="s">
        <v>629</v>
      </c>
      <c r="CQ1" s="459" t="s">
        <v>631</v>
      </c>
      <c r="CR1" s="459" t="s">
        <v>633</v>
      </c>
      <c r="CS1" s="459" t="s">
        <v>635</v>
      </c>
      <c r="CT1" s="459" t="s">
        <v>637</v>
      </c>
      <c r="CU1" s="459" t="s">
        <v>280</v>
      </c>
      <c r="CV1" s="459" t="s">
        <v>639</v>
      </c>
      <c r="CW1" s="459" t="s">
        <v>281</v>
      </c>
      <c r="CX1" s="459" t="s">
        <v>641</v>
      </c>
      <c r="CY1" s="459" t="s">
        <v>643</v>
      </c>
      <c r="CZ1" s="459" t="s">
        <v>645</v>
      </c>
      <c r="DA1" s="459" t="s">
        <v>647</v>
      </c>
      <c r="DB1" s="459" t="s">
        <v>649</v>
      </c>
      <c r="DC1" s="459" t="s">
        <v>651</v>
      </c>
      <c r="DD1" s="459" t="s">
        <v>653</v>
      </c>
      <c r="DE1" s="459" t="s">
        <v>282</v>
      </c>
      <c r="DF1" s="459" t="s">
        <v>655</v>
      </c>
      <c r="DG1" s="459" t="s">
        <v>657</v>
      </c>
      <c r="DH1" s="459" t="s">
        <v>659</v>
      </c>
      <c r="DI1" s="459" t="s">
        <v>661</v>
      </c>
      <c r="DJ1" s="459" t="s">
        <v>284</v>
      </c>
      <c r="DK1" s="459" t="s">
        <v>663</v>
      </c>
      <c r="DL1" s="459" t="s">
        <v>285</v>
      </c>
      <c r="DM1" s="459" t="s">
        <v>665</v>
      </c>
      <c r="DN1" s="459" t="s">
        <v>667</v>
      </c>
      <c r="DO1" s="459" t="s">
        <v>669</v>
      </c>
      <c r="DP1" s="459" t="s">
        <v>671</v>
      </c>
      <c r="DQ1" s="459" t="s">
        <v>673</v>
      </c>
      <c r="DR1" s="459" t="s">
        <v>675</v>
      </c>
      <c r="DS1" s="459" t="s">
        <v>677</v>
      </c>
      <c r="DT1" s="459" t="s">
        <v>679</v>
      </c>
      <c r="DU1" s="459" t="s">
        <v>681</v>
      </c>
      <c r="DV1" s="459" t="s">
        <v>683</v>
      </c>
      <c r="DW1" s="459" t="s">
        <v>685</v>
      </c>
      <c r="DX1" s="459" t="s">
        <v>687</v>
      </c>
      <c r="DY1" s="459" t="s">
        <v>287</v>
      </c>
      <c r="DZ1" s="459" t="s">
        <v>689</v>
      </c>
      <c r="EA1" s="459" t="s">
        <v>691</v>
      </c>
      <c r="EB1" s="459" t="s">
        <v>288</v>
      </c>
      <c r="EC1" s="459" t="s">
        <v>693</v>
      </c>
      <c r="ED1" s="459" t="s">
        <v>695</v>
      </c>
      <c r="EE1" s="459" t="s">
        <v>289</v>
      </c>
      <c r="EF1" s="459" t="s">
        <v>697</v>
      </c>
      <c r="EG1" s="459" t="s">
        <v>699</v>
      </c>
      <c r="EH1" s="459" t="s">
        <v>701</v>
      </c>
      <c r="EI1" s="459" t="s">
        <v>290</v>
      </c>
      <c r="EJ1" s="459" t="s">
        <v>703</v>
      </c>
      <c r="EK1" s="459" t="s">
        <v>705</v>
      </c>
      <c r="EL1" s="459" t="s">
        <v>292</v>
      </c>
      <c r="EM1" s="459" t="s">
        <v>707</v>
      </c>
      <c r="EN1" s="459" t="s">
        <v>709</v>
      </c>
      <c r="EO1" s="459" t="s">
        <v>711</v>
      </c>
      <c r="EP1" s="459" t="s">
        <v>713</v>
      </c>
      <c r="EQ1" s="459" t="s">
        <v>293</v>
      </c>
      <c r="ER1" s="459" t="s">
        <v>715</v>
      </c>
      <c r="ES1" s="459" t="s">
        <v>717</v>
      </c>
      <c r="ET1" s="459" t="s">
        <v>719</v>
      </c>
      <c r="EU1" s="459" t="s">
        <v>721</v>
      </c>
      <c r="EV1" s="459" t="s">
        <v>723</v>
      </c>
      <c r="EW1" s="459" t="s">
        <v>294</v>
      </c>
      <c r="EX1" s="459" t="s">
        <v>726</v>
      </c>
      <c r="EY1" s="459" t="s">
        <v>295</v>
      </c>
      <c r="EZ1" s="459" t="s">
        <v>729</v>
      </c>
      <c r="FA1" s="459" t="s">
        <v>730</v>
      </c>
      <c r="FB1" s="459" t="s">
        <v>732</v>
      </c>
      <c r="FC1" s="459" t="s">
        <v>296</v>
      </c>
      <c r="FD1" s="459" t="s">
        <v>735</v>
      </c>
      <c r="FE1" s="459" t="s">
        <v>736</v>
      </c>
      <c r="FF1" s="459" t="s">
        <v>738</v>
      </c>
      <c r="FG1" s="459" t="s">
        <v>297</v>
      </c>
      <c r="FH1" s="459" t="s">
        <v>741</v>
      </c>
      <c r="FI1" s="459" t="s">
        <v>743</v>
      </c>
      <c r="FJ1" s="459" t="s">
        <v>745</v>
      </c>
      <c r="FK1" s="459" t="s">
        <v>305</v>
      </c>
      <c r="FL1" s="459" t="s">
        <v>747</v>
      </c>
      <c r="FM1" s="459" t="s">
        <v>749</v>
      </c>
      <c r="FN1" s="459" t="s">
        <v>751</v>
      </c>
      <c r="FO1" s="459" t="s">
        <v>753</v>
      </c>
      <c r="FP1" s="459" t="s">
        <v>755</v>
      </c>
      <c r="FQ1" s="459" t="s">
        <v>757</v>
      </c>
      <c r="FR1" s="459" t="s">
        <v>306</v>
      </c>
      <c r="FS1" s="459" t="s">
        <v>759</v>
      </c>
      <c r="FT1" s="459" t="s">
        <v>761</v>
      </c>
      <c r="FU1" s="459" t="s">
        <v>762</v>
      </c>
      <c r="FV1" s="459" t="s">
        <v>307</v>
      </c>
      <c r="FW1" s="459" t="s">
        <v>765</v>
      </c>
      <c r="FX1" s="459" t="s">
        <v>766</v>
      </c>
      <c r="FY1" s="459" t="s">
        <v>302</v>
      </c>
      <c r="FZ1" s="459" t="s">
        <v>768</v>
      </c>
      <c r="GA1" s="459" t="s">
        <v>770</v>
      </c>
      <c r="GB1" s="459" t="s">
        <v>772</v>
      </c>
      <c r="GC1" s="459" t="s">
        <v>774</v>
      </c>
      <c r="GD1" s="459" t="s">
        <v>776</v>
      </c>
      <c r="GE1" s="459" t="s">
        <v>304</v>
      </c>
      <c r="GF1" s="459" t="s">
        <v>778</v>
      </c>
      <c r="GG1" s="459" t="s">
        <v>780</v>
      </c>
      <c r="GH1" s="459" t="s">
        <v>782</v>
      </c>
      <c r="GI1" s="459" t="s">
        <v>784</v>
      </c>
      <c r="GJ1" s="459" t="s">
        <v>786</v>
      </c>
      <c r="GK1" s="459" t="s">
        <v>788</v>
      </c>
      <c r="GL1" s="459" t="s">
        <v>310</v>
      </c>
      <c r="GM1" s="459" t="s">
        <v>790</v>
      </c>
      <c r="GN1" s="459" t="s">
        <v>792</v>
      </c>
      <c r="GO1" s="459" t="s">
        <v>794</v>
      </c>
      <c r="GP1" s="459" t="s">
        <v>796</v>
      </c>
      <c r="GQ1" s="459" t="s">
        <v>311</v>
      </c>
      <c r="GR1" s="459" t="s">
        <v>799</v>
      </c>
      <c r="GS1" s="459" t="s">
        <v>328</v>
      </c>
      <c r="GT1" s="459" t="s">
        <v>837</v>
      </c>
      <c r="GU1" s="459" t="s">
        <v>839</v>
      </c>
      <c r="GV1" s="459" t="s">
        <v>841</v>
      </c>
      <c r="GW1" s="459" t="s">
        <v>801</v>
      </c>
      <c r="GX1" s="459" t="s">
        <v>803</v>
      </c>
      <c r="GY1" s="459" t="s">
        <v>313</v>
      </c>
      <c r="GZ1" s="459" t="s">
        <v>806</v>
      </c>
      <c r="HA1" s="459" t="s">
        <v>808</v>
      </c>
      <c r="HB1" s="459" t="s">
        <v>809</v>
      </c>
      <c r="HC1" s="459" t="s">
        <v>811</v>
      </c>
      <c r="HD1" s="459" t="s">
        <v>813</v>
      </c>
      <c r="HE1" s="459" t="s">
        <v>815</v>
      </c>
      <c r="HF1" s="459" t="s">
        <v>817</v>
      </c>
      <c r="HG1" s="459" t="s">
        <v>315</v>
      </c>
      <c r="HH1" s="459" t="s">
        <v>819</v>
      </c>
      <c r="HI1" s="459" t="s">
        <v>821</v>
      </c>
      <c r="HJ1" s="459" t="s">
        <v>316</v>
      </c>
      <c r="HK1" s="459" t="s">
        <v>823</v>
      </c>
      <c r="HL1" s="459" t="s">
        <v>825</v>
      </c>
      <c r="HM1" s="459" t="s">
        <v>317</v>
      </c>
      <c r="HN1" s="459" t="s">
        <v>827</v>
      </c>
      <c r="HO1" s="459" t="s">
        <v>829</v>
      </c>
      <c r="HP1" s="459" t="s">
        <v>831</v>
      </c>
      <c r="HQ1" s="459" t="s">
        <v>833</v>
      </c>
      <c r="HR1" s="459" t="s">
        <v>318</v>
      </c>
      <c r="HS1" s="459" t="s">
        <v>835</v>
      </c>
      <c r="HT1" s="459" t="s">
        <v>843</v>
      </c>
      <c r="HU1" s="459" t="s">
        <v>845</v>
      </c>
      <c r="HV1" s="459" t="s">
        <v>320</v>
      </c>
      <c r="HW1" s="459" t="s">
        <v>847</v>
      </c>
      <c r="HX1" s="459" t="s">
        <v>849</v>
      </c>
      <c r="HY1" s="459" t="s">
        <v>851</v>
      </c>
      <c r="HZ1" s="459" t="s">
        <v>853</v>
      </c>
      <c r="IA1" s="459" t="s">
        <v>322</v>
      </c>
      <c r="IB1" s="459" t="s">
        <v>856</v>
      </c>
      <c r="IC1" s="459" t="s">
        <v>858</v>
      </c>
      <c r="ID1" s="459" t="s">
        <v>860</v>
      </c>
      <c r="IE1" s="459" t="s">
        <v>862</v>
      </c>
      <c r="IF1" s="459" t="s">
        <v>864</v>
      </c>
      <c r="IG1" s="459" t="s">
        <v>866</v>
      </c>
      <c r="IH1" s="459" t="s">
        <v>323</v>
      </c>
      <c r="II1" s="459" t="s">
        <v>869</v>
      </c>
      <c r="IJ1" s="459" t="s">
        <v>871</v>
      </c>
      <c r="IK1" s="459" t="s">
        <v>873</v>
      </c>
      <c r="IL1" s="459" t="s">
        <v>875</v>
      </c>
      <c r="IM1" s="459" t="s">
        <v>877</v>
      </c>
      <c r="IN1" s="459" t="s">
        <v>879</v>
      </c>
      <c r="IO1" s="459" t="s">
        <v>881</v>
      </c>
      <c r="IP1" s="459" t="s">
        <v>883</v>
      </c>
      <c r="IQ1" s="459" t="s">
        <v>324</v>
      </c>
      <c r="IR1" s="459" t="s">
        <v>886</v>
      </c>
      <c r="IS1" s="459" t="s">
        <v>888</v>
      </c>
      <c r="IT1" s="459" t="s">
        <v>890</v>
      </c>
      <c r="IU1" s="459" t="s">
        <v>892</v>
      </c>
      <c r="IV1" s="459" t="s">
        <v>893</v>
      </c>
      <c r="IW1" s="459" t="s">
        <v>895</v>
      </c>
      <c r="IX1" s="459" t="s">
        <v>897</v>
      </c>
      <c r="IY1" s="459" t="s">
        <v>899</v>
      </c>
      <c r="IZ1" s="459" t="s">
        <v>901</v>
      </c>
      <c r="JA1" s="459" t="s">
        <v>903</v>
      </c>
      <c r="JB1" s="459" t="s">
        <v>905</v>
      </c>
      <c r="JC1" s="459" t="s">
        <v>907</v>
      </c>
      <c r="JD1" s="459" t="s">
        <v>909</v>
      </c>
      <c r="JE1" s="459" t="s">
        <v>911</v>
      </c>
      <c r="JF1" s="459" t="s">
        <v>913</v>
      </c>
      <c r="JG1" s="459" t="s">
        <v>915</v>
      </c>
      <c r="JH1" s="459" t="s">
        <v>917</v>
      </c>
      <c r="JI1" s="459" t="s">
        <v>919</v>
      </c>
      <c r="JJ1" s="459" t="s">
        <v>921</v>
      </c>
      <c r="JK1" s="459" t="s">
        <v>923</v>
      </c>
      <c r="JL1" s="459" t="s">
        <v>925</v>
      </c>
      <c r="JM1" s="459" t="s">
        <v>927</v>
      </c>
      <c r="JN1" s="459" t="s">
        <v>929</v>
      </c>
      <c r="JO1" s="459" t="s">
        <v>931</v>
      </c>
      <c r="JP1" s="459" t="s">
        <v>933</v>
      </c>
      <c r="JQ1" s="459" t="s">
        <v>935</v>
      </c>
      <c r="JR1" s="459" t="s">
        <v>937</v>
      </c>
      <c r="JS1" s="459" t="s">
        <v>326</v>
      </c>
      <c r="JT1" s="459" t="s">
        <v>940</v>
      </c>
      <c r="JU1" s="459" t="s">
        <v>942</v>
      </c>
      <c r="JV1" s="459" t="s">
        <v>944</v>
      </c>
      <c r="JW1" s="459" t="s">
        <v>946</v>
      </c>
      <c r="JX1" s="459" t="s">
        <v>327</v>
      </c>
      <c r="JY1" s="459" t="s">
        <v>949</v>
      </c>
      <c r="JZ1" s="459" t="s">
        <v>951</v>
      </c>
      <c r="KA1" s="459" t="s">
        <v>953</v>
      </c>
      <c r="KB1" s="459" t="s">
        <v>955</v>
      </c>
      <c r="KC1" s="459" t="s">
        <v>957</v>
      </c>
      <c r="KD1" s="459" t="s">
        <v>959</v>
      </c>
      <c r="KE1" s="459" t="s">
        <v>961</v>
      </c>
      <c r="KF1" s="459" t="s">
        <v>331</v>
      </c>
      <c r="KG1" s="459" t="s">
        <v>345</v>
      </c>
      <c r="KH1" s="459" t="s">
        <v>963</v>
      </c>
      <c r="KI1" s="459" t="s">
        <v>965</v>
      </c>
      <c r="KJ1" s="459" t="s">
        <v>967</v>
      </c>
      <c r="KK1" s="459" t="s">
        <v>969</v>
      </c>
      <c r="KL1" s="459" t="s">
        <v>346</v>
      </c>
      <c r="KM1" s="459" t="s">
        <v>971</v>
      </c>
      <c r="KN1" s="459" t="s">
        <v>347</v>
      </c>
      <c r="KO1" s="459" t="s">
        <v>973</v>
      </c>
      <c r="KP1" s="459" t="s">
        <v>332</v>
      </c>
      <c r="KQ1" s="459" t="s">
        <v>975</v>
      </c>
      <c r="KR1" s="459" t="s">
        <v>348</v>
      </c>
      <c r="KS1" s="459" t="s">
        <v>977</v>
      </c>
      <c r="KT1" s="459" t="s">
        <v>979</v>
      </c>
      <c r="KU1" s="459" t="s">
        <v>349</v>
      </c>
      <c r="KV1" s="459" t="s">
        <v>334</v>
      </c>
      <c r="KW1" s="459" t="s">
        <v>981</v>
      </c>
      <c r="KX1" s="459" t="s">
        <v>983</v>
      </c>
      <c r="KY1" s="459" t="s">
        <v>984</v>
      </c>
      <c r="KZ1" s="459" t="s">
        <v>986</v>
      </c>
      <c r="LA1" s="459" t="s">
        <v>987</v>
      </c>
      <c r="LB1" s="459" t="s">
        <v>989</v>
      </c>
      <c r="LC1" s="459" t="s">
        <v>991</v>
      </c>
      <c r="LD1" s="459" t="s">
        <v>993</v>
      </c>
      <c r="LE1" s="459" t="s">
        <v>995</v>
      </c>
      <c r="LF1" s="459" t="s">
        <v>335</v>
      </c>
      <c r="LG1" s="459" t="s">
        <v>998</v>
      </c>
      <c r="LH1" s="459" t="s">
        <v>999</v>
      </c>
      <c r="LI1" s="459" t="s">
        <v>1001</v>
      </c>
      <c r="LJ1" s="459" t="s">
        <v>336</v>
      </c>
      <c r="LK1" s="459" t="s">
        <v>1004</v>
      </c>
      <c r="LL1" s="459" t="s">
        <v>1005</v>
      </c>
      <c r="LM1" s="459" t="s">
        <v>1007</v>
      </c>
      <c r="LN1" s="459" t="s">
        <v>1009</v>
      </c>
      <c r="LO1" s="459" t="s">
        <v>337</v>
      </c>
      <c r="LP1" s="459" t="s">
        <v>1012</v>
      </c>
      <c r="LQ1" s="459" t="s">
        <v>1014</v>
      </c>
      <c r="LR1" s="459" t="s">
        <v>1016</v>
      </c>
      <c r="LS1" s="459" t="s">
        <v>1018</v>
      </c>
      <c r="LT1" s="459" t="s">
        <v>338</v>
      </c>
      <c r="LU1" s="459" t="s">
        <v>1021</v>
      </c>
      <c r="LV1" s="459" t="s">
        <v>1023</v>
      </c>
      <c r="LW1" s="459" t="s">
        <v>1025</v>
      </c>
      <c r="LX1" s="459" t="s">
        <v>1027</v>
      </c>
      <c r="LY1" s="459" t="s">
        <v>1029</v>
      </c>
      <c r="LZ1" s="459" t="s">
        <v>1031</v>
      </c>
      <c r="MA1" s="459" t="s">
        <v>1033</v>
      </c>
      <c r="MB1" s="459" t="s">
        <v>1035</v>
      </c>
      <c r="MC1" s="459" t="s">
        <v>1037</v>
      </c>
      <c r="MD1" s="459" t="s">
        <v>1039</v>
      </c>
      <c r="ME1" s="459" t="s">
        <v>1041</v>
      </c>
      <c r="MF1" s="459" t="s">
        <v>1042</v>
      </c>
      <c r="MG1" s="459" t="s">
        <v>340</v>
      </c>
      <c r="MH1" s="459" t="s">
        <v>1044</v>
      </c>
      <c r="MI1" s="459" t="s">
        <v>1046</v>
      </c>
      <c r="MJ1" s="459" t="s">
        <v>1048</v>
      </c>
      <c r="MK1" s="459" t="s">
        <v>1050</v>
      </c>
      <c r="ML1" s="459" t="s">
        <v>342</v>
      </c>
      <c r="MM1" s="459" t="s">
        <v>1051</v>
      </c>
      <c r="MN1" s="459" t="s">
        <v>343</v>
      </c>
      <c r="MO1" s="459" t="s">
        <v>1053</v>
      </c>
      <c r="MP1" s="459" t="s">
        <v>1055</v>
      </c>
      <c r="MQ1" s="459" t="s">
        <v>344</v>
      </c>
      <c r="MR1" s="459" t="s">
        <v>1057</v>
      </c>
      <c r="MS1" s="459" t="s">
        <v>352</v>
      </c>
      <c r="MT1" s="459" t="s">
        <v>1060</v>
      </c>
      <c r="MU1" s="459" t="s">
        <v>1062</v>
      </c>
      <c r="MV1" s="459" t="s">
        <v>353</v>
      </c>
      <c r="MW1" s="459" t="s">
        <v>363</v>
      </c>
      <c r="MX1" s="459" t="s">
        <v>1064</v>
      </c>
      <c r="MY1" s="459" t="s">
        <v>1066</v>
      </c>
      <c r="MZ1" s="459" t="s">
        <v>1068</v>
      </c>
      <c r="NA1" s="459" t="s">
        <v>1070</v>
      </c>
      <c r="NB1" s="459" t="s">
        <v>1072</v>
      </c>
      <c r="NC1" s="459" t="s">
        <v>1074</v>
      </c>
      <c r="ND1" s="459" t="s">
        <v>1076</v>
      </c>
      <c r="NE1" s="459" t="s">
        <v>1078</v>
      </c>
      <c r="NF1" s="459" t="s">
        <v>1080</v>
      </c>
      <c r="NG1" s="459" t="s">
        <v>1082</v>
      </c>
      <c r="NH1" s="459" t="s">
        <v>1084</v>
      </c>
      <c r="NI1" s="459" t="s">
        <v>1086</v>
      </c>
      <c r="NJ1" s="459" t="s">
        <v>1088</v>
      </c>
      <c r="NK1" s="459" t="s">
        <v>1090</v>
      </c>
      <c r="NL1" s="459" t="s">
        <v>1092</v>
      </c>
      <c r="NM1" s="459" t="s">
        <v>1094</v>
      </c>
      <c r="NN1" s="459" t="s">
        <v>1096</v>
      </c>
      <c r="NO1" s="459" t="s">
        <v>1098</v>
      </c>
      <c r="NP1" s="459" t="s">
        <v>1100</v>
      </c>
      <c r="NQ1" s="459" t="s">
        <v>1102</v>
      </c>
      <c r="NR1" s="459" t="s">
        <v>1104</v>
      </c>
      <c r="NS1" s="459" t="s">
        <v>1106</v>
      </c>
      <c r="NT1" s="459" t="s">
        <v>364</v>
      </c>
      <c r="NU1" s="459" t="s">
        <v>1109</v>
      </c>
      <c r="NV1" s="459" t="s">
        <v>1111</v>
      </c>
      <c r="NW1" s="459" t="s">
        <v>1112</v>
      </c>
      <c r="NX1" s="459" t="s">
        <v>1114</v>
      </c>
      <c r="NY1" s="459" t="s">
        <v>1116</v>
      </c>
      <c r="NZ1" s="459" t="s">
        <v>1118</v>
      </c>
      <c r="OA1" s="459" t="s">
        <v>1120</v>
      </c>
      <c r="OB1" s="459" t="s">
        <v>1122</v>
      </c>
      <c r="OC1" s="459" t="s">
        <v>1124</v>
      </c>
      <c r="OD1" s="459" t="s">
        <v>1126</v>
      </c>
      <c r="OE1" s="459" t="s">
        <v>1128</v>
      </c>
      <c r="OF1" s="459" t="s">
        <v>1130</v>
      </c>
      <c r="OG1" s="459" t="s">
        <v>1132</v>
      </c>
      <c r="OH1" s="459" t="s">
        <v>1134</v>
      </c>
      <c r="OI1" s="459" t="s">
        <v>1136</v>
      </c>
      <c r="OJ1" s="459" t="s">
        <v>1138</v>
      </c>
      <c r="OK1" s="459" t="s">
        <v>1140</v>
      </c>
      <c r="OL1" s="459" t="s">
        <v>1142</v>
      </c>
      <c r="OM1" s="459" t="s">
        <v>1144</v>
      </c>
      <c r="ON1" s="459" t="s">
        <v>1146</v>
      </c>
      <c r="OO1" s="459" t="s">
        <v>1148</v>
      </c>
      <c r="OP1" s="459" t="s">
        <v>1150</v>
      </c>
      <c r="OQ1" s="459" t="s">
        <v>1152</v>
      </c>
      <c r="OR1" s="459" t="s">
        <v>1154</v>
      </c>
      <c r="OS1" s="459" t="s">
        <v>1156</v>
      </c>
      <c r="OT1" s="459" t="s">
        <v>1158</v>
      </c>
      <c r="OU1" s="459" t="s">
        <v>354</v>
      </c>
      <c r="OV1" s="459" t="s">
        <v>1160</v>
      </c>
      <c r="OW1" s="459" t="s">
        <v>1162</v>
      </c>
      <c r="OX1" s="459" t="s">
        <v>1164</v>
      </c>
      <c r="OY1" s="459" t="s">
        <v>1166</v>
      </c>
      <c r="OZ1" s="459" t="s">
        <v>1168</v>
      </c>
      <c r="PA1" s="459" t="s">
        <v>356</v>
      </c>
      <c r="PB1" s="459" t="s">
        <v>1170</v>
      </c>
      <c r="PC1" s="459" t="s">
        <v>1172</v>
      </c>
      <c r="PD1" s="459" t="s">
        <v>1174</v>
      </c>
      <c r="PE1" s="459" t="s">
        <v>1176</v>
      </c>
      <c r="PF1" s="459" t="s">
        <v>1178</v>
      </c>
      <c r="PG1" s="459" t="s">
        <v>1180</v>
      </c>
      <c r="PH1" s="459" t="s">
        <v>1182</v>
      </c>
      <c r="PI1" s="459" t="s">
        <v>358</v>
      </c>
      <c r="PJ1" s="459" t="s">
        <v>365</v>
      </c>
      <c r="PK1" s="459" t="s">
        <v>1184</v>
      </c>
      <c r="PL1" s="459" t="s">
        <v>1186</v>
      </c>
      <c r="PM1" s="459" t="s">
        <v>1188</v>
      </c>
      <c r="PN1" s="459" t="s">
        <v>1190</v>
      </c>
      <c r="PO1" s="459" t="s">
        <v>1192</v>
      </c>
      <c r="PP1" s="459" t="s">
        <v>1194</v>
      </c>
      <c r="PQ1" s="459" t="s">
        <v>1196</v>
      </c>
      <c r="PR1" s="459" t="s">
        <v>1198</v>
      </c>
      <c r="PS1" s="459" t="s">
        <v>1200</v>
      </c>
      <c r="PT1" s="459" t="s">
        <v>1202</v>
      </c>
      <c r="PU1" s="459" t="s">
        <v>1204</v>
      </c>
      <c r="PV1" s="459" t="s">
        <v>1206</v>
      </c>
      <c r="PW1" s="459" t="s">
        <v>1208</v>
      </c>
      <c r="PX1" s="459" t="s">
        <v>1210</v>
      </c>
      <c r="PY1" s="459" t="s">
        <v>360</v>
      </c>
      <c r="PZ1" s="459" t="s">
        <v>1212</v>
      </c>
      <c r="QA1" s="459" t="s">
        <v>1214</v>
      </c>
      <c r="QB1" s="459" t="s">
        <v>362</v>
      </c>
      <c r="QC1" s="459" t="s">
        <v>1216</v>
      </c>
      <c r="QD1" s="459" t="s">
        <v>1217</v>
      </c>
      <c r="QE1" s="459" t="s">
        <v>1218</v>
      </c>
      <c r="QF1" s="459" t="s">
        <v>1219</v>
      </c>
      <c r="QG1" s="459" t="s">
        <v>1221</v>
      </c>
      <c r="QH1" s="459" t="s">
        <v>1222</v>
      </c>
      <c r="QI1" s="459" t="s">
        <v>1224</v>
      </c>
      <c r="QJ1" s="459" t="s">
        <v>1225</v>
      </c>
      <c r="QK1" s="459" t="s">
        <v>368</v>
      </c>
      <c r="QL1" s="459" t="s">
        <v>1227</v>
      </c>
      <c r="QM1" s="459" t="s">
        <v>1229</v>
      </c>
      <c r="QN1" s="459" t="s">
        <v>369</v>
      </c>
      <c r="QO1" s="459" t="s">
        <v>1231</v>
      </c>
      <c r="QP1" s="459" t="s">
        <v>1233</v>
      </c>
      <c r="QQ1" s="459" t="s">
        <v>1235</v>
      </c>
      <c r="QR1" s="459" t="s">
        <v>1237</v>
      </c>
      <c r="QS1" s="459" t="s">
        <v>371</v>
      </c>
      <c r="QT1" s="459" t="s">
        <v>1239</v>
      </c>
      <c r="QU1" s="459" t="s">
        <v>1241</v>
      </c>
      <c r="QV1" s="459" t="s">
        <v>1243</v>
      </c>
      <c r="QW1" s="459" t="s">
        <v>1245</v>
      </c>
      <c r="QX1" s="459" t="s">
        <v>1247</v>
      </c>
      <c r="QY1" s="459" t="s">
        <v>1249</v>
      </c>
      <c r="QZ1" s="459" t="s">
        <v>1251</v>
      </c>
      <c r="RA1" s="459" t="s">
        <v>1253</v>
      </c>
      <c r="RB1" s="459" t="s">
        <v>1255</v>
      </c>
      <c r="RC1" s="459" t="s">
        <v>1257</v>
      </c>
      <c r="RD1" s="459" t="s">
        <v>1259</v>
      </c>
      <c r="RE1" s="459" t="s">
        <v>1261</v>
      </c>
      <c r="RF1" s="459" t="s">
        <v>1263</v>
      </c>
      <c r="RG1" s="459" t="s">
        <v>1265</v>
      </c>
      <c r="RH1" s="459" t="s">
        <v>1267</v>
      </c>
      <c r="RI1" s="459" t="s">
        <v>374</v>
      </c>
      <c r="RJ1" s="459" t="s">
        <v>1269</v>
      </c>
      <c r="RK1" s="459" t="s">
        <v>1271</v>
      </c>
      <c r="RL1" s="459" t="s">
        <v>1273</v>
      </c>
      <c r="RM1" s="459" t="s">
        <v>1275</v>
      </c>
      <c r="RN1" s="459" t="s">
        <v>1277</v>
      </c>
      <c r="RO1" s="459" t="s">
        <v>375</v>
      </c>
      <c r="RP1" s="459" t="s">
        <v>1279</v>
      </c>
      <c r="RQ1" s="459" t="s">
        <v>1281</v>
      </c>
      <c r="RR1" s="459" t="s">
        <v>1283</v>
      </c>
      <c r="RS1" s="459" t="s">
        <v>1285</v>
      </c>
      <c r="RT1" s="459" t="s">
        <v>1287</v>
      </c>
      <c r="RU1" s="459" t="s">
        <v>1289</v>
      </c>
      <c r="RV1" s="459" t="s">
        <v>377</v>
      </c>
      <c r="RW1" s="459" t="s">
        <v>378</v>
      </c>
      <c r="RX1" s="459" t="s">
        <v>1291</v>
      </c>
      <c r="RY1" s="459" t="s">
        <v>1293</v>
      </c>
      <c r="RZ1" s="459" t="s">
        <v>1294</v>
      </c>
      <c r="SA1" s="459" t="s">
        <v>1296</v>
      </c>
      <c r="SB1" s="459" t="s">
        <v>1298</v>
      </c>
      <c r="SC1" s="459" t="s">
        <v>1300</v>
      </c>
      <c r="SD1" s="459" t="s">
        <v>1302</v>
      </c>
      <c r="SE1" s="459" t="s">
        <v>1304</v>
      </c>
      <c r="SF1" s="459" t="s">
        <v>1306</v>
      </c>
      <c r="SG1" s="459" t="s">
        <v>1308</v>
      </c>
      <c r="SH1" s="459" t="s">
        <v>1310</v>
      </c>
      <c r="SI1" s="459" t="s">
        <v>1312</v>
      </c>
      <c r="SJ1" s="459" t="s">
        <v>1314</v>
      </c>
      <c r="SK1" s="459" t="s">
        <v>1316</v>
      </c>
      <c r="SL1" s="459" t="s">
        <v>1318</v>
      </c>
      <c r="SM1" s="459" t="s">
        <v>1320</v>
      </c>
      <c r="SN1" s="459" t="s">
        <v>1324</v>
      </c>
      <c r="SO1" s="459" t="s">
        <v>1326</v>
      </c>
      <c r="SP1" s="459" t="s">
        <v>1328</v>
      </c>
      <c r="SQ1" s="459" t="s">
        <v>1330</v>
      </c>
      <c r="SR1" s="459" t="s">
        <v>1332</v>
      </c>
      <c r="SS1" s="459" t="s">
        <v>1330</v>
      </c>
      <c r="ST1" s="459" t="s">
        <v>1332</v>
      </c>
      <c r="SU1" s="459" t="s">
        <v>1332</v>
      </c>
    </row>
    <row r="2" spans="1:515" s="122" customFormat="1" hidden="1" x14ac:dyDescent="0.25">
      <c r="A2" s="122" t="s">
        <v>1355</v>
      </c>
      <c r="B2" s="122" t="s">
        <v>1357</v>
      </c>
      <c r="C2" s="122" t="s">
        <v>470</v>
      </c>
      <c r="D2" s="122" t="s">
        <v>1356</v>
      </c>
      <c r="E2" s="122" t="s">
        <v>1358</v>
      </c>
      <c r="F2" s="122" t="s">
        <v>471</v>
      </c>
      <c r="G2" s="160" t="s">
        <v>1359</v>
      </c>
      <c r="H2" s="122" t="s">
        <v>1360</v>
      </c>
      <c r="I2" s="122" t="s">
        <v>1361</v>
      </c>
      <c r="J2" s="122" t="s">
        <v>1445</v>
      </c>
      <c r="K2" s="122" t="s">
        <v>1362</v>
      </c>
      <c r="L2" s="122" t="s">
        <v>1363</v>
      </c>
      <c r="M2" s="122" t="s">
        <v>1364</v>
      </c>
      <c r="N2" s="122" t="s">
        <v>1365</v>
      </c>
      <c r="O2" s="122" t="s">
        <v>1366</v>
      </c>
      <c r="P2" s="122" t="s">
        <v>1451</v>
      </c>
      <c r="Q2" s="122" t="s">
        <v>1473</v>
      </c>
      <c r="R2" s="452" t="str">
        <f>+Presupuesto!D11</f>
        <v>Recurrente</v>
      </c>
      <c r="S2" s="452"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1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6045.3105000000005</v>
      </c>
      <c r="BC3" s="214">
        <f>+'Cuadro Resumen'!D213</f>
        <v>5571.1684999999998</v>
      </c>
      <c r="BD3" s="214">
        <f>+'Cuadro Resumen'!E213</f>
        <v>7112.13</v>
      </c>
      <c r="BE3" s="214">
        <f>+'Cuadro Resumen'!F213</f>
        <v>6637.9880000000003</v>
      </c>
      <c r="BF3" s="214">
        <f>+'Cuadro Resumen'!C214</f>
        <v>5334.0974999999999</v>
      </c>
      <c r="BG3" s="214">
        <f>+'Cuadro Resumen'!D214</f>
        <v>4859.9555</v>
      </c>
      <c r="BH3" s="214">
        <f>+'Cuadro Resumen'!E214</f>
        <v>6400.9170000000004</v>
      </c>
      <c r="BI3" s="214">
        <f>+'Cuadro Resumen'!F214</f>
        <v>5926.7750000000005</v>
      </c>
      <c r="BJ3" s="215">
        <f>+'Cuadro Resumen'!C215</f>
        <v>4622.8845000000001</v>
      </c>
      <c r="BK3" s="215">
        <f>+'Cuadro Resumen'!D215</f>
        <v>4267.2780000000002</v>
      </c>
      <c r="BL3" s="215">
        <f>+'Cuadro Resumen'!E215</f>
        <v>5689.7039999999997</v>
      </c>
      <c r="BM3" s="215">
        <f>+'Cuadro Resumen'!F215</f>
        <v>5215.5619999999999</v>
      </c>
      <c r="BN3" s="215">
        <f>+'Cuadro Resumen'!C216</f>
        <v>3911.6714999999999</v>
      </c>
      <c r="BO3" s="215">
        <f>+'Cuadro Resumen'!D216</f>
        <v>3556.0650000000001</v>
      </c>
      <c r="BP3" s="215">
        <f>+'Cuadro Resumen'!E216</f>
        <v>4978.491</v>
      </c>
      <c r="BQ3" s="215">
        <f>+'Cuadro Resumen'!F216</f>
        <v>4622.8845000000001</v>
      </c>
      <c r="BR3" s="215">
        <f>+'Cuadro Resumen'!C217</f>
        <v>3437.5295000000001</v>
      </c>
      <c r="BS3" s="215">
        <f>+'Cuadro Resumen'!D217</f>
        <v>3200.4585000000002</v>
      </c>
      <c r="BT3" s="215">
        <f>+'Cuadro Resumen'!E217</f>
        <v>4385.8135000000002</v>
      </c>
      <c r="BU3" s="215">
        <f>+'Cuadro Resumen'!F217</f>
        <v>4030.2069999999999</v>
      </c>
    </row>
    <row r="5" spans="1:515" ht="52.5" x14ac:dyDescent="0.25">
      <c r="C5" s="87" t="s">
        <v>383</v>
      </c>
      <c r="D5" s="451">
        <f>SUMIF($C:$C,$C$10,D:D)</f>
        <v>196200</v>
      </c>
    </row>
    <row r="8" spans="1:515" x14ac:dyDescent="0.25">
      <c r="C8" s="70" t="s">
        <v>62</v>
      </c>
      <c r="D8" s="70"/>
      <c r="E8" s="70"/>
      <c r="F8" s="70"/>
      <c r="G8" s="79"/>
      <c r="H8" s="70"/>
      <c r="I8" s="70"/>
    </row>
    <row r="9" spans="1:515" ht="15.75" thickBot="1" x14ac:dyDescent="0.3">
      <c r="C9" s="70"/>
      <c r="D9" s="70"/>
      <c r="E9" s="70"/>
      <c r="F9" s="70"/>
      <c r="G9" s="79"/>
      <c r="H9" s="70"/>
      <c r="I9" s="70"/>
    </row>
    <row r="10" spans="1:515" ht="15.75" thickBot="1" x14ac:dyDescent="0.3">
      <c r="C10" s="29" t="s">
        <v>43</v>
      </c>
      <c r="D10" s="30">
        <f>SUM(F17:F26)</f>
        <v>44000</v>
      </c>
      <c r="E10" s="94"/>
      <c r="F10" s="94"/>
      <c r="G10" s="79"/>
      <c r="H10" s="94"/>
      <c r="I10" s="121"/>
    </row>
    <row r="11" spans="1:515" x14ac:dyDescent="0.25">
      <c r="B11" s="93"/>
      <c r="C11" s="70"/>
      <c r="D11" s="31"/>
      <c r="E11" s="93"/>
      <c r="F11" s="93"/>
      <c r="G11" s="93"/>
      <c r="H11" s="76"/>
      <c r="I11" s="76"/>
      <c r="J11" s="76"/>
      <c r="K11" s="112"/>
    </row>
    <row r="12" spans="1:515" x14ac:dyDescent="0.25">
      <c r="B12" s="93"/>
      <c r="C12" s="70"/>
      <c r="D12" s="31"/>
      <c r="E12" s="93"/>
      <c r="F12" s="93"/>
      <c r="G12" s="93"/>
      <c r="H12" s="76"/>
      <c r="I12" s="76"/>
      <c r="J12" s="76"/>
      <c r="K12" s="112"/>
    </row>
    <row r="13" spans="1:515" ht="15.75" x14ac:dyDescent="0.25">
      <c r="B13" s="93"/>
      <c r="C13" s="202" t="s">
        <v>391</v>
      </c>
      <c r="D13" s="686" t="s">
        <v>2845</v>
      </c>
      <c r="E13" s="93"/>
      <c r="F13" s="93"/>
      <c r="G13" s="93"/>
      <c r="H13" s="76"/>
      <c r="I13" s="76"/>
      <c r="J13" s="76"/>
      <c r="K13" s="112"/>
    </row>
    <row r="14" spans="1:51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Implementar el Rediseño del Plan de Estudios del Posgrado de Enfermería. Contratacion de 4 docentes. Gestion de material y equipo. </v>
      </c>
      <c r="D14" s="31"/>
      <c r="E14" s="93"/>
      <c r="F14" s="93"/>
      <c r="G14" s="93"/>
      <c r="H14" s="76"/>
      <c r="I14" s="76"/>
      <c r="J14" s="76"/>
      <c r="K14" s="112"/>
    </row>
    <row r="15" spans="1:515" ht="15.75" thickBot="1" x14ac:dyDescent="0.3">
      <c r="B15" s="93"/>
      <c r="C15" s="70"/>
      <c r="D15" s="31"/>
      <c r="E15" s="93"/>
      <c r="F15" s="93"/>
      <c r="G15" s="93"/>
      <c r="H15" s="76"/>
      <c r="I15" s="76"/>
      <c r="J15" s="76"/>
      <c r="K15" s="112"/>
    </row>
    <row r="16" spans="1:51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v>10</v>
      </c>
      <c r="E17" s="96">
        <v>2800</v>
      </c>
      <c r="F17" s="97">
        <f>D17*E17</f>
        <v>28000</v>
      </c>
      <c r="G17" s="161" t="s">
        <v>128</v>
      </c>
      <c r="H17" s="98" t="s">
        <v>983</v>
      </c>
      <c r="I17" s="98" t="str">
        <f>VLOOKUP(H17,Presupuesto!$B$11:$C$565,2,0)</f>
        <v>MUEBLES VARIOS DE OFICINA</v>
      </c>
      <c r="J17" s="218" t="s">
        <v>1445</v>
      </c>
      <c r="K17" s="98" t="s">
        <v>394</v>
      </c>
    </row>
    <row r="18" spans="2:11" ht="32.25" customHeight="1" x14ac:dyDescent="0.25">
      <c r="B18" s="93"/>
      <c r="C18" s="99" t="s">
        <v>64</v>
      </c>
      <c r="D18" s="151"/>
      <c r="E18" s="100">
        <v>2400</v>
      </c>
      <c r="F18" s="97">
        <f>D18*E18</f>
        <v>0</v>
      </c>
      <c r="G18" s="161"/>
      <c r="H18" s="101" t="s">
        <v>983</v>
      </c>
      <c r="I18" s="98" t="str">
        <f>VLOOKUP(H18,Presupuesto!$B$11:$C$565,2,0)</f>
        <v>MUEBLES VARIOS DE OFICINA</v>
      </c>
      <c r="J18" s="98" t="str">
        <f t="shared" ref="J18:J26" si="0">$J$17</f>
        <v>Posgrado</v>
      </c>
      <c r="K18" s="98" t="s">
        <v>394</v>
      </c>
    </row>
    <row r="19" spans="2:11" x14ac:dyDescent="0.25">
      <c r="B19" s="93"/>
      <c r="C19" s="99" t="s">
        <v>65</v>
      </c>
      <c r="D19" s="151"/>
      <c r="E19" s="100">
        <v>1000</v>
      </c>
      <c r="F19" s="97">
        <f t="shared" ref="F19:F26" si="1">D19*E19</f>
        <v>0</v>
      </c>
      <c r="G19" s="161"/>
      <c r="H19" s="101" t="s">
        <v>983</v>
      </c>
      <c r="I19" s="98" t="str">
        <f>VLOOKUP(H19,Presupuesto!$B$11:$C$565,2,0)</f>
        <v>MUEBLES VARIOS DE OFICINA</v>
      </c>
      <c r="J19" s="98" t="str">
        <f t="shared" si="0"/>
        <v>Posgrado</v>
      </c>
      <c r="K19" s="98" t="s">
        <v>394</v>
      </c>
    </row>
    <row r="20" spans="2:11" x14ac:dyDescent="0.25">
      <c r="B20" s="93"/>
      <c r="C20" s="99" t="s">
        <v>66</v>
      </c>
      <c r="D20" s="151"/>
      <c r="E20" s="100">
        <v>6000</v>
      </c>
      <c r="F20" s="97">
        <f t="shared" si="1"/>
        <v>0</v>
      </c>
      <c r="G20" s="161"/>
      <c r="H20" s="101" t="s">
        <v>983</v>
      </c>
      <c r="I20" s="98" t="str">
        <f>VLOOKUP(H20,Presupuesto!$B$11:$C$565,2,0)</f>
        <v>MUEBLES VARIOS DE OFICINA</v>
      </c>
      <c r="J20" s="98" t="str">
        <f t="shared" si="0"/>
        <v>Posgrado</v>
      </c>
      <c r="K20" s="98" t="s">
        <v>394</v>
      </c>
    </row>
    <row r="21" spans="2:11" x14ac:dyDescent="0.25">
      <c r="B21" s="93"/>
      <c r="C21" s="99" t="s">
        <v>67</v>
      </c>
      <c r="D21" s="151"/>
      <c r="E21" s="100">
        <v>3000</v>
      </c>
      <c r="F21" s="97">
        <f t="shared" si="1"/>
        <v>0</v>
      </c>
      <c r="G21" s="161"/>
      <c r="H21" s="101" t="s">
        <v>983</v>
      </c>
      <c r="I21" s="98" t="str">
        <f>VLOOKUP(H21,Presupuesto!$B$11:$C$565,2,0)</f>
        <v>MUEBLES VARIOS DE OFICINA</v>
      </c>
      <c r="J21" s="98" t="str">
        <f t="shared" si="0"/>
        <v>Posgrado</v>
      </c>
      <c r="K21" s="98" t="s">
        <v>394</v>
      </c>
    </row>
    <row r="22" spans="2:11" x14ac:dyDescent="0.25">
      <c r="B22" s="93"/>
      <c r="C22" s="99" t="s">
        <v>68</v>
      </c>
      <c r="D22" s="151"/>
      <c r="E22" s="100">
        <v>10000</v>
      </c>
      <c r="F22" s="97">
        <f t="shared" si="1"/>
        <v>0</v>
      </c>
      <c r="G22" s="161"/>
      <c r="H22" s="101" t="s">
        <v>983</v>
      </c>
      <c r="I22" s="98" t="str">
        <f>VLOOKUP(H22,Presupuesto!$B$11:$C$565,2,0)</f>
        <v>MUEBLES VARIOS DE OFICINA</v>
      </c>
      <c r="J22" s="98" t="str">
        <f t="shared" si="0"/>
        <v>Posgrado</v>
      </c>
      <c r="K22" s="98" t="s">
        <v>394</v>
      </c>
    </row>
    <row r="23" spans="2:11" x14ac:dyDescent="0.25">
      <c r="B23" s="93"/>
      <c r="C23" s="99" t="s">
        <v>69</v>
      </c>
      <c r="D23" s="151">
        <v>2</v>
      </c>
      <c r="E23" s="100">
        <v>8000</v>
      </c>
      <c r="F23" s="97">
        <f t="shared" si="1"/>
        <v>16000</v>
      </c>
      <c r="G23" s="161" t="s">
        <v>128</v>
      </c>
      <c r="H23" s="101" t="s">
        <v>986</v>
      </c>
      <c r="I23" s="98" t="str">
        <f>VLOOKUP(H23,Presupuesto!$B$11:$C$565,2,0)</f>
        <v>EQUIPOS VARIOS DE OFICINA</v>
      </c>
      <c r="J23" s="98" t="str">
        <f t="shared" si="0"/>
        <v>Posgrado</v>
      </c>
      <c r="K23" s="98" t="s">
        <v>394</v>
      </c>
    </row>
    <row r="24" spans="2:11" x14ac:dyDescent="0.25">
      <c r="B24" s="93"/>
      <c r="C24" s="99" t="s">
        <v>70</v>
      </c>
      <c r="D24" s="151"/>
      <c r="E24" s="100">
        <v>2000</v>
      </c>
      <c r="F24" s="97">
        <f t="shared" si="1"/>
        <v>0</v>
      </c>
      <c r="G24" s="161"/>
      <c r="H24" s="101" t="s">
        <v>986</v>
      </c>
      <c r="I24" s="98" t="str">
        <f>VLOOKUP(H24,Presupuesto!$B$11:$C$565,2,0)</f>
        <v>EQUIPOS VARIOS DE OFICINA</v>
      </c>
      <c r="J24" s="98" t="str">
        <f t="shared" si="0"/>
        <v>Posgrado</v>
      </c>
      <c r="K24" s="98" t="s">
        <v>394</v>
      </c>
    </row>
    <row r="25" spans="2:11" x14ac:dyDescent="0.25">
      <c r="B25" s="93"/>
      <c r="C25" s="99" t="s">
        <v>71</v>
      </c>
      <c r="D25" s="151"/>
      <c r="E25" s="100">
        <v>5000</v>
      </c>
      <c r="F25" s="97">
        <f t="shared" si="1"/>
        <v>0</v>
      </c>
      <c r="G25" s="161"/>
      <c r="H25" s="101" t="s">
        <v>986</v>
      </c>
      <c r="I25" s="98" t="str">
        <f>VLOOKUP(H25,Presupuesto!$B$11:$C$565,2,0)</f>
        <v>EQUIPOS VARIOS DE OFICINA</v>
      </c>
      <c r="J25" s="98" t="str">
        <f t="shared" si="0"/>
        <v>Posgrado</v>
      </c>
      <c r="K25" s="98" t="s">
        <v>394</v>
      </c>
    </row>
    <row r="26" spans="2:11" ht="15.75" thickBot="1" x14ac:dyDescent="0.3">
      <c r="B26" s="93"/>
      <c r="C26" s="102" t="s">
        <v>72</v>
      </c>
      <c r="D26" s="159"/>
      <c r="E26" s="104">
        <v>100000</v>
      </c>
      <c r="F26" s="105">
        <f t="shared" si="1"/>
        <v>0</v>
      </c>
      <c r="G26" s="162"/>
      <c r="H26" s="106" t="s">
        <v>986</v>
      </c>
      <c r="I26" s="106" t="str">
        <f>VLOOKUP(H26,Presupuesto!$B$11:$C$565,2,0)</f>
        <v>EQUIPOS VARIOS DE OFICINA</v>
      </c>
      <c r="J26" s="106" t="str">
        <f t="shared" si="0"/>
        <v>Posgrado</v>
      </c>
      <c r="K26" s="98" t="s">
        <v>394</v>
      </c>
    </row>
    <row r="27" spans="2:11" x14ac:dyDescent="0.25">
      <c r="B27" s="93"/>
    </row>
    <row r="28" spans="2:11" ht="15.75" thickBot="1" x14ac:dyDescent="0.3">
      <c r="B28" s="93"/>
      <c r="C28" s="335"/>
      <c r="D28" s="336"/>
      <c r="E28" s="337"/>
      <c r="F28" s="337"/>
      <c r="G28" s="338"/>
      <c r="H28" s="337"/>
      <c r="I28" s="337"/>
      <c r="J28" s="155"/>
      <c r="K28" s="155"/>
    </row>
    <row r="29" spans="2:11" ht="15.75" thickBot="1" x14ac:dyDescent="0.3">
      <c r="B29" s="93"/>
      <c r="C29" s="29" t="s">
        <v>43</v>
      </c>
      <c r="D29" s="30">
        <f>SUM(F36:F46)</f>
        <v>15800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391</v>
      </c>
      <c r="D32" s="686" t="s">
        <v>2847</v>
      </c>
      <c r="E32" s="93"/>
      <c r="F32" s="93"/>
      <c r="G32" s="93"/>
      <c r="H32" s="76"/>
      <c r="I32" s="76"/>
      <c r="J32" s="76"/>
      <c r="K32" s="112"/>
    </row>
    <row r="33" spans="3:11" ht="18.75" x14ac:dyDescent="0.2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 xml:space="preserve">Implementar en los modulos nuevas tecnicas de enseñanza - aprendizajes propuestas por el Posgrado y la DICyP. Hacer uso adecuado de las TIC con el fin de mejorar las practicas educativas en los hospitales. Capacitación constante de los docentes. Aplicar las nuevas lineas de Investigacion en los trabajos de Investigacion de los residentes. </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v>1</v>
      </c>
      <c r="E36" s="96">
        <v>2800</v>
      </c>
      <c r="F36" s="97">
        <f>D36*E36</f>
        <v>2800</v>
      </c>
      <c r="G36" s="161" t="s">
        <v>128</v>
      </c>
      <c r="H36" s="98" t="s">
        <v>983</v>
      </c>
      <c r="I36" s="98" t="str">
        <f>VLOOKUP(H36,Presupuesto!$B$11:$C$565,2,0)</f>
        <v>MUEBLES VARIOS DE OFICINA</v>
      </c>
      <c r="J36" s="218" t="s">
        <v>1445</v>
      </c>
      <c r="K36" s="98" t="s">
        <v>394</v>
      </c>
    </row>
    <row r="37" spans="3:11" x14ac:dyDescent="0.25">
      <c r="C37" s="99" t="s">
        <v>64</v>
      </c>
      <c r="D37" s="151"/>
      <c r="E37" s="100">
        <v>2400</v>
      </c>
      <c r="F37" s="97">
        <f>D37*E37</f>
        <v>0</v>
      </c>
      <c r="G37" s="161"/>
      <c r="H37" s="101" t="s">
        <v>983</v>
      </c>
      <c r="I37" s="98" t="str">
        <f>VLOOKUP(H37,Presupuesto!$B$11:$C$565,2,0)</f>
        <v>MUEBLES VARIOS DE OFICINA</v>
      </c>
      <c r="J37" s="98" t="str">
        <f>$J$36</f>
        <v>Posgrado</v>
      </c>
      <c r="K37" s="98" t="s">
        <v>411</v>
      </c>
    </row>
    <row r="38" spans="3:11" x14ac:dyDescent="0.25">
      <c r="C38" s="99" t="s">
        <v>65</v>
      </c>
      <c r="D38" s="151"/>
      <c r="E38" s="100">
        <v>1000</v>
      </c>
      <c r="F38" s="97">
        <f t="shared" ref="F38:F46" si="2">D38*E38</f>
        <v>0</v>
      </c>
      <c r="G38" s="161"/>
      <c r="H38" s="101" t="s">
        <v>983</v>
      </c>
      <c r="I38" s="98" t="str">
        <f>VLOOKUP(H38,Presupuesto!$B$11:$C$565,2,0)</f>
        <v>MUEBLES VARIOS DE OFICINA</v>
      </c>
      <c r="J38" s="98" t="str">
        <f t="shared" ref="J38:J46" si="3">$J$36</f>
        <v>Posgrado</v>
      </c>
      <c r="K38" s="98" t="s">
        <v>394</v>
      </c>
    </row>
    <row r="39" spans="3:11" x14ac:dyDescent="0.25">
      <c r="C39" s="99" t="s">
        <v>66</v>
      </c>
      <c r="D39" s="151"/>
      <c r="E39" s="100">
        <v>6000</v>
      </c>
      <c r="F39" s="97">
        <f t="shared" si="2"/>
        <v>0</v>
      </c>
      <c r="G39" s="161"/>
      <c r="H39" s="101" t="s">
        <v>983</v>
      </c>
      <c r="I39" s="98" t="str">
        <f>VLOOKUP(H39,Presupuesto!$B$11:$C$565,2,0)</f>
        <v>MUEBLES VARIOS DE OFICINA</v>
      </c>
      <c r="J39" s="98" t="str">
        <f t="shared" si="3"/>
        <v>Posgrado</v>
      </c>
      <c r="K39" s="98" t="s">
        <v>394</v>
      </c>
    </row>
    <row r="40" spans="3:11" x14ac:dyDescent="0.25">
      <c r="C40" s="99" t="s">
        <v>67</v>
      </c>
      <c r="D40" s="151"/>
      <c r="E40" s="100">
        <v>3000</v>
      </c>
      <c r="F40" s="97">
        <f t="shared" si="2"/>
        <v>0</v>
      </c>
      <c r="G40" s="161"/>
      <c r="H40" s="101" t="s">
        <v>983</v>
      </c>
      <c r="I40" s="98" t="str">
        <f>VLOOKUP(H40,Presupuesto!$B$11:$C$565,2,0)</f>
        <v>MUEBLES VARIOS DE OFICINA</v>
      </c>
      <c r="J40" s="98" t="str">
        <f t="shared" si="3"/>
        <v>Posgrado</v>
      </c>
      <c r="K40" s="98" t="s">
        <v>394</v>
      </c>
    </row>
    <row r="41" spans="3:11" x14ac:dyDescent="0.25">
      <c r="C41" s="99" t="s">
        <v>68</v>
      </c>
      <c r="D41" s="151"/>
      <c r="E41" s="100">
        <v>10000</v>
      </c>
      <c r="F41" s="97">
        <f t="shared" si="2"/>
        <v>0</v>
      </c>
      <c r="G41" s="161"/>
      <c r="H41" s="101" t="s">
        <v>983</v>
      </c>
      <c r="I41" s="98" t="str">
        <f>VLOOKUP(H41,Presupuesto!$B$11:$C$565,2,0)</f>
        <v>MUEBLES VARIOS DE OFICINA</v>
      </c>
      <c r="J41" s="98" t="str">
        <f t="shared" si="3"/>
        <v>Posgrado</v>
      </c>
      <c r="K41" s="98" t="s">
        <v>394</v>
      </c>
    </row>
    <row r="42" spans="3:11" s="456" customFormat="1" x14ac:dyDescent="0.25">
      <c r="C42" s="99" t="s">
        <v>2853</v>
      </c>
      <c r="D42" s="151">
        <v>1</v>
      </c>
      <c r="E42" s="100">
        <v>13000</v>
      </c>
      <c r="F42" s="97">
        <v>13000</v>
      </c>
      <c r="G42" s="161" t="s">
        <v>128</v>
      </c>
      <c r="H42" s="101" t="s">
        <v>983</v>
      </c>
      <c r="I42" s="98" t="str">
        <f>VLOOKUP(H42,Presupuesto!$B$11:$C$565,2,0)</f>
        <v>MUEBLES VARIOS DE OFICINA</v>
      </c>
      <c r="J42" s="98" t="str">
        <f t="shared" si="3"/>
        <v>Posgrado</v>
      </c>
      <c r="K42" s="98" t="s">
        <v>394</v>
      </c>
    </row>
    <row r="43" spans="3:11" x14ac:dyDescent="0.25">
      <c r="C43" s="99" t="s">
        <v>69</v>
      </c>
      <c r="D43" s="151"/>
      <c r="E43" s="100">
        <v>8000</v>
      </c>
      <c r="F43" s="97">
        <f t="shared" si="2"/>
        <v>0</v>
      </c>
      <c r="G43" s="161"/>
      <c r="H43" s="101" t="s">
        <v>986</v>
      </c>
      <c r="I43" s="98" t="str">
        <f>VLOOKUP(H43,Presupuesto!$B$11:$C$565,2,0)</f>
        <v>EQUIPOS VARIOS DE OFICINA</v>
      </c>
      <c r="J43" s="98" t="str">
        <f t="shared" si="3"/>
        <v>Posgrado</v>
      </c>
      <c r="K43" s="98" t="s">
        <v>394</v>
      </c>
    </row>
    <row r="44" spans="3:11" x14ac:dyDescent="0.25">
      <c r="C44" s="99" t="s">
        <v>70</v>
      </c>
      <c r="D44" s="151"/>
      <c r="E44" s="100">
        <v>2000</v>
      </c>
      <c r="F44" s="97">
        <f t="shared" si="2"/>
        <v>0</v>
      </c>
      <c r="G44" s="161"/>
      <c r="H44" s="101" t="s">
        <v>986</v>
      </c>
      <c r="I44" s="98" t="str">
        <f>VLOOKUP(H44,Presupuesto!$B$11:$C$565,2,0)</f>
        <v>EQUIPOS VARIOS DE OFICINA</v>
      </c>
      <c r="J44" s="98" t="str">
        <f t="shared" si="3"/>
        <v>Posgrado</v>
      </c>
      <c r="K44" s="98" t="s">
        <v>402</v>
      </c>
    </row>
    <row r="45" spans="3:11" x14ac:dyDescent="0.25">
      <c r="C45" s="99" t="s">
        <v>71</v>
      </c>
      <c r="D45" s="151"/>
      <c r="E45" s="100">
        <v>5000</v>
      </c>
      <c r="F45" s="97">
        <f t="shared" si="2"/>
        <v>0</v>
      </c>
      <c r="G45" s="161"/>
      <c r="H45" s="101" t="s">
        <v>986</v>
      </c>
      <c r="I45" s="98" t="str">
        <f>VLOOKUP(H45,Presupuesto!$B$11:$C$565,2,0)</f>
        <v>EQUIPOS VARIOS DE OFICINA</v>
      </c>
      <c r="J45" s="98" t="str">
        <f t="shared" si="3"/>
        <v>Posgrado</v>
      </c>
      <c r="K45" s="98" t="s">
        <v>398</v>
      </c>
    </row>
    <row r="46" spans="3:11" ht="15.75" thickBot="1" x14ac:dyDescent="0.3">
      <c r="C46" s="102" t="s">
        <v>72</v>
      </c>
      <c r="D46" s="159"/>
      <c r="E46" s="104">
        <v>100000</v>
      </c>
      <c r="F46" s="105">
        <f t="shared" si="2"/>
        <v>0</v>
      </c>
      <c r="G46" s="162"/>
      <c r="H46" s="106" t="s">
        <v>986</v>
      </c>
      <c r="I46" s="106" t="str">
        <f>VLOOKUP(H46,Presupuesto!$B$11:$C$565,2,0)</f>
        <v>EQUIPOS VARIOS DE OFICINA</v>
      </c>
      <c r="J46" s="106" t="str">
        <f t="shared" si="3"/>
        <v>Posgrado</v>
      </c>
      <c r="K46" s="124" t="s">
        <v>393</v>
      </c>
    </row>
    <row r="48" spans="3:11" ht="15.75" thickBot="1" x14ac:dyDescent="0.3"/>
    <row r="49" spans="3:11" ht="15.75" thickBot="1" x14ac:dyDescent="0.3">
      <c r="C49" s="29" t="s">
        <v>43</v>
      </c>
      <c r="D49" s="30">
        <f>SUM(F56:F66)</f>
        <v>30000</v>
      </c>
      <c r="E49" s="177"/>
      <c r="F49" s="177"/>
      <c r="G49" s="79"/>
      <c r="H49" s="177"/>
      <c r="I49" s="177"/>
    </row>
    <row r="50" spans="3:11" x14ac:dyDescent="0.25">
      <c r="C50" s="70"/>
      <c r="D50" s="31"/>
      <c r="E50" s="93"/>
      <c r="F50" s="93"/>
      <c r="G50" s="93"/>
      <c r="H50" s="76"/>
      <c r="I50" s="76"/>
      <c r="J50" s="76"/>
      <c r="K50" s="112"/>
    </row>
    <row r="51" spans="3:11" x14ac:dyDescent="0.25">
      <c r="C51" s="70"/>
      <c r="D51" s="31"/>
      <c r="E51" s="93"/>
      <c r="F51" s="93"/>
      <c r="G51" s="93"/>
      <c r="H51" s="76"/>
      <c r="I51" s="76"/>
      <c r="J51" s="76"/>
      <c r="K51" s="112"/>
    </row>
    <row r="52" spans="3:11" ht="15.75" x14ac:dyDescent="0.25">
      <c r="C52" s="202" t="s">
        <v>391</v>
      </c>
      <c r="D52" s="697" t="s">
        <v>2758</v>
      </c>
      <c r="E52" s="93"/>
      <c r="F52" s="93"/>
      <c r="G52" s="93"/>
      <c r="H52" s="76"/>
      <c r="I52" s="76"/>
      <c r="J52" s="76"/>
      <c r="K52" s="112"/>
    </row>
    <row r="53" spans="3:11" ht="18.75" x14ac:dyDescent="0.25">
      <c r="C53" s="210" t="str">
        <f>IFERROR(VLOOKUP(D52,'1. Desarrollo e Innov. Curricu.'!$F:$G,2,FALSE),IFERROR(VLOOKUP(D52,'2. Investigación Científica'!$F:$G,2,FALSE),IFERROR(VLOOKUP(D52,'3. Vinculación Univ. Sociedad'!$F:$G,2,FALSE),IFERROR(VLOOKUP(D52,'4. Docencia y Profesorado Univ.'!$F:$G,2,FALSE),IFERROR(VLOOKUP(D52,'5. Estudiantes y Graduados'!$F:$G,2,FALSE),IFERROR(VLOOKUP(D52,'11. Gestion Administrativa'!$F:$G,2,FALSE),IFERROR(VLOOKUP(D52,'13. Gestión Académica'!$F:$G,2,FALSE),IFERROR(VLOOKUP(D52,'9. Asegura. de la Calid. y M'!$F:$G,2,FALSE),IFERROR(VLOOKUP(D52,'6. Gestión del Conocimiento'!$F:$G,2,FALSE),IFERROR(VLOOKUP(D52,'15. Gobernabilidad y Proceso...'!$F:$G,2,FALSE),IFERROR(VLOOKUP(D52,'12. Gestión del Talento Humano'!$F:$G,2,FALSE),IFERROR(VLOOKUP(D52,'14. Internacional... de la E.S.'!$F:$G,2,FALSE),IFERROR(VLOOKUP(D52,'10. Posgrado'!$F:$G,2,FALSE),IFERROR(VLOOKUP(D52,'17. Gestión TIC'!$F:$G,2,FALSE),IFERROR(VLOOKUP(D52,'16. Desa. del Sistema Educ.Sup.'!$F:$G,2,FALSE),IFERROR(VLOOKUP(D52,'8. Cultura de Inno. Insti...'!$F:$G,2,FALSE),VLOOKUP(D52,'7. Lo Esencial de la Reforma U.'!$F:$G,2,0)))))))))))))))))</f>
        <v>Solicitud de equipo y materiales de remodelacion. Adquision de Cotizaciones. Compra de equipo y materiales</v>
      </c>
      <c r="D53" s="31"/>
      <c r="E53" s="93"/>
      <c r="F53" s="93"/>
      <c r="G53" s="93"/>
      <c r="H53" s="76"/>
      <c r="I53" s="76"/>
      <c r="J53" s="76"/>
      <c r="K53" s="112"/>
    </row>
    <row r="54" spans="3:11" ht="15.75" thickBot="1" x14ac:dyDescent="0.3">
      <c r="C54" s="70"/>
      <c r="D54" s="31"/>
      <c r="E54" s="93"/>
      <c r="F54" s="93"/>
      <c r="G54" s="93"/>
      <c r="H54" s="76"/>
      <c r="I54" s="76"/>
      <c r="J54" s="76"/>
      <c r="K54" s="112"/>
    </row>
    <row r="55" spans="3:11" ht="30.75" thickBot="1" x14ac:dyDescent="0.3">
      <c r="C55" s="126" t="s">
        <v>44</v>
      </c>
      <c r="D55" s="128" t="s">
        <v>55</v>
      </c>
      <c r="E55" s="128" t="s">
        <v>57</v>
      </c>
      <c r="F55" s="127" t="s">
        <v>27</v>
      </c>
      <c r="G55" s="133" t="s">
        <v>130</v>
      </c>
      <c r="H55" s="128" t="s">
        <v>46</v>
      </c>
      <c r="I55" s="128" t="s">
        <v>131</v>
      </c>
      <c r="J55" s="128" t="s">
        <v>409</v>
      </c>
      <c r="K55" s="128" t="s">
        <v>410</v>
      </c>
    </row>
    <row r="56" spans="3:11" x14ac:dyDescent="0.25">
      <c r="C56" s="95" t="s">
        <v>63</v>
      </c>
      <c r="D56" s="158"/>
      <c r="E56" s="96">
        <v>2800</v>
      </c>
      <c r="F56" s="97">
        <f>D56*E56</f>
        <v>0</v>
      </c>
      <c r="G56" s="161"/>
      <c r="H56" s="98" t="s">
        <v>983</v>
      </c>
      <c r="I56" s="98" t="str">
        <f>VLOOKUP(H56,Presupuesto!$B$11:$C$565,2,0)</f>
        <v>MUEBLES VARIOS DE OFICINA</v>
      </c>
      <c r="J56" s="218" t="s">
        <v>1362</v>
      </c>
      <c r="K56" s="98" t="s">
        <v>403</v>
      </c>
    </row>
    <row r="57" spans="3:11" x14ac:dyDescent="0.25">
      <c r="C57" s="99" t="s">
        <v>64</v>
      </c>
      <c r="D57" s="151"/>
      <c r="E57" s="100">
        <v>2400</v>
      </c>
      <c r="F57" s="97">
        <f>D57*E57</f>
        <v>0</v>
      </c>
      <c r="G57" s="161"/>
      <c r="H57" s="101" t="s">
        <v>983</v>
      </c>
      <c r="I57" s="98" t="str">
        <f>VLOOKUP(H57,Presupuesto!$B$11:$C$565,2,0)</f>
        <v>MUEBLES VARIOS DE OFICINA</v>
      </c>
      <c r="J57" s="98" t="str">
        <f>$J$56</f>
        <v>Gestión Administrativa y  financiera en apoyo al Desarrollo Académico</v>
      </c>
      <c r="K57" s="98" t="s">
        <v>411</v>
      </c>
    </row>
    <row r="58" spans="3:11" x14ac:dyDescent="0.25">
      <c r="C58" s="99" t="s">
        <v>65</v>
      </c>
      <c r="D58" s="151"/>
      <c r="E58" s="100">
        <v>1000</v>
      </c>
      <c r="F58" s="97">
        <f t="shared" ref="F58:F66" si="4">D58*E58</f>
        <v>0</v>
      </c>
      <c r="G58" s="161"/>
      <c r="H58" s="101" t="s">
        <v>983</v>
      </c>
      <c r="I58" s="98" t="str">
        <f>VLOOKUP(H58,Presupuesto!$B$11:$C$565,2,0)</f>
        <v>MUEBLES VARIOS DE OFICINA</v>
      </c>
      <c r="J58" s="98" t="str">
        <f t="shared" ref="J58:J66" si="5">$J$17</f>
        <v>Posgrado</v>
      </c>
      <c r="K58" s="98" t="s">
        <v>394</v>
      </c>
    </row>
    <row r="59" spans="3:11" x14ac:dyDescent="0.25">
      <c r="C59" s="99" t="s">
        <v>66</v>
      </c>
      <c r="D59" s="151"/>
      <c r="E59" s="100">
        <v>6000</v>
      </c>
      <c r="F59" s="97">
        <f t="shared" si="4"/>
        <v>0</v>
      </c>
      <c r="G59" s="161"/>
      <c r="H59" s="101" t="s">
        <v>983</v>
      </c>
      <c r="I59" s="98" t="str">
        <f>VLOOKUP(H59,Presupuesto!$B$11:$C$565,2,0)</f>
        <v>MUEBLES VARIOS DE OFICINA</v>
      </c>
      <c r="J59" s="98" t="str">
        <f t="shared" si="5"/>
        <v>Posgrado</v>
      </c>
      <c r="K59" s="98" t="s">
        <v>394</v>
      </c>
    </row>
    <row r="60" spans="3:11" x14ac:dyDescent="0.25">
      <c r="C60" s="99" t="s">
        <v>67</v>
      </c>
      <c r="D60" s="151"/>
      <c r="E60" s="100">
        <v>3000</v>
      </c>
      <c r="F60" s="97">
        <f t="shared" si="4"/>
        <v>0</v>
      </c>
      <c r="G60" s="161"/>
      <c r="H60" s="101" t="s">
        <v>983</v>
      </c>
      <c r="I60" s="98" t="str">
        <f>VLOOKUP(H60,Presupuesto!$B$11:$C$565,2,0)</f>
        <v>MUEBLES VARIOS DE OFICINA</v>
      </c>
      <c r="J60" s="98" t="str">
        <f t="shared" si="5"/>
        <v>Posgrado</v>
      </c>
      <c r="K60" s="98" t="s">
        <v>394</v>
      </c>
    </row>
    <row r="61" spans="3:11" x14ac:dyDescent="0.25">
      <c r="C61" s="99" t="s">
        <v>2853</v>
      </c>
      <c r="D61" s="151">
        <v>3</v>
      </c>
      <c r="E61" s="100">
        <v>10000</v>
      </c>
      <c r="F61" s="97">
        <f t="shared" si="4"/>
        <v>30000</v>
      </c>
      <c r="G61" s="161" t="s">
        <v>128</v>
      </c>
      <c r="H61" s="101" t="s">
        <v>983</v>
      </c>
      <c r="I61" s="98" t="str">
        <f>VLOOKUP(H61,Presupuesto!$B$11:$C$565,2,0)</f>
        <v>MUEBLES VARIOS DE OFICINA</v>
      </c>
      <c r="J61" s="98" t="s">
        <v>1362</v>
      </c>
      <c r="K61" s="98" t="s">
        <v>394</v>
      </c>
    </row>
    <row r="62" spans="3:11" x14ac:dyDescent="0.25">
      <c r="C62" s="99" t="s">
        <v>69</v>
      </c>
      <c r="D62" s="151"/>
      <c r="E62" s="100">
        <v>8000</v>
      </c>
      <c r="F62" s="97">
        <f t="shared" si="4"/>
        <v>0</v>
      </c>
      <c r="G62" s="161"/>
      <c r="H62" s="101" t="s">
        <v>986</v>
      </c>
      <c r="I62" s="98" t="str">
        <f>VLOOKUP(H62,Presupuesto!$B$11:$C$565,2,0)</f>
        <v>EQUIPOS VARIOS DE OFICINA</v>
      </c>
      <c r="J62" s="98" t="str">
        <f t="shared" si="5"/>
        <v>Posgrado</v>
      </c>
      <c r="K62" s="98" t="s">
        <v>394</v>
      </c>
    </row>
    <row r="63" spans="3:11" s="456" customFormat="1" x14ac:dyDescent="0.25">
      <c r="C63" s="99" t="s">
        <v>2853</v>
      </c>
      <c r="D63" s="151"/>
      <c r="E63" s="100">
        <v>39000</v>
      </c>
      <c r="F63" s="97"/>
      <c r="G63" s="161"/>
      <c r="H63" s="101" t="s">
        <v>983</v>
      </c>
      <c r="I63" s="98" t="str">
        <f>VLOOKUP(H63,Presupuesto!$B$11:$C$565,2,0)</f>
        <v>MUEBLES VARIOS DE OFICINA</v>
      </c>
      <c r="J63" s="98" t="str">
        <f t="shared" ref="J63" si="6">$J$36</f>
        <v>Posgrado</v>
      </c>
      <c r="K63" s="98" t="s">
        <v>394</v>
      </c>
    </row>
    <row r="64" spans="3:11" x14ac:dyDescent="0.25">
      <c r="C64" s="99" t="s">
        <v>70</v>
      </c>
      <c r="D64" s="151"/>
      <c r="E64" s="100">
        <v>2000</v>
      </c>
      <c r="F64" s="97">
        <f t="shared" si="4"/>
        <v>0</v>
      </c>
      <c r="G64" s="161"/>
      <c r="H64" s="101" t="s">
        <v>986</v>
      </c>
      <c r="I64" s="98" t="str">
        <f>VLOOKUP(H64,Presupuesto!$B$11:$C$565,2,0)</f>
        <v>EQUIPOS VARIOS DE OFICINA</v>
      </c>
      <c r="J64" s="98" t="str">
        <f t="shared" si="5"/>
        <v>Posgrado</v>
      </c>
      <c r="K64" s="98" t="s">
        <v>402</v>
      </c>
    </row>
    <row r="65" spans="3:11" x14ac:dyDescent="0.25">
      <c r="C65" s="99" t="s">
        <v>71</v>
      </c>
      <c r="D65" s="151"/>
      <c r="E65" s="100">
        <v>5000</v>
      </c>
      <c r="F65" s="97">
        <f t="shared" si="4"/>
        <v>0</v>
      </c>
      <c r="G65" s="161"/>
      <c r="H65" s="101" t="s">
        <v>986</v>
      </c>
      <c r="I65" s="98" t="str">
        <f>VLOOKUP(H65,Presupuesto!$B$11:$C$565,2,0)</f>
        <v>EQUIPOS VARIOS DE OFICINA</v>
      </c>
      <c r="J65" s="98" t="str">
        <f t="shared" si="5"/>
        <v>Posgrado</v>
      </c>
      <c r="K65" s="98" t="s">
        <v>398</v>
      </c>
    </row>
    <row r="66" spans="3:11" ht="15.75" thickBot="1" x14ac:dyDescent="0.3">
      <c r="C66" s="102" t="s">
        <v>72</v>
      </c>
      <c r="D66" s="159"/>
      <c r="E66" s="104">
        <v>100000</v>
      </c>
      <c r="F66" s="105">
        <f t="shared" si="4"/>
        <v>0</v>
      </c>
      <c r="G66" s="162"/>
      <c r="H66" s="106" t="s">
        <v>986</v>
      </c>
      <c r="I66" s="106" t="str">
        <f>VLOOKUP(H66,Presupuesto!$B$11:$C$565,2,0)</f>
        <v>EQUIPOS VARIOS DE OFICINA</v>
      </c>
      <c r="J66" s="106" t="str">
        <f t="shared" si="5"/>
        <v>Posgrado</v>
      </c>
      <c r="K66" s="124" t="s">
        <v>393</v>
      </c>
    </row>
    <row r="68" spans="3:11" ht="15.75" thickBot="1" x14ac:dyDescent="0.3">
      <c r="C68" s="335"/>
      <c r="D68" s="336"/>
      <c r="E68" s="337"/>
      <c r="F68" s="337"/>
      <c r="G68" s="338"/>
      <c r="H68" s="337"/>
      <c r="I68" s="337"/>
      <c r="J68" s="155"/>
      <c r="K68" s="155"/>
    </row>
    <row r="69" spans="3:11" ht="15.75" thickBot="1" x14ac:dyDescent="0.3">
      <c r="C69" s="29" t="s">
        <v>43</v>
      </c>
      <c r="D69" s="30">
        <f>SUM(F76:F85)</f>
        <v>31600</v>
      </c>
      <c r="E69" s="177"/>
      <c r="F69" s="177"/>
      <c r="G69" s="79"/>
      <c r="H69" s="177"/>
      <c r="I69" s="177"/>
    </row>
    <row r="70" spans="3:11" x14ac:dyDescent="0.25">
      <c r="C70" s="70"/>
      <c r="D70" s="31"/>
      <c r="E70" s="93"/>
      <c r="F70" s="93"/>
      <c r="G70" s="93"/>
      <c r="H70" s="76"/>
      <c r="I70" s="76"/>
      <c r="J70" s="76"/>
      <c r="K70" s="112"/>
    </row>
    <row r="71" spans="3:11" x14ac:dyDescent="0.25">
      <c r="C71" s="70"/>
      <c r="D71" s="31"/>
      <c r="E71" s="93"/>
      <c r="F71" s="93"/>
      <c r="G71" s="93"/>
      <c r="H71" s="76"/>
      <c r="I71" s="76"/>
      <c r="J71" s="76"/>
      <c r="K71" s="112"/>
    </row>
    <row r="72" spans="3:11" ht="15.75" x14ac:dyDescent="0.25">
      <c r="C72" s="202" t="s">
        <v>391</v>
      </c>
      <c r="D72" s="697" t="s">
        <v>2760</v>
      </c>
      <c r="E72" s="93"/>
      <c r="F72" s="93"/>
      <c r="G72" s="93"/>
      <c r="H72" s="76"/>
      <c r="I72" s="76"/>
      <c r="J72" s="76"/>
      <c r="K72" s="112"/>
    </row>
    <row r="73" spans="3:11" ht="18.75" x14ac:dyDescent="0.25">
      <c r="C73" s="210" t="str">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Solicitud de equipo y materiales de remodelacion. Adquision de Cotizaciones. Compra de equipo y materiales</v>
      </c>
      <c r="D73" s="31"/>
      <c r="E73" s="93"/>
      <c r="F73" s="93"/>
      <c r="G73" s="93"/>
      <c r="H73" s="76"/>
      <c r="I73" s="76"/>
      <c r="J73" s="76"/>
      <c r="K73" s="112"/>
    </row>
    <row r="74" spans="3:11" ht="15.75" thickBot="1" x14ac:dyDescent="0.3">
      <c r="C74" s="70"/>
      <c r="D74" s="31"/>
      <c r="E74" s="93"/>
      <c r="F74" s="93"/>
      <c r="G74" s="93"/>
      <c r="H74" s="76"/>
      <c r="I74" s="76"/>
      <c r="J74" s="76"/>
      <c r="K74" s="112"/>
    </row>
    <row r="75" spans="3:11" ht="30.75" thickBot="1" x14ac:dyDescent="0.3">
      <c r="C75" s="126" t="s">
        <v>44</v>
      </c>
      <c r="D75" s="128" t="s">
        <v>55</v>
      </c>
      <c r="E75" s="128" t="s">
        <v>57</v>
      </c>
      <c r="F75" s="127" t="s">
        <v>27</v>
      </c>
      <c r="G75" s="133" t="s">
        <v>130</v>
      </c>
      <c r="H75" s="128" t="s">
        <v>46</v>
      </c>
      <c r="I75" s="128" t="s">
        <v>131</v>
      </c>
      <c r="J75" s="128" t="s">
        <v>409</v>
      </c>
      <c r="K75" s="128" t="s">
        <v>410</v>
      </c>
    </row>
    <row r="76" spans="3:11" x14ac:dyDescent="0.25">
      <c r="C76" s="95" t="s">
        <v>63</v>
      </c>
      <c r="D76" s="158">
        <v>2</v>
      </c>
      <c r="E76" s="96">
        <v>2800</v>
      </c>
      <c r="F76" s="97">
        <f>D76*E76</f>
        <v>5600</v>
      </c>
      <c r="G76" s="161" t="s">
        <v>128</v>
      </c>
      <c r="H76" s="98" t="s">
        <v>983</v>
      </c>
      <c r="I76" s="98" t="str">
        <f>VLOOKUP(H76,Presupuesto!$B$11:$C$565,2,0)</f>
        <v>MUEBLES VARIOS DE OFICINA</v>
      </c>
      <c r="J76" s="218" t="s">
        <v>1362</v>
      </c>
      <c r="K76" s="98" t="s">
        <v>411</v>
      </c>
    </row>
    <row r="77" spans="3:11" x14ac:dyDescent="0.25">
      <c r="C77" s="99" t="s">
        <v>64</v>
      </c>
      <c r="D77" s="151"/>
      <c r="E77" s="100">
        <v>2400</v>
      </c>
      <c r="F77" s="97">
        <f>D77*E77</f>
        <v>0</v>
      </c>
      <c r="G77" s="161"/>
      <c r="H77" s="101" t="s">
        <v>983</v>
      </c>
      <c r="I77" s="98" t="str">
        <f>VLOOKUP(H77,Presupuesto!$B$11:$C$565,2,0)</f>
        <v>MUEBLES VARIOS DE OFICINA</v>
      </c>
      <c r="J77" s="98" t="str">
        <f>$J$76</f>
        <v>Gestión Administrativa y  financiera en apoyo al Desarrollo Académico</v>
      </c>
      <c r="K77" s="98" t="s">
        <v>411</v>
      </c>
    </row>
    <row r="78" spans="3:11" x14ac:dyDescent="0.25">
      <c r="C78" s="99" t="s">
        <v>65</v>
      </c>
      <c r="D78" s="151">
        <v>2</v>
      </c>
      <c r="E78" s="100">
        <v>1000</v>
      </c>
      <c r="F78" s="97">
        <f t="shared" ref="F78:F85" si="7">D78*E78</f>
        <v>2000</v>
      </c>
      <c r="G78" s="161" t="s">
        <v>128</v>
      </c>
      <c r="H78" s="101" t="s">
        <v>983</v>
      </c>
      <c r="I78" s="98" t="str">
        <f>VLOOKUP(H78,Presupuesto!$B$11:$C$565,2,0)</f>
        <v>MUEBLES VARIOS DE OFICINA</v>
      </c>
      <c r="J78" s="98" t="str">
        <f t="shared" ref="J78:J85" si="8">$J$76</f>
        <v>Gestión Administrativa y  financiera en apoyo al Desarrollo Académico</v>
      </c>
      <c r="K78" s="98" t="s">
        <v>411</v>
      </c>
    </row>
    <row r="79" spans="3:11" x14ac:dyDescent="0.25">
      <c r="C79" s="99" t="s">
        <v>66</v>
      </c>
      <c r="D79" s="151"/>
      <c r="E79" s="100">
        <v>6000</v>
      </c>
      <c r="F79" s="97">
        <f t="shared" si="7"/>
        <v>0</v>
      </c>
      <c r="G79" s="161"/>
      <c r="H79" s="101" t="s">
        <v>983</v>
      </c>
      <c r="I79" s="98" t="str">
        <f>VLOOKUP(H79,Presupuesto!$B$11:$C$565,2,0)</f>
        <v>MUEBLES VARIOS DE OFICINA</v>
      </c>
      <c r="J79" s="98" t="str">
        <f t="shared" si="8"/>
        <v>Gestión Administrativa y  financiera en apoyo al Desarrollo Académico</v>
      </c>
      <c r="K79" s="98" t="s">
        <v>411</v>
      </c>
    </row>
    <row r="80" spans="3:11" x14ac:dyDescent="0.25">
      <c r="C80" s="99" t="s">
        <v>67</v>
      </c>
      <c r="D80" s="151">
        <v>2</v>
      </c>
      <c r="E80" s="100">
        <v>3000</v>
      </c>
      <c r="F80" s="97">
        <f t="shared" si="7"/>
        <v>6000</v>
      </c>
      <c r="G80" s="161" t="s">
        <v>128</v>
      </c>
      <c r="H80" s="101" t="s">
        <v>983</v>
      </c>
      <c r="I80" s="98" t="str">
        <f>VLOOKUP(H80,Presupuesto!$B$11:$C$565,2,0)</f>
        <v>MUEBLES VARIOS DE OFICINA</v>
      </c>
      <c r="J80" s="98" t="str">
        <f t="shared" si="8"/>
        <v>Gestión Administrativa y  financiera en apoyo al Desarrollo Académico</v>
      </c>
      <c r="K80" s="98" t="s">
        <v>411</v>
      </c>
    </row>
    <row r="81" spans="3:11" x14ac:dyDescent="0.25">
      <c r="C81" s="99" t="s">
        <v>68</v>
      </c>
      <c r="D81" s="151"/>
      <c r="E81" s="100">
        <v>10000</v>
      </c>
      <c r="F81" s="97">
        <f t="shared" si="7"/>
        <v>0</v>
      </c>
      <c r="G81" s="161"/>
      <c r="H81" s="101" t="s">
        <v>983</v>
      </c>
      <c r="I81" s="98" t="str">
        <f>VLOOKUP(H81,Presupuesto!$B$11:$C$565,2,0)</f>
        <v>MUEBLES VARIOS DE OFICINA</v>
      </c>
      <c r="J81" s="98" t="str">
        <f t="shared" si="8"/>
        <v>Gestión Administrativa y  financiera en apoyo al Desarrollo Académico</v>
      </c>
      <c r="K81" s="98" t="s">
        <v>411</v>
      </c>
    </row>
    <row r="82" spans="3:11" x14ac:dyDescent="0.25">
      <c r="C82" s="99" t="s">
        <v>69</v>
      </c>
      <c r="D82" s="151">
        <v>1</v>
      </c>
      <c r="E82" s="100">
        <v>8000</v>
      </c>
      <c r="F82" s="97">
        <f t="shared" si="7"/>
        <v>8000</v>
      </c>
      <c r="G82" s="161" t="s">
        <v>128</v>
      </c>
      <c r="H82" s="101" t="s">
        <v>986</v>
      </c>
      <c r="I82" s="98" t="str">
        <f>VLOOKUP(H82,Presupuesto!$B$11:$C$565,2,0)</f>
        <v>EQUIPOS VARIOS DE OFICINA</v>
      </c>
      <c r="J82" s="98" t="str">
        <f t="shared" si="8"/>
        <v>Gestión Administrativa y  financiera en apoyo al Desarrollo Académico</v>
      </c>
      <c r="K82" s="98" t="s">
        <v>411</v>
      </c>
    </row>
    <row r="83" spans="3:11" x14ac:dyDescent="0.25">
      <c r="C83" s="99" t="s">
        <v>2855</v>
      </c>
      <c r="D83" s="151">
        <v>1</v>
      </c>
      <c r="E83" s="100">
        <v>5000</v>
      </c>
      <c r="F83" s="97">
        <f t="shared" si="7"/>
        <v>5000</v>
      </c>
      <c r="G83" s="161" t="s">
        <v>128</v>
      </c>
      <c r="H83" s="101" t="s">
        <v>986</v>
      </c>
      <c r="I83" s="98" t="str">
        <f>VLOOKUP(H83,Presupuesto!$B$11:$C$565,2,0)</f>
        <v>EQUIPOS VARIOS DE OFICINA</v>
      </c>
      <c r="J83" s="98" t="str">
        <f t="shared" si="8"/>
        <v>Gestión Administrativa y  financiera en apoyo al Desarrollo Académico</v>
      </c>
      <c r="K83" s="98" t="s">
        <v>411</v>
      </c>
    </row>
    <row r="84" spans="3:11" x14ac:dyDescent="0.25">
      <c r="C84" s="99" t="s">
        <v>71</v>
      </c>
      <c r="D84" s="151">
        <v>1</v>
      </c>
      <c r="E84" s="100">
        <v>5000</v>
      </c>
      <c r="F84" s="97">
        <f t="shared" si="7"/>
        <v>5000</v>
      </c>
      <c r="G84" s="161" t="s">
        <v>128</v>
      </c>
      <c r="H84" s="101" t="s">
        <v>986</v>
      </c>
      <c r="I84" s="98" t="str">
        <f>VLOOKUP(H84,Presupuesto!$B$11:$C$565,2,0)</f>
        <v>EQUIPOS VARIOS DE OFICINA</v>
      </c>
      <c r="J84" s="98" t="str">
        <f t="shared" si="8"/>
        <v>Gestión Administrativa y  financiera en apoyo al Desarrollo Académico</v>
      </c>
      <c r="K84" s="98" t="s">
        <v>411</v>
      </c>
    </row>
    <row r="85" spans="3:11" ht="15.75" thickBot="1" x14ac:dyDescent="0.3">
      <c r="C85" s="102" t="s">
        <v>72</v>
      </c>
      <c r="D85" s="159"/>
      <c r="E85" s="104">
        <v>100000</v>
      </c>
      <c r="F85" s="105">
        <f t="shared" si="7"/>
        <v>0</v>
      </c>
      <c r="G85" s="162"/>
      <c r="H85" s="106" t="s">
        <v>986</v>
      </c>
      <c r="I85" s="106" t="str">
        <f>VLOOKUP(H85,Presupuesto!$B$11:$C$565,2,0)</f>
        <v>EQUIPOS VARIOS DE OFICINA</v>
      </c>
      <c r="J85" s="106" t="str">
        <f t="shared" si="8"/>
        <v>Gestión Administrativa y  financiera en apoyo al Desarrollo Académico</v>
      </c>
      <c r="K85" s="98" t="s">
        <v>411</v>
      </c>
    </row>
    <row r="87" spans="3:11" ht="15.75" thickBot="1" x14ac:dyDescent="0.3"/>
    <row r="88" spans="3:11" ht="15.75" thickBot="1" x14ac:dyDescent="0.3">
      <c r="C88" s="29" t="s">
        <v>43</v>
      </c>
      <c r="D88" s="30">
        <f>SUM(F95:F104)</f>
        <v>13000</v>
      </c>
      <c r="E88" s="177"/>
      <c r="F88" s="177"/>
      <c r="G88" s="79"/>
      <c r="H88" s="177"/>
      <c r="I88" s="177"/>
    </row>
    <row r="89" spans="3:11" x14ac:dyDescent="0.25">
      <c r="C89" s="70"/>
      <c r="D89" s="31"/>
      <c r="E89" s="93"/>
      <c r="F89" s="93"/>
      <c r="G89" s="93"/>
      <c r="H89" s="76"/>
      <c r="I89" s="76"/>
      <c r="J89" s="76"/>
      <c r="K89" s="112"/>
    </row>
    <row r="90" spans="3:11" x14ac:dyDescent="0.25">
      <c r="C90" s="70"/>
      <c r="D90" s="31"/>
      <c r="E90" s="93"/>
      <c r="F90" s="93"/>
      <c r="G90" s="93"/>
      <c r="H90" s="76"/>
      <c r="I90" s="76"/>
      <c r="J90" s="76"/>
      <c r="K90" s="112"/>
    </row>
    <row r="91" spans="3:11" ht="15.75" x14ac:dyDescent="0.25">
      <c r="C91" s="202" t="s">
        <v>391</v>
      </c>
      <c r="D91" s="697" t="s">
        <v>2761</v>
      </c>
      <c r="E91" s="93"/>
      <c r="F91" s="93"/>
      <c r="G91" s="93"/>
      <c r="H91" s="76"/>
      <c r="I91" s="76"/>
      <c r="J91" s="76"/>
      <c r="K91" s="112"/>
    </row>
    <row r="92" spans="3:11" ht="18.75" x14ac:dyDescent="0.25">
      <c r="C92" s="210" t="str">
        <f>IFERROR(VLOOKUP(D91,'1. Desarrollo e Innov. Curricu.'!$F:$G,2,FALSE),IFERROR(VLOOKUP(D91,'2. Investigación Científica'!$F:$G,2,FALSE),IFERROR(VLOOKUP(D91,'3. Vinculación Univ. Sociedad'!$F:$G,2,FALSE),IFERROR(VLOOKUP(D91,'4. Docencia y Profesorado Univ.'!$F:$G,2,FALSE),IFERROR(VLOOKUP(D91,'5. Estudiantes y Graduados'!$F:$G,2,FALSE),IFERROR(VLOOKUP(D91,'11. Gestion Administrativa'!$F:$G,2,FALSE),IFERROR(VLOOKUP(D91,'13. Gestión Académica'!$F:$G,2,FALSE),IFERROR(VLOOKUP(D91,'9. Asegura. de la Calid. y M'!$F:$G,2,FALSE),IFERROR(VLOOKUP(D91,'6. Gestión del Conocimiento'!$F:$G,2,FALSE),IFERROR(VLOOKUP(D91,'15. Gobernabilidad y Proceso...'!$F:$G,2,FALSE),IFERROR(VLOOKUP(D91,'12. Gestión del Talento Humano'!$F:$G,2,FALSE),IFERROR(VLOOKUP(D91,'14. Internacional... de la E.S.'!$F:$G,2,FALSE),IFERROR(VLOOKUP(D91,'10. Posgrado'!$F:$G,2,FALSE),IFERROR(VLOOKUP(D91,'17. Gestión TIC'!$F:$G,2,FALSE),IFERROR(VLOOKUP(D91,'16. Desa. del Sistema Educ.Sup.'!$F:$G,2,FALSE),IFERROR(VLOOKUP(D91,'8. Cultura de Inno. Insti...'!$F:$G,2,FALSE),VLOOKUP(D91,'7. Lo Esencial de la Reforma U.'!$F:$G,2,0)))))))))))))))))</f>
        <v>Solicitud de equipo y materiales de remodelacion. Adquision de Cotizaciones. Compra de equipo y materiales</v>
      </c>
      <c r="D92" s="31"/>
      <c r="E92" s="93"/>
      <c r="F92" s="93"/>
      <c r="G92" s="93"/>
      <c r="H92" s="76"/>
      <c r="I92" s="76"/>
      <c r="J92" s="76"/>
      <c r="K92" s="112"/>
    </row>
    <row r="93" spans="3:11" ht="15.75" thickBot="1" x14ac:dyDescent="0.3">
      <c r="C93" s="70"/>
      <c r="D93" s="31"/>
      <c r="E93" s="93"/>
      <c r="F93" s="93"/>
      <c r="G93" s="93"/>
      <c r="H93" s="76"/>
      <c r="I93" s="76"/>
      <c r="J93" s="76"/>
      <c r="K93" s="112"/>
    </row>
    <row r="94" spans="3:11" ht="30.75" thickBot="1" x14ac:dyDescent="0.3">
      <c r="C94" s="126" t="s">
        <v>44</v>
      </c>
      <c r="D94" s="128" t="s">
        <v>55</v>
      </c>
      <c r="E94" s="128" t="s">
        <v>57</v>
      </c>
      <c r="F94" s="127" t="s">
        <v>27</v>
      </c>
      <c r="G94" s="133" t="s">
        <v>130</v>
      </c>
      <c r="H94" s="128" t="s">
        <v>46</v>
      </c>
      <c r="I94" s="128" t="s">
        <v>131</v>
      </c>
      <c r="J94" s="128" t="s">
        <v>409</v>
      </c>
      <c r="K94" s="128" t="s">
        <v>410</v>
      </c>
    </row>
    <row r="95" spans="3:11" x14ac:dyDescent="0.25">
      <c r="C95" s="95" t="s">
        <v>63</v>
      </c>
      <c r="D95" s="158"/>
      <c r="E95" s="96">
        <v>2800</v>
      </c>
      <c r="F95" s="97">
        <f>D95*E95</f>
        <v>0</v>
      </c>
      <c r="G95" s="161"/>
      <c r="H95" s="98" t="s">
        <v>983</v>
      </c>
      <c r="I95" s="98" t="str">
        <f>VLOOKUP(H95,Presupuesto!$B$11:$C$565,2,0)</f>
        <v>MUEBLES VARIOS DE OFICINA</v>
      </c>
      <c r="J95" s="218" t="s">
        <v>1362</v>
      </c>
      <c r="K95" s="98" t="s">
        <v>393</v>
      </c>
    </row>
    <row r="96" spans="3:11" x14ac:dyDescent="0.25">
      <c r="C96" s="99" t="s">
        <v>64</v>
      </c>
      <c r="D96" s="151"/>
      <c r="E96" s="100">
        <v>2400</v>
      </c>
      <c r="F96" s="97">
        <f>D96*E96</f>
        <v>0</v>
      </c>
      <c r="G96" s="161"/>
      <c r="H96" s="101" t="s">
        <v>983</v>
      </c>
      <c r="I96" s="98" t="str">
        <f>VLOOKUP(H96,Presupuesto!$B$11:$C$565,2,0)</f>
        <v>MUEBLES VARIOS DE OFICINA</v>
      </c>
      <c r="J96" s="98" t="str">
        <f>$J$95</f>
        <v>Gestión Administrativa y  financiera en apoyo al Desarrollo Académico</v>
      </c>
      <c r="K96" s="98" t="s">
        <v>393</v>
      </c>
    </row>
    <row r="97" spans="3:11" x14ac:dyDescent="0.25">
      <c r="C97" s="99" t="s">
        <v>65</v>
      </c>
      <c r="D97" s="151"/>
      <c r="E97" s="100">
        <v>1000</v>
      </c>
      <c r="F97" s="97">
        <f t="shared" ref="F97:F104" si="9">D97*E97</f>
        <v>0</v>
      </c>
      <c r="G97" s="161"/>
      <c r="H97" s="101" t="s">
        <v>983</v>
      </c>
      <c r="I97" s="98" t="str">
        <f>VLOOKUP(H97,Presupuesto!$B$11:$C$565,2,0)</f>
        <v>MUEBLES VARIOS DE OFICINA</v>
      </c>
      <c r="J97" s="98" t="str">
        <f t="shared" ref="J97:J104" si="10">$J$95</f>
        <v>Gestión Administrativa y  financiera en apoyo al Desarrollo Académico</v>
      </c>
      <c r="K97" s="98" t="s">
        <v>393</v>
      </c>
    </row>
    <row r="98" spans="3:11" x14ac:dyDescent="0.25">
      <c r="C98" s="99" t="s">
        <v>66</v>
      </c>
      <c r="D98" s="151"/>
      <c r="E98" s="100">
        <v>6000</v>
      </c>
      <c r="F98" s="97">
        <f t="shared" si="9"/>
        <v>0</v>
      </c>
      <c r="G98" s="161"/>
      <c r="H98" s="101" t="s">
        <v>983</v>
      </c>
      <c r="I98" s="98" t="str">
        <f>VLOOKUP(H98,Presupuesto!$B$11:$C$565,2,0)</f>
        <v>MUEBLES VARIOS DE OFICINA</v>
      </c>
      <c r="J98" s="98" t="str">
        <f t="shared" si="10"/>
        <v>Gestión Administrativa y  financiera en apoyo al Desarrollo Académico</v>
      </c>
      <c r="K98" s="98" t="s">
        <v>393</v>
      </c>
    </row>
    <row r="99" spans="3:11" x14ac:dyDescent="0.25">
      <c r="C99" s="99" t="s">
        <v>67</v>
      </c>
      <c r="D99" s="151"/>
      <c r="E99" s="100">
        <v>3000</v>
      </c>
      <c r="F99" s="97">
        <f t="shared" si="9"/>
        <v>0</v>
      </c>
      <c r="G99" s="161"/>
      <c r="H99" s="101" t="s">
        <v>983</v>
      </c>
      <c r="I99" s="98" t="str">
        <f>VLOOKUP(H99,Presupuesto!$B$11:$C$565,2,0)</f>
        <v>MUEBLES VARIOS DE OFICINA</v>
      </c>
      <c r="J99" s="98" t="str">
        <f t="shared" si="10"/>
        <v>Gestión Administrativa y  financiera en apoyo al Desarrollo Académico</v>
      </c>
      <c r="K99" s="98" t="s">
        <v>393</v>
      </c>
    </row>
    <row r="100" spans="3:11" x14ac:dyDescent="0.25">
      <c r="C100" s="99" t="s">
        <v>68</v>
      </c>
      <c r="D100" s="151"/>
      <c r="E100" s="100">
        <v>10000</v>
      </c>
      <c r="F100" s="97">
        <f t="shared" si="9"/>
        <v>0</v>
      </c>
      <c r="G100" s="161"/>
      <c r="H100" s="101" t="s">
        <v>983</v>
      </c>
      <c r="I100" s="98" t="str">
        <f>VLOOKUP(H100,Presupuesto!$B$11:$C$565,2,0)</f>
        <v>MUEBLES VARIOS DE OFICINA</v>
      </c>
      <c r="J100" s="98" t="str">
        <f t="shared" si="10"/>
        <v>Gestión Administrativa y  financiera en apoyo al Desarrollo Académico</v>
      </c>
      <c r="K100" s="98" t="s">
        <v>393</v>
      </c>
    </row>
    <row r="101" spans="3:11" x14ac:dyDescent="0.25">
      <c r="C101" s="99" t="s">
        <v>69</v>
      </c>
      <c r="D101" s="151"/>
      <c r="E101" s="100">
        <v>8000</v>
      </c>
      <c r="F101" s="97">
        <f t="shared" si="9"/>
        <v>0</v>
      </c>
      <c r="G101" s="161"/>
      <c r="H101" s="101" t="s">
        <v>986</v>
      </c>
      <c r="I101" s="98" t="str">
        <f>VLOOKUP(H101,Presupuesto!$B$11:$C$565,2,0)</f>
        <v>EQUIPOS VARIOS DE OFICINA</v>
      </c>
      <c r="J101" s="98" t="str">
        <f t="shared" si="10"/>
        <v>Gestión Administrativa y  financiera en apoyo al Desarrollo Académico</v>
      </c>
      <c r="K101" s="98" t="s">
        <v>393</v>
      </c>
    </row>
    <row r="102" spans="3:11" x14ac:dyDescent="0.25">
      <c r="C102" s="99" t="s">
        <v>2856</v>
      </c>
      <c r="D102" s="151">
        <v>1</v>
      </c>
      <c r="E102" s="100">
        <v>13000</v>
      </c>
      <c r="F102" s="97">
        <f t="shared" si="9"/>
        <v>13000</v>
      </c>
      <c r="G102" s="161" t="s">
        <v>128</v>
      </c>
      <c r="H102" s="101" t="s">
        <v>986</v>
      </c>
      <c r="I102" s="98" t="str">
        <f>VLOOKUP(H102,Presupuesto!$B$11:$C$565,2,0)</f>
        <v>EQUIPOS VARIOS DE OFICINA</v>
      </c>
      <c r="J102" s="98" t="str">
        <f t="shared" si="10"/>
        <v>Gestión Administrativa y  financiera en apoyo al Desarrollo Académico</v>
      </c>
      <c r="K102" s="98" t="s">
        <v>393</v>
      </c>
    </row>
    <row r="103" spans="3:11" x14ac:dyDescent="0.25">
      <c r="C103" s="99" t="s">
        <v>71</v>
      </c>
      <c r="D103" s="151"/>
      <c r="E103" s="100">
        <v>5000</v>
      </c>
      <c r="F103" s="97">
        <f t="shared" si="9"/>
        <v>0</v>
      </c>
      <c r="G103" s="161"/>
      <c r="H103" s="101" t="s">
        <v>986</v>
      </c>
      <c r="I103" s="98" t="str">
        <f>VLOOKUP(H103,Presupuesto!$B$11:$C$565,2,0)</f>
        <v>EQUIPOS VARIOS DE OFICINA</v>
      </c>
      <c r="J103" s="98" t="str">
        <f t="shared" si="10"/>
        <v>Gestión Administrativa y  financiera en apoyo al Desarrollo Académico</v>
      </c>
      <c r="K103" s="98" t="s">
        <v>393</v>
      </c>
    </row>
    <row r="104" spans="3:11" ht="15.75" thickBot="1" x14ac:dyDescent="0.3">
      <c r="C104" s="102" t="s">
        <v>72</v>
      </c>
      <c r="D104" s="159"/>
      <c r="E104" s="104">
        <v>100000</v>
      </c>
      <c r="F104" s="105">
        <f t="shared" si="9"/>
        <v>0</v>
      </c>
      <c r="G104" s="162"/>
      <c r="H104" s="106" t="s">
        <v>986</v>
      </c>
      <c r="I104" s="106" t="str">
        <f>VLOOKUP(H104,Presupuesto!$B$11:$C$565,2,0)</f>
        <v>EQUIPOS VARIOS DE OFICINA</v>
      </c>
      <c r="J104" s="106" t="str">
        <f t="shared" si="10"/>
        <v>Gestión Administrativa y  financiera en apoyo al Desarrollo Académico</v>
      </c>
      <c r="K104" s="98" t="s">
        <v>393</v>
      </c>
    </row>
    <row r="106" spans="3:11" ht="15.75" thickBot="1" x14ac:dyDescent="0.3">
      <c r="C106" s="335"/>
      <c r="D106" s="336"/>
      <c r="E106" s="337"/>
      <c r="F106" s="337"/>
      <c r="G106" s="338"/>
      <c r="H106" s="337"/>
      <c r="I106" s="337"/>
      <c r="J106" s="155"/>
      <c r="K106" s="155"/>
    </row>
    <row r="107" spans="3:11" ht="15.75" thickBot="1" x14ac:dyDescent="0.3">
      <c r="C107" s="29" t="s">
        <v>43</v>
      </c>
      <c r="D107" s="30">
        <f>SUM(F114:F123)</f>
        <v>40000</v>
      </c>
      <c r="E107" s="177"/>
      <c r="F107" s="177"/>
      <c r="G107" s="79"/>
      <c r="H107" s="177"/>
      <c r="I107" s="177"/>
    </row>
    <row r="108" spans="3:11" x14ac:dyDescent="0.25">
      <c r="C108" s="70"/>
      <c r="D108" s="31"/>
      <c r="E108" s="93"/>
      <c r="F108" s="93"/>
      <c r="G108" s="93"/>
      <c r="H108" s="76"/>
      <c r="I108" s="76"/>
      <c r="J108" s="76"/>
      <c r="K108" s="112"/>
    </row>
    <row r="109" spans="3:11" x14ac:dyDescent="0.25">
      <c r="C109" s="70"/>
      <c r="D109" s="31"/>
      <c r="E109" s="93"/>
      <c r="F109" s="93"/>
      <c r="G109" s="93"/>
      <c r="H109" s="76"/>
      <c r="I109" s="76"/>
      <c r="J109" s="76"/>
      <c r="K109" s="112"/>
    </row>
    <row r="110" spans="3:11" ht="15.75" x14ac:dyDescent="0.25">
      <c r="C110" s="202" t="s">
        <v>391</v>
      </c>
      <c r="D110" s="697" t="s">
        <v>2764</v>
      </c>
      <c r="E110" s="93"/>
      <c r="F110" s="93"/>
      <c r="G110" s="93"/>
      <c r="H110" s="76"/>
      <c r="I110" s="76"/>
      <c r="J110" s="76"/>
      <c r="K110" s="112"/>
    </row>
    <row r="111" spans="3:11" ht="18.75" x14ac:dyDescent="0.25">
      <c r="C111" s="210" t="str">
        <f>IFERROR(VLOOKUP(D110,'1. Desarrollo e Innov. Curricu.'!$F:$G,2,FALSE),IFERROR(VLOOKUP(D110,'2. Investigación Científica'!$F:$G,2,FALSE),IFERROR(VLOOKUP(D110,'3. Vinculación Univ. Sociedad'!$F:$G,2,FALSE),IFERROR(VLOOKUP(D110,'4. Docencia y Profesorado Univ.'!$F:$G,2,FALSE),IFERROR(VLOOKUP(D110,'5. Estudiantes y Graduados'!$F:$G,2,FALSE),IFERROR(VLOOKUP(D110,'11. Gestion Administrativa'!$F:$G,2,FALSE),IFERROR(VLOOKUP(D110,'13. Gestión Académica'!$F:$G,2,FALSE),IFERROR(VLOOKUP(D110,'9. Asegura. de la Calid. y M'!$F:$G,2,FALSE),IFERROR(VLOOKUP(D110,'6. Gestión del Conocimiento'!$F:$G,2,FALSE),IFERROR(VLOOKUP(D110,'15. Gobernabilidad y Proceso...'!$F:$G,2,FALSE),IFERROR(VLOOKUP(D110,'12. Gestión del Talento Humano'!$F:$G,2,FALSE),IFERROR(VLOOKUP(D110,'14. Internacional... de la E.S.'!$F:$G,2,FALSE),IFERROR(VLOOKUP(D110,'10. Posgrado'!$F:$G,2,FALSE),IFERROR(VLOOKUP(D110,'17. Gestión TIC'!$F:$G,2,FALSE),IFERROR(VLOOKUP(D110,'16. Desa. del Sistema Educ.Sup.'!$F:$G,2,FALSE),IFERROR(VLOOKUP(D110,'8. Cultura de Inno. Insti...'!$F:$G,2,FALSE),VLOOKUP(D110,'7. Lo Esencial de la Reforma U.'!$F:$G,2,0)))))))))))))))))</f>
        <v>Solicitud de equipo y materiales de remodelacion. Adquision de Cotizaciones. Compra de equipo y materiales</v>
      </c>
      <c r="D111" s="31"/>
      <c r="E111" s="93"/>
      <c r="F111" s="93"/>
      <c r="G111" s="93"/>
      <c r="H111" s="76"/>
      <c r="I111" s="76"/>
      <c r="J111" s="76"/>
      <c r="K111" s="112"/>
    </row>
    <row r="112" spans="3:11" ht="15.75" thickBot="1" x14ac:dyDescent="0.3">
      <c r="C112" s="70"/>
      <c r="D112" s="31"/>
      <c r="E112" s="93"/>
      <c r="F112" s="93"/>
      <c r="G112" s="93"/>
      <c r="H112" s="76"/>
      <c r="I112" s="76"/>
      <c r="J112" s="76"/>
      <c r="K112" s="112"/>
    </row>
    <row r="113" spans="3:11" ht="30.75" thickBot="1" x14ac:dyDescent="0.3">
      <c r="C113" s="126" t="s">
        <v>44</v>
      </c>
      <c r="D113" s="128" t="s">
        <v>55</v>
      </c>
      <c r="E113" s="128" t="s">
        <v>57</v>
      </c>
      <c r="F113" s="127" t="s">
        <v>27</v>
      </c>
      <c r="G113" s="133" t="s">
        <v>130</v>
      </c>
      <c r="H113" s="128" t="s">
        <v>46</v>
      </c>
      <c r="I113" s="128" t="s">
        <v>131</v>
      </c>
      <c r="J113" s="128" t="s">
        <v>409</v>
      </c>
      <c r="K113" s="128" t="s">
        <v>410</v>
      </c>
    </row>
    <row r="114" spans="3:11" x14ac:dyDescent="0.25">
      <c r="C114" s="95" t="s">
        <v>63</v>
      </c>
      <c r="D114" s="158"/>
      <c r="E114" s="96">
        <v>2800</v>
      </c>
      <c r="F114" s="97">
        <f>D114*E114</f>
        <v>0</v>
      </c>
      <c r="G114" s="161"/>
      <c r="H114" s="98" t="s">
        <v>983</v>
      </c>
      <c r="I114" s="98" t="str">
        <f>VLOOKUP(H114,Presupuesto!$B$11:$C$565,2,0)</f>
        <v>MUEBLES VARIOS DE OFICINA</v>
      </c>
      <c r="J114" s="218" t="s">
        <v>1362</v>
      </c>
      <c r="K114" s="98" t="s">
        <v>411</v>
      </c>
    </row>
    <row r="115" spans="3:11" x14ac:dyDescent="0.25">
      <c r="C115" s="99" t="s">
        <v>64</v>
      </c>
      <c r="D115" s="151"/>
      <c r="E115" s="100">
        <v>2400</v>
      </c>
      <c r="F115" s="97">
        <f>D115*E115</f>
        <v>0</v>
      </c>
      <c r="G115" s="161"/>
      <c r="H115" s="101" t="s">
        <v>983</v>
      </c>
      <c r="I115" s="98" t="str">
        <f>VLOOKUP(H115,Presupuesto!$B$11:$C$565,2,0)</f>
        <v>MUEBLES VARIOS DE OFICINA</v>
      </c>
      <c r="J115" s="98" t="str">
        <f>$J$114</f>
        <v>Gestión Administrativa y  financiera en apoyo al Desarrollo Académico</v>
      </c>
      <c r="K115" s="98" t="s">
        <v>411</v>
      </c>
    </row>
    <row r="116" spans="3:11" x14ac:dyDescent="0.25">
      <c r="C116" s="99" t="s">
        <v>65</v>
      </c>
      <c r="D116" s="151">
        <v>40</v>
      </c>
      <c r="E116" s="100">
        <v>1000</v>
      </c>
      <c r="F116" s="97">
        <f t="shared" ref="F116:F123" si="11">D116*E116</f>
        <v>40000</v>
      </c>
      <c r="G116" s="161" t="s">
        <v>128</v>
      </c>
      <c r="H116" s="101" t="s">
        <v>983</v>
      </c>
      <c r="I116" s="98" t="str">
        <f>VLOOKUP(H116,Presupuesto!$B$11:$C$565,2,0)</f>
        <v>MUEBLES VARIOS DE OFICINA</v>
      </c>
      <c r="J116" s="98" t="str">
        <f t="shared" ref="J116:J123" si="12">$J$114</f>
        <v>Gestión Administrativa y  financiera en apoyo al Desarrollo Académico</v>
      </c>
      <c r="K116" s="98" t="s">
        <v>411</v>
      </c>
    </row>
    <row r="117" spans="3:11" x14ac:dyDescent="0.25">
      <c r="C117" s="99" t="s">
        <v>66</v>
      </c>
      <c r="D117" s="151"/>
      <c r="E117" s="100">
        <v>6000</v>
      </c>
      <c r="F117" s="97">
        <f t="shared" si="11"/>
        <v>0</v>
      </c>
      <c r="G117" s="161"/>
      <c r="H117" s="101" t="s">
        <v>983</v>
      </c>
      <c r="I117" s="98" t="str">
        <f>VLOOKUP(H117,Presupuesto!$B$11:$C$565,2,0)</f>
        <v>MUEBLES VARIOS DE OFICINA</v>
      </c>
      <c r="J117" s="98" t="str">
        <f t="shared" si="12"/>
        <v>Gestión Administrativa y  financiera en apoyo al Desarrollo Académico</v>
      </c>
      <c r="K117" s="98" t="s">
        <v>411</v>
      </c>
    </row>
    <row r="118" spans="3:11" x14ac:dyDescent="0.25">
      <c r="C118" s="99" t="s">
        <v>67</v>
      </c>
      <c r="D118" s="151"/>
      <c r="E118" s="100">
        <v>3000</v>
      </c>
      <c r="F118" s="97">
        <f t="shared" si="11"/>
        <v>0</v>
      </c>
      <c r="G118" s="161"/>
      <c r="H118" s="101" t="s">
        <v>983</v>
      </c>
      <c r="I118" s="98" t="str">
        <f>VLOOKUP(H118,Presupuesto!$B$11:$C$565,2,0)</f>
        <v>MUEBLES VARIOS DE OFICINA</v>
      </c>
      <c r="J118" s="98" t="str">
        <f t="shared" si="12"/>
        <v>Gestión Administrativa y  financiera en apoyo al Desarrollo Académico</v>
      </c>
      <c r="K118" s="98" t="s">
        <v>411</v>
      </c>
    </row>
    <row r="119" spans="3:11" x14ac:dyDescent="0.25">
      <c r="C119" s="99" t="s">
        <v>68</v>
      </c>
      <c r="D119" s="151"/>
      <c r="E119" s="100">
        <v>10000</v>
      </c>
      <c r="F119" s="97">
        <f t="shared" si="11"/>
        <v>0</v>
      </c>
      <c r="G119" s="161"/>
      <c r="H119" s="101" t="s">
        <v>983</v>
      </c>
      <c r="I119" s="98" t="str">
        <f>VLOOKUP(H119,Presupuesto!$B$11:$C$565,2,0)</f>
        <v>MUEBLES VARIOS DE OFICINA</v>
      </c>
      <c r="J119" s="98" t="str">
        <f t="shared" si="12"/>
        <v>Gestión Administrativa y  financiera en apoyo al Desarrollo Académico</v>
      </c>
      <c r="K119" s="98" t="s">
        <v>411</v>
      </c>
    </row>
    <row r="120" spans="3:11" x14ac:dyDescent="0.25">
      <c r="C120" s="99" t="s">
        <v>69</v>
      </c>
      <c r="D120" s="151"/>
      <c r="E120" s="100">
        <v>8000</v>
      </c>
      <c r="F120" s="97">
        <f t="shared" si="11"/>
        <v>0</v>
      </c>
      <c r="G120" s="161"/>
      <c r="H120" s="101" t="s">
        <v>986</v>
      </c>
      <c r="I120" s="98" t="str">
        <f>VLOOKUP(H120,Presupuesto!$B$11:$C$565,2,0)</f>
        <v>EQUIPOS VARIOS DE OFICINA</v>
      </c>
      <c r="J120" s="98" t="str">
        <f t="shared" si="12"/>
        <v>Gestión Administrativa y  financiera en apoyo al Desarrollo Académico</v>
      </c>
      <c r="K120" s="98" t="s">
        <v>411</v>
      </c>
    </row>
    <row r="121" spans="3:11" x14ac:dyDescent="0.25">
      <c r="C121" s="99" t="s">
        <v>70</v>
      </c>
      <c r="D121" s="151"/>
      <c r="E121" s="100">
        <v>2000</v>
      </c>
      <c r="F121" s="97">
        <f t="shared" si="11"/>
        <v>0</v>
      </c>
      <c r="G121" s="161"/>
      <c r="H121" s="101" t="s">
        <v>986</v>
      </c>
      <c r="I121" s="98" t="str">
        <f>VLOOKUP(H121,Presupuesto!$B$11:$C$565,2,0)</f>
        <v>EQUIPOS VARIOS DE OFICINA</v>
      </c>
      <c r="J121" s="98" t="str">
        <f t="shared" si="12"/>
        <v>Gestión Administrativa y  financiera en apoyo al Desarrollo Académico</v>
      </c>
      <c r="K121" s="98" t="s">
        <v>411</v>
      </c>
    </row>
    <row r="122" spans="3:11" x14ac:dyDescent="0.25">
      <c r="C122" s="99" t="s">
        <v>71</v>
      </c>
      <c r="D122" s="151"/>
      <c r="E122" s="100">
        <v>5000</v>
      </c>
      <c r="F122" s="97">
        <f t="shared" si="11"/>
        <v>0</v>
      </c>
      <c r="G122" s="161"/>
      <c r="H122" s="101" t="s">
        <v>986</v>
      </c>
      <c r="I122" s="98" t="str">
        <f>VLOOKUP(H122,Presupuesto!$B$11:$C$565,2,0)</f>
        <v>EQUIPOS VARIOS DE OFICINA</v>
      </c>
      <c r="J122" s="98" t="str">
        <f t="shared" si="12"/>
        <v>Gestión Administrativa y  financiera en apoyo al Desarrollo Académico</v>
      </c>
      <c r="K122" s="98" t="s">
        <v>411</v>
      </c>
    </row>
    <row r="123" spans="3:11" ht="15.75" thickBot="1" x14ac:dyDescent="0.3">
      <c r="C123" s="102" t="s">
        <v>72</v>
      </c>
      <c r="D123" s="159"/>
      <c r="E123" s="104">
        <v>100000</v>
      </c>
      <c r="F123" s="105">
        <f t="shared" si="11"/>
        <v>0</v>
      </c>
      <c r="G123" s="162"/>
      <c r="H123" s="106" t="s">
        <v>986</v>
      </c>
      <c r="I123" s="106" t="str">
        <f>VLOOKUP(H123,Presupuesto!$B$11:$C$565,2,0)</f>
        <v>EQUIPOS VARIOS DE OFICINA</v>
      </c>
      <c r="J123" s="106" t="str">
        <f t="shared" si="12"/>
        <v>Gestión Administrativa y  financiera en apoyo al Desarrollo Académico</v>
      </c>
      <c r="K123" s="98" t="s">
        <v>411</v>
      </c>
    </row>
    <row r="125" spans="3:11" ht="15.75" thickBot="1" x14ac:dyDescent="0.3"/>
    <row r="126" spans="3:11" ht="15.75" thickBot="1" x14ac:dyDescent="0.3">
      <c r="C126" s="29" t="s">
        <v>43</v>
      </c>
      <c r="D126" s="30">
        <f>SUM(F133:F142)</f>
        <v>17000</v>
      </c>
      <c r="E126" s="177"/>
      <c r="F126" s="177"/>
      <c r="G126" s="79"/>
      <c r="H126" s="177"/>
      <c r="I126" s="177"/>
    </row>
    <row r="127" spans="3:11" x14ac:dyDescent="0.25">
      <c r="C127" s="70"/>
      <c r="D127" s="31"/>
      <c r="E127" s="93"/>
      <c r="F127" s="93"/>
      <c r="G127" s="93"/>
      <c r="H127" s="76"/>
      <c r="I127" s="76"/>
      <c r="J127" s="76"/>
      <c r="K127" s="112"/>
    </row>
    <row r="128" spans="3:11" x14ac:dyDescent="0.25">
      <c r="C128" s="70"/>
      <c r="D128" s="31"/>
      <c r="E128" s="93"/>
      <c r="F128" s="93"/>
      <c r="G128" s="93"/>
      <c r="H128" s="76"/>
      <c r="I128" s="76"/>
      <c r="J128" s="76"/>
      <c r="K128" s="112"/>
    </row>
    <row r="129" spans="3:11" ht="15.75" x14ac:dyDescent="0.25">
      <c r="C129" s="202" t="s">
        <v>391</v>
      </c>
      <c r="D129" s="697" t="s">
        <v>2745</v>
      </c>
      <c r="E129" s="93"/>
      <c r="F129" s="93"/>
      <c r="G129" s="93"/>
      <c r="H129" s="76"/>
      <c r="I129" s="76"/>
      <c r="J129" s="76"/>
      <c r="K129" s="112"/>
    </row>
    <row r="130" spans="3:11" ht="18.75" x14ac:dyDescent="0.25">
      <c r="C130" s="210" t="str">
        <f>IFERROR(VLOOKUP(D129,'1. Desarrollo e Innov. Curricu.'!$F:$G,2,FALSE),IFERROR(VLOOKUP(D129,'2. Investigación Científica'!$F:$G,2,FALSE),IFERROR(VLOOKUP(D129,'3. Vinculación Univ. Sociedad'!$F:$G,2,FALSE),IFERROR(VLOOKUP(D129,'4. Docencia y Profesorado Univ.'!$F:$G,2,FALSE),IFERROR(VLOOKUP(D129,'5. Estudiantes y Graduados'!$F:$G,2,FALSE),IFERROR(VLOOKUP(D129,'11. Gestion Administrativa'!$F:$G,2,FALSE),IFERROR(VLOOKUP(D129,'13. Gestión Académica'!$F:$G,2,FALSE),IFERROR(VLOOKUP(D129,'9. Asegura. de la Calid. y M'!$F:$G,2,FALSE),IFERROR(VLOOKUP(D129,'6. Gestión del Conocimiento'!$F:$G,2,FALSE),IFERROR(VLOOKUP(D129,'15. Gobernabilidad y Proceso...'!$F:$G,2,FALSE),IFERROR(VLOOKUP(D129,'12. Gestión del Talento Humano'!$F:$G,2,FALSE),IFERROR(VLOOKUP(D129,'14. Internacional... de la E.S.'!$F:$G,2,FALSE),IFERROR(VLOOKUP(D129,'10. Posgrado'!$F:$G,2,FALSE),IFERROR(VLOOKUP(D129,'17. Gestión TIC'!$F:$G,2,FALSE),IFERROR(VLOOKUP(D129,'16. Desa. del Sistema Educ.Sup.'!$F:$G,2,FALSE),IFERROR(VLOOKUP(D129,'8. Cultura de Inno. Insti...'!$F:$G,2,FALSE),VLOOKUP(D129,'7. Lo Esencial de la Reforma U.'!$F:$G,2,0)))))))))))))))))</f>
        <v xml:space="preserve">Supervision y seguimiento academico. Presentacion de informe de evaluacion. </v>
      </c>
      <c r="D130" s="31"/>
      <c r="E130" s="93"/>
      <c r="F130" s="93"/>
      <c r="G130" s="93"/>
      <c r="H130" s="76"/>
      <c r="I130" s="76"/>
      <c r="J130" s="76"/>
      <c r="K130" s="112"/>
    </row>
    <row r="131" spans="3:11" ht="15.75" thickBot="1" x14ac:dyDescent="0.3">
      <c r="C131" s="70"/>
      <c r="D131" s="31"/>
      <c r="E131" s="93"/>
      <c r="F131" s="93"/>
      <c r="G131" s="93"/>
      <c r="H131" s="76"/>
      <c r="I131" s="76"/>
      <c r="J131" s="76"/>
      <c r="K131" s="112"/>
    </row>
    <row r="132" spans="3:11" ht="30.75" thickBot="1" x14ac:dyDescent="0.3">
      <c r="C132" s="126" t="s">
        <v>44</v>
      </c>
      <c r="D132" s="128" t="s">
        <v>55</v>
      </c>
      <c r="E132" s="128" t="s">
        <v>57</v>
      </c>
      <c r="F132" s="127" t="s">
        <v>27</v>
      </c>
      <c r="G132" s="133" t="s">
        <v>130</v>
      </c>
      <c r="H132" s="128" t="s">
        <v>46</v>
      </c>
      <c r="I132" s="128" t="s">
        <v>131</v>
      </c>
      <c r="J132" s="128" t="s">
        <v>409</v>
      </c>
      <c r="K132" s="128" t="s">
        <v>410</v>
      </c>
    </row>
    <row r="133" spans="3:11" x14ac:dyDescent="0.25">
      <c r="C133" s="95" t="s">
        <v>63</v>
      </c>
      <c r="D133" s="158"/>
      <c r="E133" s="96">
        <v>2800</v>
      </c>
      <c r="F133" s="97">
        <f>D133*E133</f>
        <v>0</v>
      </c>
      <c r="G133" s="161"/>
      <c r="H133" s="98" t="s">
        <v>983</v>
      </c>
      <c r="I133" s="98" t="str">
        <f>VLOOKUP(H133,Presupuesto!$B$11:$C$565,2,0)</f>
        <v>MUEBLES VARIOS DE OFICINA</v>
      </c>
      <c r="J133" s="218" t="s">
        <v>1364</v>
      </c>
      <c r="K133" s="98" t="s">
        <v>395</v>
      </c>
    </row>
    <row r="134" spans="3:11" x14ac:dyDescent="0.25">
      <c r="C134" s="99" t="s">
        <v>64</v>
      </c>
      <c r="D134" s="151"/>
      <c r="E134" s="100">
        <v>2400</v>
      </c>
      <c r="F134" s="97">
        <f>D134*E134</f>
        <v>0</v>
      </c>
      <c r="G134" s="161"/>
      <c r="H134" s="101" t="s">
        <v>983</v>
      </c>
      <c r="I134" s="98" t="str">
        <f>VLOOKUP(H134,Presupuesto!$B$11:$C$565,2,0)</f>
        <v>MUEBLES VARIOS DE OFICINA</v>
      </c>
      <c r="J134" s="218" t="s">
        <v>1364</v>
      </c>
      <c r="K134" s="98" t="s">
        <v>395</v>
      </c>
    </row>
    <row r="135" spans="3:11" x14ac:dyDescent="0.25">
      <c r="C135" s="99" t="s">
        <v>65</v>
      </c>
      <c r="D135" s="151"/>
      <c r="E135" s="100">
        <v>1000</v>
      </c>
      <c r="F135" s="97">
        <f t="shared" ref="F135:F142" si="13">D135*E135</f>
        <v>0</v>
      </c>
      <c r="G135" s="161"/>
      <c r="H135" s="101" t="s">
        <v>983</v>
      </c>
      <c r="I135" s="98" t="str">
        <f>VLOOKUP(H135,Presupuesto!$B$11:$C$565,2,0)</f>
        <v>MUEBLES VARIOS DE OFICINA</v>
      </c>
      <c r="J135" s="218" t="s">
        <v>1364</v>
      </c>
      <c r="K135" s="98" t="s">
        <v>395</v>
      </c>
    </row>
    <row r="136" spans="3:11" x14ac:dyDescent="0.25">
      <c r="C136" s="99" t="s">
        <v>66</v>
      </c>
      <c r="D136" s="151"/>
      <c r="E136" s="100">
        <v>6000</v>
      </c>
      <c r="F136" s="97">
        <f t="shared" si="13"/>
        <v>0</v>
      </c>
      <c r="G136" s="161"/>
      <c r="H136" s="101" t="s">
        <v>983</v>
      </c>
      <c r="I136" s="98" t="str">
        <f>VLOOKUP(H136,Presupuesto!$B$11:$C$565,2,0)</f>
        <v>MUEBLES VARIOS DE OFICINA</v>
      </c>
      <c r="J136" s="218" t="s">
        <v>1364</v>
      </c>
      <c r="K136" s="98" t="s">
        <v>395</v>
      </c>
    </row>
    <row r="137" spans="3:11" x14ac:dyDescent="0.25">
      <c r="C137" s="99" t="s">
        <v>67</v>
      </c>
      <c r="D137" s="151">
        <v>3</v>
      </c>
      <c r="E137" s="100">
        <v>3000</v>
      </c>
      <c r="F137" s="97">
        <f t="shared" si="13"/>
        <v>9000</v>
      </c>
      <c r="G137" s="161" t="s">
        <v>128</v>
      </c>
      <c r="H137" s="101" t="s">
        <v>983</v>
      </c>
      <c r="I137" s="98" t="str">
        <f>VLOOKUP(H137,Presupuesto!$B$11:$C$565,2,0)</f>
        <v>MUEBLES VARIOS DE OFICINA</v>
      </c>
      <c r="J137" s="218" t="s">
        <v>1364</v>
      </c>
      <c r="K137" s="98" t="s">
        <v>395</v>
      </c>
    </row>
    <row r="138" spans="3:11" x14ac:dyDescent="0.25">
      <c r="C138" s="99" t="s">
        <v>68</v>
      </c>
      <c r="D138" s="151"/>
      <c r="E138" s="100">
        <v>10000</v>
      </c>
      <c r="F138" s="97">
        <f t="shared" si="13"/>
        <v>0</v>
      </c>
      <c r="G138" s="161"/>
      <c r="H138" s="101" t="s">
        <v>983</v>
      </c>
      <c r="I138" s="98" t="str">
        <f>VLOOKUP(H138,Presupuesto!$B$11:$C$565,2,0)</f>
        <v>MUEBLES VARIOS DE OFICINA</v>
      </c>
      <c r="J138" s="218" t="s">
        <v>1364</v>
      </c>
      <c r="K138" s="98" t="s">
        <v>395</v>
      </c>
    </row>
    <row r="139" spans="3:11" x14ac:dyDescent="0.25">
      <c r="C139" s="99" t="s">
        <v>69</v>
      </c>
      <c r="D139" s="151">
        <v>1</v>
      </c>
      <c r="E139" s="100">
        <v>8000</v>
      </c>
      <c r="F139" s="97">
        <f t="shared" si="13"/>
        <v>8000</v>
      </c>
      <c r="G139" s="161" t="s">
        <v>128</v>
      </c>
      <c r="H139" s="101" t="s">
        <v>986</v>
      </c>
      <c r="I139" s="98" t="str">
        <f>VLOOKUP(H139,Presupuesto!$B$11:$C$565,2,0)</f>
        <v>EQUIPOS VARIOS DE OFICINA</v>
      </c>
      <c r="J139" s="218" t="s">
        <v>1364</v>
      </c>
      <c r="K139" s="98" t="s">
        <v>395</v>
      </c>
    </row>
    <row r="140" spans="3:11" x14ac:dyDescent="0.25">
      <c r="C140" s="99" t="s">
        <v>70</v>
      </c>
      <c r="D140" s="151"/>
      <c r="E140" s="100">
        <v>2000</v>
      </c>
      <c r="F140" s="97">
        <f t="shared" si="13"/>
        <v>0</v>
      </c>
      <c r="G140" s="161"/>
      <c r="H140" s="101" t="s">
        <v>986</v>
      </c>
      <c r="I140" s="98" t="str">
        <f>VLOOKUP(H140,Presupuesto!$B$11:$C$565,2,0)</f>
        <v>EQUIPOS VARIOS DE OFICINA</v>
      </c>
      <c r="J140" s="218" t="s">
        <v>1364</v>
      </c>
      <c r="K140" s="98" t="s">
        <v>395</v>
      </c>
    </row>
    <row r="141" spans="3:11" x14ac:dyDescent="0.25">
      <c r="C141" s="99" t="s">
        <v>71</v>
      </c>
      <c r="D141" s="151"/>
      <c r="E141" s="100">
        <v>5000</v>
      </c>
      <c r="F141" s="97">
        <f t="shared" si="13"/>
        <v>0</v>
      </c>
      <c r="G141" s="161"/>
      <c r="H141" s="101" t="s">
        <v>986</v>
      </c>
      <c r="I141" s="98" t="str">
        <f>VLOOKUP(H141,Presupuesto!$B$11:$C$565,2,0)</f>
        <v>EQUIPOS VARIOS DE OFICINA</v>
      </c>
      <c r="J141" s="218" t="s">
        <v>1364</v>
      </c>
      <c r="K141" s="98" t="s">
        <v>395</v>
      </c>
    </row>
    <row r="142" spans="3:11" ht="15.75" thickBot="1" x14ac:dyDescent="0.3">
      <c r="C142" s="102" t="s">
        <v>72</v>
      </c>
      <c r="D142" s="159"/>
      <c r="E142" s="104">
        <v>100000</v>
      </c>
      <c r="F142" s="105">
        <f t="shared" si="13"/>
        <v>0</v>
      </c>
      <c r="G142" s="162"/>
      <c r="H142" s="106" t="s">
        <v>986</v>
      </c>
      <c r="I142" s="106" t="str">
        <f>VLOOKUP(H142,Presupuesto!$B$11:$C$565,2,0)</f>
        <v>EQUIPOS VARIOS DE OFICINA</v>
      </c>
      <c r="J142" s="218" t="s">
        <v>1364</v>
      </c>
      <c r="K142" s="98" t="s">
        <v>395</v>
      </c>
    </row>
    <row r="144" spans="3:11" ht="15.75" thickBot="1" x14ac:dyDescent="0.3">
      <c r="C144" s="335"/>
      <c r="D144" s="336"/>
      <c r="E144" s="337"/>
      <c r="F144" s="337"/>
      <c r="G144" s="338"/>
      <c r="H144" s="337"/>
      <c r="I144" s="337"/>
      <c r="J144" s="155"/>
      <c r="K144" s="155"/>
    </row>
    <row r="145" spans="3:11" ht="15.75" thickBot="1" x14ac:dyDescent="0.3">
      <c r="C145" s="29" t="s">
        <v>43</v>
      </c>
      <c r="D145" s="30">
        <f>SUM(F152:F161)</f>
        <v>4800</v>
      </c>
      <c r="E145" s="177"/>
      <c r="F145" s="177"/>
      <c r="G145" s="79"/>
      <c r="H145" s="177"/>
      <c r="I145" s="177"/>
    </row>
    <row r="146" spans="3:11" x14ac:dyDescent="0.25">
      <c r="C146" s="70"/>
      <c r="D146" s="31"/>
      <c r="E146" s="93"/>
      <c r="F146" s="93"/>
      <c r="G146" s="93"/>
      <c r="H146" s="76"/>
      <c r="I146" s="76"/>
      <c r="J146" s="76"/>
      <c r="K146" s="112"/>
    </row>
    <row r="147" spans="3:11" x14ac:dyDescent="0.25">
      <c r="C147" s="70"/>
      <c r="D147" s="31"/>
      <c r="E147" s="93"/>
      <c r="F147" s="93"/>
      <c r="G147" s="93"/>
      <c r="H147" s="76"/>
      <c r="I147" s="76"/>
      <c r="J147" s="76"/>
      <c r="K147" s="112"/>
    </row>
    <row r="148" spans="3:11" ht="15.75" x14ac:dyDescent="0.25">
      <c r="C148" s="202" t="s">
        <v>391</v>
      </c>
      <c r="D148" s="697" t="s">
        <v>2750</v>
      </c>
      <c r="E148" s="93"/>
      <c r="F148" s="93"/>
      <c r="G148" s="93"/>
      <c r="H148" s="76"/>
      <c r="I148" s="76"/>
      <c r="J148" s="76"/>
      <c r="K148" s="112"/>
    </row>
    <row r="149" spans="3:11" ht="18.75" x14ac:dyDescent="0.25">
      <c r="C149" s="210" t="str">
        <f>IFERROR(VLOOKUP(D148,'1. Desarrollo e Innov. Curricu.'!$F:$G,2,FALSE),IFERROR(VLOOKUP(D148,'2. Investigación Científica'!$F:$G,2,FALSE),IFERROR(VLOOKUP(D148,'3. Vinculación Univ. Sociedad'!$F:$G,2,FALSE),IFERROR(VLOOKUP(D148,'4. Docencia y Profesorado Univ.'!$F:$G,2,FALSE),IFERROR(VLOOKUP(D148,'5. Estudiantes y Graduados'!$F:$G,2,FALSE),IFERROR(VLOOKUP(D148,'11. Gestion Administrativa'!$F:$G,2,FALSE),IFERROR(VLOOKUP(D148,'13. Gestión Académica'!$F:$G,2,FALSE),IFERROR(VLOOKUP(D148,'9. Asegura. de la Calid. y M'!$F:$G,2,FALSE),IFERROR(VLOOKUP(D148,'6. Gestión del Conocimiento'!$F:$G,2,FALSE),IFERROR(VLOOKUP(D148,'15. Gobernabilidad y Proceso...'!$F:$G,2,FALSE),IFERROR(VLOOKUP(D148,'12. Gestión del Talento Humano'!$F:$G,2,FALSE),IFERROR(VLOOKUP(D148,'14. Internacional... de la E.S.'!$F:$G,2,FALSE),IFERROR(VLOOKUP(D148,'10. Posgrado'!$F:$G,2,FALSE),IFERROR(VLOOKUP(D148,'17. Gestión TIC'!$F:$G,2,FALSE),IFERROR(VLOOKUP(D148,'16. Desa. del Sistema Educ.Sup.'!$F:$G,2,FALSE),IFERROR(VLOOKUP(D148,'8. Cultura de Inno. Insti...'!$F:$G,2,FALSE),VLOOKUP(D148,'7. Lo Esencial de la Reforma U.'!$F:$G,2,0)))))))))))))))))</f>
        <v>realizar un analisis de necesidades. Obtener 3 cotizaciones. Enviar solicitud al Decanato y admon general+G34</v>
      </c>
      <c r="D149" s="31"/>
      <c r="E149" s="93"/>
      <c r="F149" s="93"/>
      <c r="G149" s="93"/>
      <c r="H149" s="76"/>
      <c r="I149" s="76"/>
      <c r="J149" s="76"/>
      <c r="K149" s="112"/>
    </row>
    <row r="150" spans="3:11" ht="15.75" thickBot="1" x14ac:dyDescent="0.3">
      <c r="C150" s="70"/>
      <c r="D150" s="31"/>
      <c r="E150" s="93"/>
      <c r="F150" s="93"/>
      <c r="G150" s="93"/>
      <c r="H150" s="76"/>
      <c r="I150" s="76"/>
      <c r="J150" s="76"/>
      <c r="K150" s="112"/>
    </row>
    <row r="151" spans="3:11" ht="30.75" thickBot="1" x14ac:dyDescent="0.3">
      <c r="C151" s="126" t="s">
        <v>44</v>
      </c>
      <c r="D151" s="128" t="s">
        <v>55</v>
      </c>
      <c r="E151" s="128" t="s">
        <v>57</v>
      </c>
      <c r="F151" s="127" t="s">
        <v>27</v>
      </c>
      <c r="G151" s="133" t="s">
        <v>130</v>
      </c>
      <c r="H151" s="128" t="s">
        <v>46</v>
      </c>
      <c r="I151" s="128" t="s">
        <v>131</v>
      </c>
      <c r="J151" s="128" t="s">
        <v>409</v>
      </c>
      <c r="K151" s="128" t="s">
        <v>410</v>
      </c>
    </row>
    <row r="152" spans="3:11" x14ac:dyDescent="0.25">
      <c r="C152" s="95" t="s">
        <v>63</v>
      </c>
      <c r="D152" s="158"/>
      <c r="E152" s="96">
        <v>2800</v>
      </c>
      <c r="F152" s="97">
        <f>D152*E152</f>
        <v>0</v>
      </c>
      <c r="G152" s="161"/>
      <c r="H152" s="98" t="s">
        <v>983</v>
      </c>
      <c r="I152" s="98" t="str">
        <f>VLOOKUP(H152,Presupuesto!$B$11:$C$565,2,0)</f>
        <v>MUEBLES VARIOS DE OFICINA</v>
      </c>
      <c r="J152" s="218" t="s">
        <v>1445</v>
      </c>
      <c r="K152" s="98" t="s">
        <v>395</v>
      </c>
    </row>
    <row r="153" spans="3:11" x14ac:dyDescent="0.25">
      <c r="C153" s="99" t="s">
        <v>64</v>
      </c>
      <c r="D153" s="151">
        <v>2</v>
      </c>
      <c r="E153" s="100">
        <v>2400</v>
      </c>
      <c r="F153" s="97">
        <f>D153*E153</f>
        <v>4800</v>
      </c>
      <c r="G153" s="161" t="s">
        <v>128</v>
      </c>
      <c r="H153" s="101" t="s">
        <v>983</v>
      </c>
      <c r="I153" s="98" t="str">
        <f>VLOOKUP(H153,Presupuesto!$B$11:$C$565,2,0)</f>
        <v>MUEBLES VARIOS DE OFICINA</v>
      </c>
      <c r="J153" s="98" t="s">
        <v>1473</v>
      </c>
      <c r="K153" s="98" t="s">
        <v>395</v>
      </c>
    </row>
    <row r="154" spans="3:11" x14ac:dyDescent="0.25">
      <c r="C154" s="99" t="s">
        <v>65</v>
      </c>
      <c r="D154" s="151"/>
      <c r="E154" s="100">
        <v>1000</v>
      </c>
      <c r="F154" s="97">
        <f t="shared" ref="F154:F161" si="14">D154*E154</f>
        <v>0</v>
      </c>
      <c r="G154" s="161"/>
      <c r="H154" s="101" t="s">
        <v>983</v>
      </c>
      <c r="I154" s="98" t="str">
        <f>VLOOKUP(H154,Presupuesto!$B$11:$C$565,2,0)</f>
        <v>MUEBLES VARIOS DE OFICINA</v>
      </c>
      <c r="J154" s="98" t="str">
        <f t="shared" ref="J154:J161" si="15">$J$152</f>
        <v>Posgrado</v>
      </c>
      <c r="K154" s="98" t="s">
        <v>395</v>
      </c>
    </row>
    <row r="155" spans="3:11" x14ac:dyDescent="0.25">
      <c r="C155" s="99" t="s">
        <v>66</v>
      </c>
      <c r="D155" s="151"/>
      <c r="E155" s="100">
        <v>6000</v>
      </c>
      <c r="F155" s="97">
        <f t="shared" si="14"/>
        <v>0</v>
      </c>
      <c r="G155" s="161"/>
      <c r="H155" s="101" t="s">
        <v>983</v>
      </c>
      <c r="I155" s="98" t="str">
        <f>VLOOKUP(H155,Presupuesto!$B$11:$C$565,2,0)</f>
        <v>MUEBLES VARIOS DE OFICINA</v>
      </c>
      <c r="J155" s="98" t="str">
        <f t="shared" si="15"/>
        <v>Posgrado</v>
      </c>
      <c r="K155" s="98" t="s">
        <v>395</v>
      </c>
    </row>
    <row r="156" spans="3:11" x14ac:dyDescent="0.25">
      <c r="C156" s="99" t="s">
        <v>67</v>
      </c>
      <c r="D156" s="151"/>
      <c r="E156" s="100">
        <v>3000</v>
      </c>
      <c r="F156" s="97">
        <f t="shared" si="14"/>
        <v>0</v>
      </c>
      <c r="G156" s="161"/>
      <c r="H156" s="101" t="s">
        <v>983</v>
      </c>
      <c r="I156" s="98" t="str">
        <f>VLOOKUP(H156,Presupuesto!$B$11:$C$565,2,0)</f>
        <v>MUEBLES VARIOS DE OFICINA</v>
      </c>
      <c r="J156" s="98" t="str">
        <f t="shared" si="15"/>
        <v>Posgrado</v>
      </c>
      <c r="K156" s="98" t="s">
        <v>395</v>
      </c>
    </row>
    <row r="157" spans="3:11" x14ac:dyDescent="0.25">
      <c r="C157" s="99" t="s">
        <v>68</v>
      </c>
      <c r="D157" s="151"/>
      <c r="E157" s="100">
        <v>10000</v>
      </c>
      <c r="F157" s="97">
        <f t="shared" si="14"/>
        <v>0</v>
      </c>
      <c r="G157" s="161"/>
      <c r="H157" s="101" t="s">
        <v>983</v>
      </c>
      <c r="I157" s="98" t="str">
        <f>VLOOKUP(H157,Presupuesto!$B$11:$C$565,2,0)</f>
        <v>MUEBLES VARIOS DE OFICINA</v>
      </c>
      <c r="J157" s="98" t="str">
        <f t="shared" si="15"/>
        <v>Posgrado</v>
      </c>
      <c r="K157" s="98" t="s">
        <v>395</v>
      </c>
    </row>
    <row r="158" spans="3:11" x14ac:dyDescent="0.25">
      <c r="C158" s="99" t="s">
        <v>69</v>
      </c>
      <c r="D158" s="151"/>
      <c r="E158" s="100">
        <v>8000</v>
      </c>
      <c r="F158" s="97">
        <f t="shared" si="14"/>
        <v>0</v>
      </c>
      <c r="G158" s="161"/>
      <c r="H158" s="101" t="s">
        <v>986</v>
      </c>
      <c r="I158" s="98" t="str">
        <f>VLOOKUP(H158,Presupuesto!$B$11:$C$565,2,0)</f>
        <v>EQUIPOS VARIOS DE OFICINA</v>
      </c>
      <c r="J158" s="98" t="str">
        <f t="shared" si="15"/>
        <v>Posgrado</v>
      </c>
      <c r="K158" s="98" t="s">
        <v>395</v>
      </c>
    </row>
    <row r="159" spans="3:11" x14ac:dyDescent="0.25">
      <c r="C159" s="99" t="s">
        <v>70</v>
      </c>
      <c r="D159" s="151"/>
      <c r="E159" s="100">
        <v>2000</v>
      </c>
      <c r="F159" s="97">
        <f t="shared" si="14"/>
        <v>0</v>
      </c>
      <c r="G159" s="161"/>
      <c r="H159" s="101" t="s">
        <v>986</v>
      </c>
      <c r="I159" s="98" t="str">
        <f>VLOOKUP(H159,Presupuesto!$B$11:$C$565,2,0)</f>
        <v>EQUIPOS VARIOS DE OFICINA</v>
      </c>
      <c r="J159" s="98" t="str">
        <f t="shared" si="15"/>
        <v>Posgrado</v>
      </c>
      <c r="K159" s="98" t="s">
        <v>395</v>
      </c>
    </row>
    <row r="160" spans="3:11" x14ac:dyDescent="0.25">
      <c r="C160" s="99" t="s">
        <v>71</v>
      </c>
      <c r="D160" s="151"/>
      <c r="E160" s="100">
        <v>5000</v>
      </c>
      <c r="F160" s="97">
        <f t="shared" si="14"/>
        <v>0</v>
      </c>
      <c r="G160" s="161"/>
      <c r="H160" s="101" t="s">
        <v>986</v>
      </c>
      <c r="I160" s="98" t="str">
        <f>VLOOKUP(H160,Presupuesto!$B$11:$C$565,2,0)</f>
        <v>EQUIPOS VARIOS DE OFICINA</v>
      </c>
      <c r="J160" s="98" t="str">
        <f t="shared" si="15"/>
        <v>Posgrado</v>
      </c>
      <c r="K160" s="98" t="s">
        <v>395</v>
      </c>
    </row>
    <row r="161" spans="3:11" ht="15.75" thickBot="1" x14ac:dyDescent="0.3">
      <c r="C161" s="102" t="s">
        <v>72</v>
      </c>
      <c r="D161" s="159"/>
      <c r="E161" s="104">
        <v>100000</v>
      </c>
      <c r="F161" s="105">
        <f t="shared" si="14"/>
        <v>0</v>
      </c>
      <c r="G161" s="162"/>
      <c r="H161" s="106" t="s">
        <v>986</v>
      </c>
      <c r="I161" s="106" t="str">
        <f>VLOOKUP(H161,Presupuesto!$B$11:$C$565,2,0)</f>
        <v>EQUIPOS VARIOS DE OFICINA</v>
      </c>
      <c r="J161" s="106" t="str">
        <f t="shared" si="15"/>
        <v>Posgrado</v>
      </c>
      <c r="K161" s="98" t="s">
        <v>395</v>
      </c>
    </row>
    <row r="163" spans="3:11" ht="15.75" thickBot="1" x14ac:dyDescent="0.3"/>
    <row r="164" spans="3:11" ht="15.75" thickBot="1" x14ac:dyDescent="0.3">
      <c r="C164" s="29" t="s">
        <v>43</v>
      </c>
      <c r="D164" s="30">
        <f>SUM(F171:F180)</f>
        <v>0</v>
      </c>
      <c r="E164" s="177"/>
      <c r="F164" s="177"/>
      <c r="G164" s="79"/>
      <c r="H164" s="177"/>
      <c r="I164" s="177"/>
    </row>
    <row r="165" spans="3:11" x14ac:dyDescent="0.25">
      <c r="C165" s="70"/>
      <c r="D165" s="31"/>
      <c r="E165" s="93"/>
      <c r="F165" s="93"/>
      <c r="G165" s="93"/>
      <c r="H165" s="76"/>
      <c r="I165" s="76"/>
      <c r="J165" s="76"/>
      <c r="K165" s="112"/>
    </row>
    <row r="166" spans="3:11" x14ac:dyDescent="0.25">
      <c r="C166" s="70"/>
      <c r="D166" s="31"/>
      <c r="E166" s="93"/>
      <c r="F166" s="93"/>
      <c r="G166" s="93"/>
      <c r="H166" s="76"/>
      <c r="I166" s="76"/>
      <c r="J166" s="76"/>
      <c r="K166" s="112"/>
    </row>
    <row r="167" spans="3:11" ht="15.75" x14ac:dyDescent="0.25">
      <c r="C167" s="202" t="s">
        <v>391</v>
      </c>
      <c r="D167" s="366"/>
      <c r="E167" s="93"/>
      <c r="F167" s="93"/>
      <c r="G167" s="93"/>
      <c r="H167" s="76"/>
      <c r="I167" s="76"/>
      <c r="J167" s="76"/>
      <c r="K167" s="112"/>
    </row>
    <row r="168" spans="3:11" ht="18.75" x14ac:dyDescent="0.25">
      <c r="C168" s="210" t="e">
        <f>IFERROR(VLOOKUP(D167,'1. Desarrollo e Innov. Curricu.'!$F:$G,2,FALSE),IFERROR(VLOOKUP(D167,'2. Investigación Científica'!$F:$G,2,FALSE),IFERROR(VLOOKUP(D167,'3. Vinculación Univ. Sociedad'!$F:$G,2,FALSE),IFERROR(VLOOKUP(D167,'4. Docencia y Profesorado Univ.'!$F:$G,2,FALSE),IFERROR(VLOOKUP(D167,'5. Estudiantes y Graduados'!$F:$G,2,FALSE),IFERROR(VLOOKUP(D167,'11. Gestion Administrativa'!$F:$G,2,FALSE),IFERROR(VLOOKUP(D167,'13. Gestión Académica'!$F:$G,2,FALSE),IFERROR(VLOOKUP(D167,'9. Asegura. de la Calid. y M'!$F:$G,2,FALSE),IFERROR(VLOOKUP(D167,'6. Gestión del Conocimiento'!$F:$G,2,FALSE),IFERROR(VLOOKUP(D167,'15. Gobernabilidad y Proceso...'!$F:$G,2,FALSE),IFERROR(VLOOKUP(D167,'12. Gestión del Talento Humano'!$F:$G,2,FALSE),IFERROR(VLOOKUP(D167,'14. Internacional... de la E.S.'!$F:$G,2,FALSE),IFERROR(VLOOKUP(D167,'10. Posgrado'!$F:$G,2,FALSE),IFERROR(VLOOKUP(D167,'17. Gestión TIC'!$F:$G,2,FALSE),IFERROR(VLOOKUP(D167,'16. Desa. del Sistema Educ.Sup.'!$F:$G,2,FALSE),IFERROR(VLOOKUP(D167,'8. Cultura de Inno. Insti...'!$F:$G,2,FALSE),VLOOKUP(D167,'7. Lo Esencial de la Reforma U.'!$F:$G,2,0)))))))))))))))))</f>
        <v>#N/A</v>
      </c>
      <c r="D168" s="31"/>
      <c r="E168" s="93"/>
      <c r="F168" s="93"/>
      <c r="G168" s="93"/>
      <c r="H168" s="76"/>
      <c r="I168" s="76"/>
      <c r="J168" s="76"/>
      <c r="K168" s="112"/>
    </row>
    <row r="169" spans="3:11" ht="15.75" thickBot="1" x14ac:dyDescent="0.3">
      <c r="C169" s="70"/>
      <c r="D169" s="31"/>
      <c r="E169" s="93"/>
      <c r="F169" s="93"/>
      <c r="G169" s="93"/>
      <c r="H169" s="76"/>
      <c r="I169" s="76"/>
      <c r="J169" s="76"/>
      <c r="K169" s="112"/>
    </row>
    <row r="170" spans="3:11" ht="30.75" thickBot="1" x14ac:dyDescent="0.3">
      <c r="C170" s="126" t="s">
        <v>44</v>
      </c>
      <c r="D170" s="128" t="s">
        <v>55</v>
      </c>
      <c r="E170" s="128" t="s">
        <v>57</v>
      </c>
      <c r="F170" s="127" t="s">
        <v>27</v>
      </c>
      <c r="G170" s="133" t="s">
        <v>130</v>
      </c>
      <c r="H170" s="128" t="s">
        <v>46</v>
      </c>
      <c r="I170" s="128" t="s">
        <v>131</v>
      </c>
      <c r="J170" s="128" t="s">
        <v>409</v>
      </c>
      <c r="K170" s="128" t="s">
        <v>410</v>
      </c>
    </row>
    <row r="171" spans="3:11" x14ac:dyDescent="0.25">
      <c r="C171" s="95" t="s">
        <v>63</v>
      </c>
      <c r="D171" s="158"/>
      <c r="E171" s="96">
        <v>2800</v>
      </c>
      <c r="F171" s="97">
        <f>D171*E171</f>
        <v>0</v>
      </c>
      <c r="G171" s="161"/>
      <c r="H171" s="98" t="s">
        <v>983</v>
      </c>
      <c r="I171" s="98" t="str">
        <f>VLOOKUP(H171,Presupuesto!$B$11:$C$565,2,0)</f>
        <v>MUEBLES VARIOS DE OFICINA</v>
      </c>
      <c r="J171" s="218" t="s">
        <v>1445</v>
      </c>
      <c r="K171" s="98" t="s">
        <v>403</v>
      </c>
    </row>
    <row r="172" spans="3:11" x14ac:dyDescent="0.25">
      <c r="C172" s="99" t="s">
        <v>64</v>
      </c>
      <c r="D172" s="151"/>
      <c r="E172" s="100">
        <v>2400</v>
      </c>
      <c r="F172" s="97">
        <f>D172*E172</f>
        <v>0</v>
      </c>
      <c r="G172" s="161"/>
      <c r="H172" s="101" t="s">
        <v>983</v>
      </c>
      <c r="I172" s="98" t="str">
        <f>VLOOKUP(H172,Presupuesto!$B$11:$C$565,2,0)</f>
        <v>MUEBLES VARIOS DE OFICINA</v>
      </c>
      <c r="J172" s="98" t="str">
        <f>$J$171</f>
        <v>Posgrado</v>
      </c>
      <c r="K172" s="98" t="s">
        <v>411</v>
      </c>
    </row>
    <row r="173" spans="3:11" x14ac:dyDescent="0.25">
      <c r="C173" s="99" t="s">
        <v>65</v>
      </c>
      <c r="D173" s="151"/>
      <c r="E173" s="100">
        <v>1000</v>
      </c>
      <c r="F173" s="97">
        <f t="shared" ref="F173:F180" si="16">D173*E173</f>
        <v>0</v>
      </c>
      <c r="G173" s="161"/>
      <c r="H173" s="101" t="s">
        <v>983</v>
      </c>
      <c r="I173" s="98" t="str">
        <f>VLOOKUP(H173,Presupuesto!$B$11:$C$565,2,0)</f>
        <v>MUEBLES VARIOS DE OFICINA</v>
      </c>
      <c r="J173" s="98" t="str">
        <f t="shared" ref="J173:J180" si="17">$J$171</f>
        <v>Posgrado</v>
      </c>
      <c r="K173" s="98" t="s">
        <v>394</v>
      </c>
    </row>
    <row r="174" spans="3:11" x14ac:dyDescent="0.25">
      <c r="C174" s="99" t="s">
        <v>66</v>
      </c>
      <c r="D174" s="151"/>
      <c r="E174" s="100">
        <v>6000</v>
      </c>
      <c r="F174" s="97">
        <f t="shared" si="16"/>
        <v>0</v>
      </c>
      <c r="G174" s="161"/>
      <c r="H174" s="101" t="s">
        <v>983</v>
      </c>
      <c r="I174" s="98" t="str">
        <f>VLOOKUP(H174,Presupuesto!$B$11:$C$565,2,0)</f>
        <v>MUEBLES VARIOS DE OFICINA</v>
      </c>
      <c r="J174" s="98" t="str">
        <f t="shared" si="17"/>
        <v>Posgrado</v>
      </c>
      <c r="K174" s="98" t="s">
        <v>394</v>
      </c>
    </row>
    <row r="175" spans="3:11" x14ac:dyDescent="0.25">
      <c r="C175" s="99" t="s">
        <v>67</v>
      </c>
      <c r="D175" s="151"/>
      <c r="E175" s="100">
        <v>3000</v>
      </c>
      <c r="F175" s="97">
        <f t="shared" si="16"/>
        <v>0</v>
      </c>
      <c r="G175" s="161"/>
      <c r="H175" s="101" t="s">
        <v>983</v>
      </c>
      <c r="I175" s="98" t="str">
        <f>VLOOKUP(H175,Presupuesto!$B$11:$C$565,2,0)</f>
        <v>MUEBLES VARIOS DE OFICINA</v>
      </c>
      <c r="J175" s="98" t="str">
        <f t="shared" si="17"/>
        <v>Posgrado</v>
      </c>
      <c r="K175" s="98" t="s">
        <v>394</v>
      </c>
    </row>
    <row r="176" spans="3:11" x14ac:dyDescent="0.25">
      <c r="C176" s="99" t="s">
        <v>68</v>
      </c>
      <c r="D176" s="151"/>
      <c r="E176" s="100">
        <v>10000</v>
      </c>
      <c r="F176" s="97">
        <f t="shared" si="16"/>
        <v>0</v>
      </c>
      <c r="G176" s="161"/>
      <c r="H176" s="101" t="s">
        <v>983</v>
      </c>
      <c r="I176" s="98" t="str">
        <f>VLOOKUP(H176,Presupuesto!$B$11:$C$565,2,0)</f>
        <v>MUEBLES VARIOS DE OFICINA</v>
      </c>
      <c r="J176" s="98" t="str">
        <f t="shared" si="17"/>
        <v>Posgrado</v>
      </c>
      <c r="K176" s="98" t="s">
        <v>394</v>
      </c>
    </row>
    <row r="177" spans="3:11" x14ac:dyDescent="0.25">
      <c r="C177" s="99" t="s">
        <v>69</v>
      </c>
      <c r="D177" s="151"/>
      <c r="E177" s="100">
        <v>8000</v>
      </c>
      <c r="F177" s="97">
        <f t="shared" si="16"/>
        <v>0</v>
      </c>
      <c r="G177" s="161"/>
      <c r="H177" s="101" t="s">
        <v>986</v>
      </c>
      <c r="I177" s="98" t="str">
        <f>VLOOKUP(H177,Presupuesto!$B$11:$C$565,2,0)</f>
        <v>EQUIPOS VARIOS DE OFICINA</v>
      </c>
      <c r="J177" s="98" t="str">
        <f t="shared" si="17"/>
        <v>Posgrado</v>
      </c>
      <c r="K177" s="98" t="s">
        <v>394</v>
      </c>
    </row>
    <row r="178" spans="3:11" x14ac:dyDescent="0.25">
      <c r="C178" s="99" t="s">
        <v>70</v>
      </c>
      <c r="D178" s="151"/>
      <c r="E178" s="100">
        <v>2000</v>
      </c>
      <c r="F178" s="97">
        <f t="shared" si="16"/>
        <v>0</v>
      </c>
      <c r="G178" s="161"/>
      <c r="H178" s="101" t="s">
        <v>986</v>
      </c>
      <c r="I178" s="98" t="str">
        <f>VLOOKUP(H178,Presupuesto!$B$11:$C$565,2,0)</f>
        <v>EQUIPOS VARIOS DE OFICINA</v>
      </c>
      <c r="J178" s="98" t="str">
        <f t="shared" si="17"/>
        <v>Posgrado</v>
      </c>
      <c r="K178" s="98" t="s">
        <v>402</v>
      </c>
    </row>
    <row r="179" spans="3:11" x14ac:dyDescent="0.25">
      <c r="C179" s="99" t="s">
        <v>71</v>
      </c>
      <c r="D179" s="151"/>
      <c r="E179" s="100">
        <v>5000</v>
      </c>
      <c r="F179" s="97">
        <f t="shared" si="16"/>
        <v>0</v>
      </c>
      <c r="G179" s="161"/>
      <c r="H179" s="101" t="s">
        <v>986</v>
      </c>
      <c r="I179" s="98" t="str">
        <f>VLOOKUP(H179,Presupuesto!$B$11:$C$565,2,0)</f>
        <v>EQUIPOS VARIOS DE OFICINA</v>
      </c>
      <c r="J179" s="98" t="str">
        <f t="shared" si="17"/>
        <v>Posgrado</v>
      </c>
      <c r="K179" s="98" t="s">
        <v>398</v>
      </c>
    </row>
    <row r="180" spans="3:11" ht="15.75" thickBot="1" x14ac:dyDescent="0.3">
      <c r="C180" s="102" t="s">
        <v>72</v>
      </c>
      <c r="D180" s="159"/>
      <c r="E180" s="104">
        <v>100000</v>
      </c>
      <c r="F180" s="105">
        <f t="shared" si="16"/>
        <v>0</v>
      </c>
      <c r="G180" s="162"/>
      <c r="H180" s="106" t="s">
        <v>986</v>
      </c>
      <c r="I180" s="106" t="str">
        <f>VLOOKUP(H180,Presupuesto!$B$11:$C$565,2,0)</f>
        <v>EQUIPOS VARIOS DE OFICINA</v>
      </c>
      <c r="J180" s="106" t="str">
        <f t="shared" si="17"/>
        <v>Posgrado</v>
      </c>
      <c r="K180" s="124" t="s">
        <v>393</v>
      </c>
    </row>
    <row r="182" spans="3:11" ht="15.75" thickBot="1" x14ac:dyDescent="0.3">
      <c r="C182" s="335"/>
      <c r="D182" s="336"/>
      <c r="E182" s="337"/>
      <c r="F182" s="337"/>
      <c r="G182" s="338"/>
      <c r="H182" s="337"/>
      <c r="I182" s="337"/>
      <c r="J182" s="155"/>
      <c r="K182" s="155"/>
    </row>
    <row r="183" spans="3:11" ht="15.75" thickBot="1" x14ac:dyDescent="0.3">
      <c r="C183" s="29" t="s">
        <v>43</v>
      </c>
      <c r="D183" s="30">
        <f>SUM(F190:F199)</f>
        <v>0</v>
      </c>
      <c r="E183" s="177"/>
      <c r="F183" s="177"/>
      <c r="G183" s="79"/>
      <c r="H183" s="177"/>
      <c r="I183" s="177"/>
    </row>
    <row r="184" spans="3:11" x14ac:dyDescent="0.25">
      <c r="C184" s="70"/>
      <c r="D184" s="31"/>
      <c r="E184" s="93"/>
      <c r="F184" s="93"/>
      <c r="G184" s="93"/>
      <c r="H184" s="76"/>
      <c r="I184" s="76"/>
      <c r="J184" s="76"/>
      <c r="K184" s="112"/>
    </row>
    <row r="185" spans="3:11" x14ac:dyDescent="0.25">
      <c r="C185" s="70"/>
      <c r="D185" s="31"/>
      <c r="E185" s="93"/>
      <c r="F185" s="93"/>
      <c r="G185" s="93"/>
      <c r="H185" s="76"/>
      <c r="I185" s="76"/>
      <c r="J185" s="76"/>
      <c r="K185" s="112"/>
    </row>
    <row r="186" spans="3:11" ht="15.75" x14ac:dyDescent="0.25">
      <c r="C186" s="202" t="s">
        <v>391</v>
      </c>
      <c r="D186" s="366"/>
      <c r="E186" s="93"/>
      <c r="F186" s="93"/>
      <c r="G186" s="93"/>
      <c r="H186" s="76"/>
      <c r="I186" s="76"/>
      <c r="J186" s="76"/>
      <c r="K186" s="112"/>
    </row>
    <row r="187" spans="3:11" ht="18.75" x14ac:dyDescent="0.25">
      <c r="C187" s="210" t="e">
        <f>IFERROR(VLOOKUP(D186,'1. Desarrollo e Innov. Curricu.'!$F:$G,2,FALSE),IFERROR(VLOOKUP(D186,'2. Investigación Científica'!$F:$G,2,FALSE),IFERROR(VLOOKUP(D186,'3. Vinculación Univ. Sociedad'!$F:$G,2,FALSE),IFERROR(VLOOKUP(D186,'4. Docencia y Profesorado Univ.'!$F:$G,2,FALSE),IFERROR(VLOOKUP(D186,'5. Estudiantes y Graduados'!$F:$G,2,FALSE),IFERROR(VLOOKUP(D186,'11. Gestion Administrativa'!$F:$G,2,FALSE),IFERROR(VLOOKUP(D186,'13. Gestión Académica'!$F:$G,2,FALSE),IFERROR(VLOOKUP(D186,'9. Asegura. de la Calid. y M'!$F:$G,2,FALSE),IFERROR(VLOOKUP(D186,'6. Gestión del Conocimiento'!$F:$G,2,FALSE),IFERROR(VLOOKUP(D186,'15. Gobernabilidad y Proceso...'!$F:$G,2,FALSE),IFERROR(VLOOKUP(D186,'12. Gestión del Talento Humano'!$F:$G,2,FALSE),IFERROR(VLOOKUP(D186,'14. Internacional... de la E.S.'!$F:$G,2,FALSE),IFERROR(VLOOKUP(D186,'10. Posgrado'!$F:$G,2,FALSE),IFERROR(VLOOKUP(D186,'17. Gestión TIC'!$F:$G,2,FALSE),IFERROR(VLOOKUP(D186,'16. Desa. del Sistema Educ.Sup.'!$F:$G,2,FALSE),IFERROR(VLOOKUP(D186,'8. Cultura de Inno. Insti...'!$F:$G,2,FALSE),VLOOKUP(D186,'7. Lo Esencial de la Reforma U.'!$F:$G,2,0)))))))))))))))))</f>
        <v>#N/A</v>
      </c>
      <c r="D187" s="31"/>
      <c r="E187" s="93"/>
      <c r="F187" s="93"/>
      <c r="G187" s="93"/>
      <c r="H187" s="76"/>
      <c r="I187" s="76"/>
      <c r="J187" s="76"/>
      <c r="K187" s="112"/>
    </row>
    <row r="188" spans="3:11" ht="15.75" thickBot="1" x14ac:dyDescent="0.3">
      <c r="C188" s="70"/>
      <c r="D188" s="31"/>
      <c r="E188" s="93"/>
      <c r="F188" s="93"/>
      <c r="G188" s="93"/>
      <c r="H188" s="76"/>
      <c r="I188" s="76"/>
      <c r="J188" s="76"/>
      <c r="K188" s="112"/>
    </row>
    <row r="189" spans="3:11" ht="30.75" thickBot="1" x14ac:dyDescent="0.3">
      <c r="C189" s="126" t="s">
        <v>44</v>
      </c>
      <c r="D189" s="128" t="s">
        <v>55</v>
      </c>
      <c r="E189" s="128" t="s">
        <v>57</v>
      </c>
      <c r="F189" s="127" t="s">
        <v>27</v>
      </c>
      <c r="G189" s="133" t="s">
        <v>130</v>
      </c>
      <c r="H189" s="128" t="s">
        <v>46</v>
      </c>
      <c r="I189" s="128" t="s">
        <v>131</v>
      </c>
      <c r="J189" s="128" t="s">
        <v>409</v>
      </c>
      <c r="K189" s="128" t="s">
        <v>410</v>
      </c>
    </row>
    <row r="190" spans="3:11" x14ac:dyDescent="0.25">
      <c r="C190" s="95" t="s">
        <v>63</v>
      </c>
      <c r="D190" s="158"/>
      <c r="E190" s="96">
        <v>2800</v>
      </c>
      <c r="F190" s="97">
        <f>D190*E190</f>
        <v>0</v>
      </c>
      <c r="G190" s="161"/>
      <c r="H190" s="98" t="s">
        <v>983</v>
      </c>
      <c r="I190" s="98" t="str">
        <f>VLOOKUP(H190,Presupuesto!$B$11:$C$565,2,0)</f>
        <v>MUEBLES VARIOS DE OFICINA</v>
      </c>
      <c r="J190" s="218" t="s">
        <v>1445</v>
      </c>
      <c r="K190" s="98" t="s">
        <v>403</v>
      </c>
    </row>
    <row r="191" spans="3:11" x14ac:dyDescent="0.25">
      <c r="C191" s="99" t="s">
        <v>64</v>
      </c>
      <c r="D191" s="151"/>
      <c r="E191" s="100">
        <v>2400</v>
      </c>
      <c r="F191" s="97">
        <f>D191*E191</f>
        <v>0</v>
      </c>
      <c r="G191" s="161"/>
      <c r="H191" s="101" t="s">
        <v>983</v>
      </c>
      <c r="I191" s="98" t="str">
        <f>VLOOKUP(H191,Presupuesto!$B$11:$C$565,2,0)</f>
        <v>MUEBLES VARIOS DE OFICINA</v>
      </c>
      <c r="J191" s="98" t="str">
        <f>$J$190</f>
        <v>Posgrado</v>
      </c>
      <c r="K191" s="98" t="s">
        <v>411</v>
      </c>
    </row>
    <row r="192" spans="3:11" x14ac:dyDescent="0.25">
      <c r="C192" s="99" t="s">
        <v>65</v>
      </c>
      <c r="D192" s="151"/>
      <c r="E192" s="100">
        <v>1000</v>
      </c>
      <c r="F192" s="97">
        <f t="shared" ref="F192:F199" si="18">D192*E192</f>
        <v>0</v>
      </c>
      <c r="G192" s="161"/>
      <c r="H192" s="101" t="s">
        <v>983</v>
      </c>
      <c r="I192" s="98" t="str">
        <f>VLOOKUP(H192,Presupuesto!$B$11:$C$565,2,0)</f>
        <v>MUEBLES VARIOS DE OFICINA</v>
      </c>
      <c r="J192" s="98" t="str">
        <f t="shared" ref="J192:J199" si="19">$J$190</f>
        <v>Posgrado</v>
      </c>
      <c r="K192" s="98" t="s">
        <v>394</v>
      </c>
    </row>
    <row r="193" spans="3:11" x14ac:dyDescent="0.25">
      <c r="C193" s="99" t="s">
        <v>66</v>
      </c>
      <c r="D193" s="151"/>
      <c r="E193" s="100">
        <v>6000</v>
      </c>
      <c r="F193" s="97">
        <f t="shared" si="18"/>
        <v>0</v>
      </c>
      <c r="G193" s="161"/>
      <c r="H193" s="101" t="s">
        <v>983</v>
      </c>
      <c r="I193" s="98" t="str">
        <f>VLOOKUP(H193,Presupuesto!$B$11:$C$565,2,0)</f>
        <v>MUEBLES VARIOS DE OFICINA</v>
      </c>
      <c r="J193" s="98" t="str">
        <f t="shared" si="19"/>
        <v>Posgrado</v>
      </c>
      <c r="K193" s="98" t="s">
        <v>394</v>
      </c>
    </row>
    <row r="194" spans="3:11" x14ac:dyDescent="0.25">
      <c r="C194" s="99" t="s">
        <v>67</v>
      </c>
      <c r="D194" s="151"/>
      <c r="E194" s="100">
        <v>3000</v>
      </c>
      <c r="F194" s="97">
        <f t="shared" si="18"/>
        <v>0</v>
      </c>
      <c r="G194" s="161"/>
      <c r="H194" s="101" t="s">
        <v>983</v>
      </c>
      <c r="I194" s="98" t="str">
        <f>VLOOKUP(H194,Presupuesto!$B$11:$C$565,2,0)</f>
        <v>MUEBLES VARIOS DE OFICINA</v>
      </c>
      <c r="J194" s="98" t="str">
        <f t="shared" si="19"/>
        <v>Posgrado</v>
      </c>
      <c r="K194" s="98" t="s">
        <v>394</v>
      </c>
    </row>
    <row r="195" spans="3:11" x14ac:dyDescent="0.25">
      <c r="C195" s="99" t="s">
        <v>68</v>
      </c>
      <c r="D195" s="151"/>
      <c r="E195" s="100">
        <v>10000</v>
      </c>
      <c r="F195" s="97">
        <f t="shared" si="18"/>
        <v>0</v>
      </c>
      <c r="G195" s="161"/>
      <c r="H195" s="101" t="s">
        <v>983</v>
      </c>
      <c r="I195" s="98" t="str">
        <f>VLOOKUP(H195,Presupuesto!$B$11:$C$565,2,0)</f>
        <v>MUEBLES VARIOS DE OFICINA</v>
      </c>
      <c r="J195" s="98" t="str">
        <f t="shared" si="19"/>
        <v>Posgrado</v>
      </c>
      <c r="K195" s="98" t="s">
        <v>394</v>
      </c>
    </row>
    <row r="196" spans="3:11" x14ac:dyDescent="0.25">
      <c r="C196" s="99" t="s">
        <v>69</v>
      </c>
      <c r="D196" s="151"/>
      <c r="E196" s="100">
        <v>8000</v>
      </c>
      <c r="F196" s="97">
        <f t="shared" si="18"/>
        <v>0</v>
      </c>
      <c r="G196" s="161"/>
      <c r="H196" s="101" t="s">
        <v>986</v>
      </c>
      <c r="I196" s="98" t="str">
        <f>VLOOKUP(H196,Presupuesto!$B$11:$C$565,2,0)</f>
        <v>EQUIPOS VARIOS DE OFICINA</v>
      </c>
      <c r="J196" s="98" t="str">
        <f t="shared" si="19"/>
        <v>Posgrado</v>
      </c>
      <c r="K196" s="98" t="s">
        <v>394</v>
      </c>
    </row>
    <row r="197" spans="3:11" x14ac:dyDescent="0.25">
      <c r="C197" s="99" t="s">
        <v>70</v>
      </c>
      <c r="D197" s="151"/>
      <c r="E197" s="100">
        <v>2000</v>
      </c>
      <c r="F197" s="97">
        <f t="shared" si="18"/>
        <v>0</v>
      </c>
      <c r="G197" s="161"/>
      <c r="H197" s="101" t="s">
        <v>986</v>
      </c>
      <c r="I197" s="98" t="str">
        <f>VLOOKUP(H197,Presupuesto!$B$11:$C$565,2,0)</f>
        <v>EQUIPOS VARIOS DE OFICINA</v>
      </c>
      <c r="J197" s="98" t="str">
        <f t="shared" si="19"/>
        <v>Posgrado</v>
      </c>
      <c r="K197" s="98" t="s">
        <v>402</v>
      </c>
    </row>
    <row r="198" spans="3:11" x14ac:dyDescent="0.25">
      <c r="C198" s="99" t="s">
        <v>71</v>
      </c>
      <c r="D198" s="151"/>
      <c r="E198" s="100">
        <v>5000</v>
      </c>
      <c r="F198" s="97">
        <f t="shared" si="18"/>
        <v>0</v>
      </c>
      <c r="G198" s="161"/>
      <c r="H198" s="101" t="s">
        <v>986</v>
      </c>
      <c r="I198" s="98" t="str">
        <f>VLOOKUP(H198,Presupuesto!$B$11:$C$565,2,0)</f>
        <v>EQUIPOS VARIOS DE OFICINA</v>
      </c>
      <c r="J198" s="98" t="str">
        <f t="shared" si="19"/>
        <v>Posgrado</v>
      </c>
      <c r="K198" s="98" t="s">
        <v>398</v>
      </c>
    </row>
    <row r="199" spans="3:11" ht="15.75" thickBot="1" x14ac:dyDescent="0.3">
      <c r="C199" s="102" t="s">
        <v>72</v>
      </c>
      <c r="D199" s="159"/>
      <c r="E199" s="104">
        <v>100000</v>
      </c>
      <c r="F199" s="105">
        <f t="shared" si="18"/>
        <v>0</v>
      </c>
      <c r="G199" s="162"/>
      <c r="H199" s="106" t="s">
        <v>986</v>
      </c>
      <c r="I199" s="106" t="str">
        <f>VLOOKUP(H199,Presupuesto!$B$11:$C$565,2,0)</f>
        <v>EQUIPOS VARIOS DE OFICINA</v>
      </c>
      <c r="J199" s="106" t="str">
        <f t="shared" si="19"/>
        <v>Posgrado</v>
      </c>
      <c r="K199" s="124" t="s">
        <v>393</v>
      </c>
    </row>
    <row r="201" spans="3:11" ht="15.75" thickBot="1" x14ac:dyDescent="0.3"/>
    <row r="202" spans="3:11" ht="15.75" thickBot="1" x14ac:dyDescent="0.3">
      <c r="C202" s="29" t="s">
        <v>43</v>
      </c>
      <c r="D202" s="30">
        <f>SUM(F209:F218)</f>
        <v>0</v>
      </c>
      <c r="E202" s="177"/>
      <c r="F202" s="177"/>
      <c r="G202" s="79"/>
      <c r="H202" s="177"/>
      <c r="I202" s="177"/>
    </row>
    <row r="203" spans="3:11" x14ac:dyDescent="0.25">
      <c r="C203" s="70"/>
      <c r="D203" s="31"/>
      <c r="E203" s="93"/>
      <c r="F203" s="93"/>
      <c r="G203" s="93"/>
      <c r="H203" s="76"/>
      <c r="I203" s="76"/>
      <c r="J203" s="76"/>
      <c r="K203" s="112"/>
    </row>
    <row r="204" spans="3:11" x14ac:dyDescent="0.25">
      <c r="C204" s="70"/>
      <c r="D204" s="31"/>
      <c r="E204" s="93"/>
      <c r="F204" s="93"/>
      <c r="G204" s="93"/>
      <c r="H204" s="76"/>
      <c r="I204" s="76"/>
      <c r="J204" s="76"/>
      <c r="K204" s="112"/>
    </row>
    <row r="205" spans="3:11" ht="15.75" x14ac:dyDescent="0.25">
      <c r="C205" s="202" t="s">
        <v>391</v>
      </c>
      <c r="D205" s="366"/>
      <c r="E205" s="93"/>
      <c r="F205" s="93"/>
      <c r="G205" s="93"/>
      <c r="H205" s="76"/>
      <c r="I205" s="76"/>
      <c r="J205" s="76"/>
      <c r="K205" s="112"/>
    </row>
    <row r="206" spans="3:11" ht="18.75" x14ac:dyDescent="0.25">
      <c r="C206" s="210" t="e">
        <f>IFERROR(VLOOKUP(D205,'1. Desarrollo e Innov. Curricu.'!$F:$G,2,FALSE),IFERROR(VLOOKUP(D205,'2. Investigación Científica'!$F:$G,2,FALSE),IFERROR(VLOOKUP(D205,'3. Vinculación Univ. Sociedad'!$F:$G,2,FALSE),IFERROR(VLOOKUP(D205,'4. Docencia y Profesorado Univ.'!$F:$G,2,FALSE),IFERROR(VLOOKUP(D205,'5. Estudiantes y Graduados'!$F:$G,2,FALSE),IFERROR(VLOOKUP(D205,'11. Gestion Administrativa'!$F:$G,2,FALSE),IFERROR(VLOOKUP(D205,'13. Gestión Académica'!$F:$G,2,FALSE),IFERROR(VLOOKUP(D205,'9. Asegura. de la Calid. y M'!$F:$G,2,FALSE),IFERROR(VLOOKUP(D205,'6. Gestión del Conocimiento'!$F:$G,2,FALSE),IFERROR(VLOOKUP(D205,'15. Gobernabilidad y Proceso...'!$F:$G,2,FALSE),IFERROR(VLOOKUP(D205,'12. Gestión del Talento Humano'!$F:$G,2,FALSE),IFERROR(VLOOKUP(D205,'14. Internacional... de la E.S.'!$F:$G,2,FALSE),IFERROR(VLOOKUP(D205,'10. Posgrado'!$F:$G,2,FALSE),IFERROR(VLOOKUP(D205,'17. Gestión TIC'!$F:$G,2,FALSE),IFERROR(VLOOKUP(D205,'16. Desa. del Sistema Educ.Sup.'!$F:$G,2,FALSE),IFERROR(VLOOKUP(D205,'8. Cultura de Inno. Insti...'!$F:$G,2,FALSE),VLOOKUP(D205,'7. Lo Esencial de la Reforma U.'!$F:$G,2,0)))))))))))))))))</f>
        <v>#N/A</v>
      </c>
      <c r="D206" s="31"/>
      <c r="E206" s="93"/>
      <c r="F206" s="93"/>
      <c r="G206" s="93"/>
      <c r="H206" s="76"/>
      <c r="I206" s="76"/>
      <c r="J206" s="76"/>
      <c r="K206" s="112"/>
    </row>
    <row r="207" spans="3:11" ht="15.75" thickBot="1" x14ac:dyDescent="0.3">
      <c r="C207" s="70"/>
      <c r="D207" s="31"/>
      <c r="E207" s="93"/>
      <c r="F207" s="93"/>
      <c r="G207" s="93"/>
      <c r="H207" s="76"/>
      <c r="I207" s="76"/>
      <c r="J207" s="76"/>
      <c r="K207" s="112"/>
    </row>
    <row r="208" spans="3:11" ht="30.75" thickBot="1" x14ac:dyDescent="0.3">
      <c r="C208" s="126" t="s">
        <v>44</v>
      </c>
      <c r="D208" s="128" t="s">
        <v>55</v>
      </c>
      <c r="E208" s="128" t="s">
        <v>57</v>
      </c>
      <c r="F208" s="127" t="s">
        <v>27</v>
      </c>
      <c r="G208" s="133" t="s">
        <v>130</v>
      </c>
      <c r="H208" s="128" t="s">
        <v>46</v>
      </c>
      <c r="I208" s="128" t="s">
        <v>131</v>
      </c>
      <c r="J208" s="128" t="s">
        <v>409</v>
      </c>
      <c r="K208" s="128" t="s">
        <v>410</v>
      </c>
    </row>
    <row r="209" spans="3:11" x14ac:dyDescent="0.25">
      <c r="C209" s="95" t="s">
        <v>63</v>
      </c>
      <c r="D209" s="158"/>
      <c r="E209" s="96">
        <v>2800</v>
      </c>
      <c r="F209" s="97">
        <f>D209*E209</f>
        <v>0</v>
      </c>
      <c r="G209" s="161"/>
      <c r="H209" s="98" t="s">
        <v>983</v>
      </c>
      <c r="I209" s="98" t="str">
        <f>VLOOKUP(H209,Presupuesto!$B$11:$C$565,2,0)</f>
        <v>MUEBLES VARIOS DE OFICINA</v>
      </c>
      <c r="J209" s="218" t="s">
        <v>1445</v>
      </c>
      <c r="K209" s="98" t="s">
        <v>403</v>
      </c>
    </row>
    <row r="210" spans="3:11" x14ac:dyDescent="0.25">
      <c r="C210" s="99" t="s">
        <v>64</v>
      </c>
      <c r="D210" s="151"/>
      <c r="E210" s="100">
        <v>2400</v>
      </c>
      <c r="F210" s="97">
        <f>D210*E210</f>
        <v>0</v>
      </c>
      <c r="G210" s="161"/>
      <c r="H210" s="101" t="s">
        <v>983</v>
      </c>
      <c r="I210" s="98" t="str">
        <f>VLOOKUP(H210,Presupuesto!$B$11:$C$565,2,0)</f>
        <v>MUEBLES VARIOS DE OFICINA</v>
      </c>
      <c r="J210" s="98" t="str">
        <f>$J$209</f>
        <v>Posgrado</v>
      </c>
      <c r="K210" s="98" t="s">
        <v>411</v>
      </c>
    </row>
    <row r="211" spans="3:11" x14ac:dyDescent="0.25">
      <c r="C211" s="99" t="s">
        <v>65</v>
      </c>
      <c r="D211" s="151"/>
      <c r="E211" s="100">
        <v>1000</v>
      </c>
      <c r="F211" s="97">
        <f t="shared" ref="F211:F218" si="20">D211*E211</f>
        <v>0</v>
      </c>
      <c r="G211" s="161"/>
      <c r="H211" s="101" t="s">
        <v>983</v>
      </c>
      <c r="I211" s="98" t="str">
        <f>VLOOKUP(H211,Presupuesto!$B$11:$C$565,2,0)</f>
        <v>MUEBLES VARIOS DE OFICINA</v>
      </c>
      <c r="J211" s="98" t="str">
        <f t="shared" ref="J211:J218" si="21">$J$209</f>
        <v>Posgrado</v>
      </c>
      <c r="K211" s="98" t="s">
        <v>394</v>
      </c>
    </row>
    <row r="212" spans="3:11" x14ac:dyDescent="0.25">
      <c r="C212" s="99" t="s">
        <v>66</v>
      </c>
      <c r="D212" s="151"/>
      <c r="E212" s="100">
        <v>6000</v>
      </c>
      <c r="F212" s="97">
        <f t="shared" si="20"/>
        <v>0</v>
      </c>
      <c r="G212" s="161"/>
      <c r="H212" s="101" t="s">
        <v>983</v>
      </c>
      <c r="I212" s="98" t="str">
        <f>VLOOKUP(H212,Presupuesto!$B$11:$C$565,2,0)</f>
        <v>MUEBLES VARIOS DE OFICINA</v>
      </c>
      <c r="J212" s="98" t="str">
        <f t="shared" si="21"/>
        <v>Posgrado</v>
      </c>
      <c r="K212" s="98" t="s">
        <v>394</v>
      </c>
    </row>
    <row r="213" spans="3:11" x14ac:dyDescent="0.25">
      <c r="C213" s="99" t="s">
        <v>67</v>
      </c>
      <c r="D213" s="151"/>
      <c r="E213" s="100">
        <v>3000</v>
      </c>
      <c r="F213" s="97">
        <f t="shared" si="20"/>
        <v>0</v>
      </c>
      <c r="G213" s="161"/>
      <c r="H213" s="101" t="s">
        <v>983</v>
      </c>
      <c r="I213" s="98" t="str">
        <f>VLOOKUP(H213,Presupuesto!$B$11:$C$565,2,0)</f>
        <v>MUEBLES VARIOS DE OFICINA</v>
      </c>
      <c r="J213" s="98" t="str">
        <f t="shared" si="21"/>
        <v>Posgrado</v>
      </c>
      <c r="K213" s="98" t="s">
        <v>394</v>
      </c>
    </row>
    <row r="214" spans="3:11" x14ac:dyDescent="0.25">
      <c r="C214" s="99" t="s">
        <v>68</v>
      </c>
      <c r="D214" s="151"/>
      <c r="E214" s="100">
        <v>10000</v>
      </c>
      <c r="F214" s="97">
        <f t="shared" si="20"/>
        <v>0</v>
      </c>
      <c r="G214" s="161"/>
      <c r="H214" s="101" t="s">
        <v>983</v>
      </c>
      <c r="I214" s="98" t="str">
        <f>VLOOKUP(H214,Presupuesto!$B$11:$C$565,2,0)</f>
        <v>MUEBLES VARIOS DE OFICINA</v>
      </c>
      <c r="J214" s="98" t="str">
        <f t="shared" si="21"/>
        <v>Posgrado</v>
      </c>
      <c r="K214" s="98" t="s">
        <v>394</v>
      </c>
    </row>
    <row r="215" spans="3:11" x14ac:dyDescent="0.25">
      <c r="C215" s="99" t="s">
        <v>69</v>
      </c>
      <c r="D215" s="151"/>
      <c r="E215" s="100">
        <v>8000</v>
      </c>
      <c r="F215" s="97">
        <f t="shared" si="20"/>
        <v>0</v>
      </c>
      <c r="G215" s="161"/>
      <c r="H215" s="101" t="s">
        <v>986</v>
      </c>
      <c r="I215" s="98" t="str">
        <f>VLOOKUP(H215,Presupuesto!$B$11:$C$565,2,0)</f>
        <v>EQUIPOS VARIOS DE OFICINA</v>
      </c>
      <c r="J215" s="98" t="str">
        <f t="shared" si="21"/>
        <v>Posgrado</v>
      </c>
      <c r="K215" s="98" t="s">
        <v>394</v>
      </c>
    </row>
    <row r="216" spans="3:11" x14ac:dyDescent="0.25">
      <c r="C216" s="99" t="s">
        <v>70</v>
      </c>
      <c r="D216" s="151"/>
      <c r="E216" s="100">
        <v>2000</v>
      </c>
      <c r="F216" s="97">
        <f t="shared" si="20"/>
        <v>0</v>
      </c>
      <c r="G216" s="161"/>
      <c r="H216" s="101" t="s">
        <v>986</v>
      </c>
      <c r="I216" s="98" t="str">
        <f>VLOOKUP(H216,Presupuesto!$B$11:$C$565,2,0)</f>
        <v>EQUIPOS VARIOS DE OFICINA</v>
      </c>
      <c r="J216" s="98" t="str">
        <f t="shared" si="21"/>
        <v>Posgrado</v>
      </c>
      <c r="K216" s="98" t="s">
        <v>402</v>
      </c>
    </row>
    <row r="217" spans="3:11" x14ac:dyDescent="0.25">
      <c r="C217" s="99" t="s">
        <v>71</v>
      </c>
      <c r="D217" s="151"/>
      <c r="E217" s="100">
        <v>5000</v>
      </c>
      <c r="F217" s="97">
        <f t="shared" si="20"/>
        <v>0</v>
      </c>
      <c r="G217" s="161"/>
      <c r="H217" s="101" t="s">
        <v>986</v>
      </c>
      <c r="I217" s="98" t="str">
        <f>VLOOKUP(H217,Presupuesto!$B$11:$C$565,2,0)</f>
        <v>EQUIPOS VARIOS DE OFICINA</v>
      </c>
      <c r="J217" s="98" t="str">
        <f t="shared" si="21"/>
        <v>Posgrado</v>
      </c>
      <c r="K217" s="98" t="s">
        <v>398</v>
      </c>
    </row>
    <row r="218" spans="3:11" ht="15.75" thickBot="1" x14ac:dyDescent="0.3">
      <c r="C218" s="102" t="s">
        <v>72</v>
      </c>
      <c r="D218" s="159"/>
      <c r="E218" s="104">
        <v>100000</v>
      </c>
      <c r="F218" s="105">
        <f t="shared" si="20"/>
        <v>0</v>
      </c>
      <c r="G218" s="162"/>
      <c r="H218" s="106" t="s">
        <v>986</v>
      </c>
      <c r="I218" s="106" t="str">
        <f>VLOOKUP(H218,Presupuesto!$B$11:$C$565,2,0)</f>
        <v>EQUIPOS VARIOS DE OFICINA</v>
      </c>
      <c r="J218" s="106" t="str">
        <f t="shared" si="21"/>
        <v>Posgrado</v>
      </c>
      <c r="K218" s="124" t="s">
        <v>393</v>
      </c>
    </row>
    <row r="220" spans="3:11" ht="15.75" thickBot="1" x14ac:dyDescent="0.3">
      <c r="C220" s="335"/>
      <c r="D220" s="336"/>
      <c r="E220" s="337"/>
      <c r="F220" s="337"/>
      <c r="G220" s="338"/>
      <c r="H220" s="337"/>
      <c r="I220" s="337"/>
      <c r="J220" s="155"/>
      <c r="K220" s="155"/>
    </row>
    <row r="221" spans="3:11" ht="15.75" thickBot="1" x14ac:dyDescent="0.3">
      <c r="C221" s="29" t="s">
        <v>43</v>
      </c>
      <c r="D221" s="30">
        <f>SUM(F228:F237)</f>
        <v>0</v>
      </c>
      <c r="E221" s="177"/>
      <c r="F221" s="177"/>
      <c r="G221" s="79"/>
      <c r="H221" s="177"/>
      <c r="I221" s="177"/>
    </row>
    <row r="222" spans="3:11" x14ac:dyDescent="0.25">
      <c r="C222" s="70"/>
      <c r="D222" s="31"/>
      <c r="E222" s="93"/>
      <c r="F222" s="93"/>
      <c r="G222" s="93"/>
      <c r="H222" s="76"/>
      <c r="I222" s="76"/>
      <c r="J222" s="76"/>
      <c r="K222" s="112"/>
    </row>
    <row r="223" spans="3:11" x14ac:dyDescent="0.25">
      <c r="C223" s="70"/>
      <c r="D223" s="31"/>
      <c r="E223" s="93"/>
      <c r="F223" s="93"/>
      <c r="G223" s="93"/>
      <c r="H223" s="76"/>
      <c r="I223" s="76"/>
      <c r="J223" s="76"/>
      <c r="K223" s="112"/>
    </row>
    <row r="224" spans="3:11" ht="15.75" x14ac:dyDescent="0.25">
      <c r="C224" s="202" t="s">
        <v>391</v>
      </c>
      <c r="D224" s="366"/>
      <c r="E224" s="93"/>
      <c r="F224" s="93"/>
      <c r="G224" s="93"/>
      <c r="H224" s="76"/>
      <c r="I224" s="76"/>
      <c r="J224" s="76"/>
      <c r="K224" s="112"/>
    </row>
    <row r="225" spans="3:11" ht="18.75" x14ac:dyDescent="0.25">
      <c r="C225" s="210" t="e">
        <f>IFERROR(VLOOKUP(D224,'1. Desarrollo e Innov. Curricu.'!$F:$G,2,FALSE),IFERROR(VLOOKUP(D224,'2. Investigación Científica'!$F:$G,2,FALSE),IFERROR(VLOOKUP(D224,'3. Vinculación Univ. Sociedad'!$F:$G,2,FALSE),IFERROR(VLOOKUP(D224,'4. Docencia y Profesorado Univ.'!$F:$G,2,FALSE),IFERROR(VLOOKUP(D224,'5. Estudiantes y Graduados'!$F:$G,2,FALSE),IFERROR(VLOOKUP(D224,'11. Gestion Administrativa'!$F:$G,2,FALSE),IFERROR(VLOOKUP(D224,'13. Gestión Académica'!$F:$G,2,FALSE),IFERROR(VLOOKUP(D224,'9. Asegura. de la Calid. y M'!$F:$G,2,FALSE),IFERROR(VLOOKUP(D224,'6. Gestión del Conocimiento'!$F:$G,2,FALSE),IFERROR(VLOOKUP(D224,'15. Gobernabilidad y Proceso...'!$F:$G,2,FALSE),IFERROR(VLOOKUP(D224,'12. Gestión del Talento Humano'!$F:$G,2,FALSE),IFERROR(VLOOKUP(D224,'14. Internacional... de la E.S.'!$F:$G,2,FALSE),IFERROR(VLOOKUP(D224,'10. Posgrado'!$F:$G,2,FALSE),IFERROR(VLOOKUP(D224,'17. Gestión TIC'!$F:$G,2,FALSE),IFERROR(VLOOKUP(D224,'16. Desa. del Sistema Educ.Sup.'!$F:$G,2,FALSE),IFERROR(VLOOKUP(D224,'8. Cultura de Inno. Insti...'!$F:$G,2,FALSE),VLOOKUP(D224,'7. Lo Esencial de la Reforma U.'!$F:$G,2,0)))))))))))))))))</f>
        <v>#N/A</v>
      </c>
      <c r="D225" s="31"/>
      <c r="E225" s="93"/>
      <c r="F225" s="93"/>
      <c r="G225" s="93"/>
      <c r="H225" s="76"/>
      <c r="I225" s="76"/>
      <c r="J225" s="76"/>
      <c r="K225" s="112"/>
    </row>
    <row r="226" spans="3:11" ht="15.75" thickBot="1" x14ac:dyDescent="0.3">
      <c r="C226" s="70"/>
      <c r="D226" s="31"/>
      <c r="E226" s="93"/>
      <c r="F226" s="93"/>
      <c r="G226" s="93"/>
      <c r="H226" s="76"/>
      <c r="I226" s="76"/>
      <c r="J226" s="76"/>
      <c r="K226" s="112"/>
    </row>
    <row r="227" spans="3:11" ht="30.75" thickBot="1" x14ac:dyDescent="0.3">
      <c r="C227" s="126" t="s">
        <v>44</v>
      </c>
      <c r="D227" s="128" t="s">
        <v>55</v>
      </c>
      <c r="E227" s="128" t="s">
        <v>57</v>
      </c>
      <c r="F227" s="127" t="s">
        <v>27</v>
      </c>
      <c r="G227" s="133" t="s">
        <v>130</v>
      </c>
      <c r="H227" s="128" t="s">
        <v>46</v>
      </c>
      <c r="I227" s="128" t="s">
        <v>131</v>
      </c>
      <c r="J227" s="128" t="s">
        <v>409</v>
      </c>
      <c r="K227" s="128" t="s">
        <v>410</v>
      </c>
    </row>
    <row r="228" spans="3:11" x14ac:dyDescent="0.25">
      <c r="C228" s="95" t="s">
        <v>63</v>
      </c>
      <c r="D228" s="158"/>
      <c r="E228" s="96">
        <v>2800</v>
      </c>
      <c r="F228" s="97">
        <f>D228*E228</f>
        <v>0</v>
      </c>
      <c r="G228" s="161"/>
      <c r="H228" s="98" t="s">
        <v>983</v>
      </c>
      <c r="I228" s="98" t="str">
        <f>VLOOKUP(H228,Presupuesto!$B$11:$C$565,2,0)</f>
        <v>MUEBLES VARIOS DE OFICINA</v>
      </c>
      <c r="J228" s="218" t="s">
        <v>1451</v>
      </c>
      <c r="K228" s="98" t="s">
        <v>403</v>
      </c>
    </row>
    <row r="229" spans="3:11" x14ac:dyDescent="0.25">
      <c r="C229" s="99" t="s">
        <v>64</v>
      </c>
      <c r="D229" s="151"/>
      <c r="E229" s="100">
        <v>2400</v>
      </c>
      <c r="F229" s="97">
        <f>D229*E229</f>
        <v>0</v>
      </c>
      <c r="G229" s="161"/>
      <c r="H229" s="101" t="s">
        <v>983</v>
      </c>
      <c r="I229" s="98" t="str">
        <f>VLOOKUP(H229,Presupuesto!$B$11:$C$565,2,0)</f>
        <v>MUEBLES VARIOS DE OFICINA</v>
      </c>
      <c r="J229" s="98" t="str">
        <f>$J$228</f>
        <v>Desarrollo del Sistema de Educación Superior</v>
      </c>
      <c r="K229" s="98" t="s">
        <v>411</v>
      </c>
    </row>
    <row r="230" spans="3:11" x14ac:dyDescent="0.25">
      <c r="C230" s="99" t="s">
        <v>65</v>
      </c>
      <c r="D230" s="151"/>
      <c r="E230" s="100">
        <v>1000</v>
      </c>
      <c r="F230" s="97">
        <f t="shared" ref="F230:F237" si="22">D230*E230</f>
        <v>0</v>
      </c>
      <c r="G230" s="161"/>
      <c r="H230" s="101" t="s">
        <v>983</v>
      </c>
      <c r="I230" s="98" t="str">
        <f>VLOOKUP(H230,Presupuesto!$B$11:$C$565,2,0)</f>
        <v>MUEBLES VARIOS DE OFICINA</v>
      </c>
      <c r="J230" s="98" t="str">
        <f t="shared" ref="J230:J237" si="23">$J$228</f>
        <v>Desarrollo del Sistema de Educación Superior</v>
      </c>
      <c r="K230" s="98" t="s">
        <v>394</v>
      </c>
    </row>
    <row r="231" spans="3:11" x14ac:dyDescent="0.25">
      <c r="C231" s="99" t="s">
        <v>66</v>
      </c>
      <c r="D231" s="151"/>
      <c r="E231" s="100">
        <v>6000</v>
      </c>
      <c r="F231" s="97">
        <f t="shared" si="22"/>
        <v>0</v>
      </c>
      <c r="G231" s="161"/>
      <c r="H231" s="101" t="s">
        <v>983</v>
      </c>
      <c r="I231" s="98" t="str">
        <f>VLOOKUP(H231,Presupuesto!$B$11:$C$565,2,0)</f>
        <v>MUEBLES VARIOS DE OFICINA</v>
      </c>
      <c r="J231" s="98" t="str">
        <f t="shared" si="23"/>
        <v>Desarrollo del Sistema de Educación Superior</v>
      </c>
      <c r="K231" s="98" t="s">
        <v>394</v>
      </c>
    </row>
    <row r="232" spans="3:11" x14ac:dyDescent="0.25">
      <c r="C232" s="99" t="s">
        <v>67</v>
      </c>
      <c r="D232" s="151"/>
      <c r="E232" s="100">
        <v>3000</v>
      </c>
      <c r="F232" s="97">
        <f t="shared" si="22"/>
        <v>0</v>
      </c>
      <c r="G232" s="161"/>
      <c r="H232" s="101" t="s">
        <v>983</v>
      </c>
      <c r="I232" s="98" t="str">
        <f>VLOOKUP(H232,Presupuesto!$B$11:$C$565,2,0)</f>
        <v>MUEBLES VARIOS DE OFICINA</v>
      </c>
      <c r="J232" s="98" t="str">
        <f t="shared" si="23"/>
        <v>Desarrollo del Sistema de Educación Superior</v>
      </c>
      <c r="K232" s="98" t="s">
        <v>394</v>
      </c>
    </row>
    <row r="233" spans="3:11" x14ac:dyDescent="0.25">
      <c r="C233" s="99" t="s">
        <v>68</v>
      </c>
      <c r="D233" s="151"/>
      <c r="E233" s="100">
        <v>10000</v>
      </c>
      <c r="F233" s="97">
        <f t="shared" si="22"/>
        <v>0</v>
      </c>
      <c r="G233" s="161"/>
      <c r="H233" s="101" t="s">
        <v>983</v>
      </c>
      <c r="I233" s="98" t="str">
        <f>VLOOKUP(H233,Presupuesto!$B$11:$C$565,2,0)</f>
        <v>MUEBLES VARIOS DE OFICINA</v>
      </c>
      <c r="J233" s="98" t="str">
        <f t="shared" si="23"/>
        <v>Desarrollo del Sistema de Educación Superior</v>
      </c>
      <c r="K233" s="98" t="s">
        <v>394</v>
      </c>
    </row>
    <row r="234" spans="3:11" x14ac:dyDescent="0.25">
      <c r="C234" s="99" t="s">
        <v>69</v>
      </c>
      <c r="D234" s="151"/>
      <c r="E234" s="100">
        <v>8000</v>
      </c>
      <c r="F234" s="97">
        <f t="shared" si="22"/>
        <v>0</v>
      </c>
      <c r="G234" s="161"/>
      <c r="H234" s="101" t="s">
        <v>986</v>
      </c>
      <c r="I234" s="98" t="str">
        <f>VLOOKUP(H234,Presupuesto!$B$11:$C$565,2,0)</f>
        <v>EQUIPOS VARIOS DE OFICINA</v>
      </c>
      <c r="J234" s="98" t="str">
        <f t="shared" si="23"/>
        <v>Desarrollo del Sistema de Educación Superior</v>
      </c>
      <c r="K234" s="98" t="s">
        <v>394</v>
      </c>
    </row>
    <row r="235" spans="3:11" x14ac:dyDescent="0.25">
      <c r="C235" s="99" t="s">
        <v>70</v>
      </c>
      <c r="D235" s="151"/>
      <c r="E235" s="100">
        <v>2000</v>
      </c>
      <c r="F235" s="97">
        <f t="shared" si="22"/>
        <v>0</v>
      </c>
      <c r="G235" s="161"/>
      <c r="H235" s="101" t="s">
        <v>986</v>
      </c>
      <c r="I235" s="98" t="str">
        <f>VLOOKUP(H235,Presupuesto!$B$11:$C$565,2,0)</f>
        <v>EQUIPOS VARIOS DE OFICINA</v>
      </c>
      <c r="J235" s="98" t="str">
        <f t="shared" si="23"/>
        <v>Desarrollo del Sistema de Educación Superior</v>
      </c>
      <c r="K235" s="98" t="s">
        <v>402</v>
      </c>
    </row>
    <row r="236" spans="3:11" x14ac:dyDescent="0.25">
      <c r="C236" s="99" t="s">
        <v>71</v>
      </c>
      <c r="D236" s="151"/>
      <c r="E236" s="100">
        <v>5000</v>
      </c>
      <c r="F236" s="97">
        <f t="shared" si="22"/>
        <v>0</v>
      </c>
      <c r="G236" s="161"/>
      <c r="H236" s="101" t="s">
        <v>986</v>
      </c>
      <c r="I236" s="98" t="str">
        <f>VLOOKUP(H236,Presupuesto!$B$11:$C$565,2,0)</f>
        <v>EQUIPOS VARIOS DE OFICINA</v>
      </c>
      <c r="J236" s="98" t="str">
        <f t="shared" si="23"/>
        <v>Desarrollo del Sistema de Educación Superior</v>
      </c>
      <c r="K236" s="98" t="s">
        <v>398</v>
      </c>
    </row>
    <row r="237" spans="3:11" ht="15.75" thickBot="1" x14ac:dyDescent="0.3">
      <c r="C237" s="102" t="s">
        <v>72</v>
      </c>
      <c r="D237" s="159"/>
      <c r="E237" s="104">
        <v>100000</v>
      </c>
      <c r="F237" s="105">
        <f t="shared" si="22"/>
        <v>0</v>
      </c>
      <c r="G237" s="162"/>
      <c r="H237" s="106" t="s">
        <v>986</v>
      </c>
      <c r="I237" s="106" t="str">
        <f>VLOOKUP(H237,Presupuesto!$B$11:$C$565,2,0)</f>
        <v>EQUIPOS VARIOS DE OFICINA</v>
      </c>
      <c r="J237" s="106" t="str">
        <f t="shared" si="23"/>
        <v>Desarrollo del Sistema de Educación Superior</v>
      </c>
      <c r="K237" s="124" t="s">
        <v>393</v>
      </c>
    </row>
  </sheetData>
  <conditionalFormatting sqref="D13">
    <cfRule type="duplicateValues" dxfId="743" priority="2"/>
  </conditionalFormatting>
  <conditionalFormatting sqref="D32">
    <cfRule type="duplicateValues" dxfId="742" priority="1"/>
  </conditionalFormatting>
  <dataValidations xWindow="721" yWindow="655" count="4">
    <dataValidation type="list" allowBlank="1" showInputMessage="1" showErrorMessage="1" errorTitle="¡Ingreso Invalido!" error="Seleccione una opción de la lista" promptTitle="Tipo de Presupuesto" prompt="Seleccione una opción de la lista" sqref="G17:G26 G36:G46 G228:G237 G76:G85 G95:G104 G114:G123 G133:G142 G152:G161 G171:G180 G190:G199 G209:G218 G56:G66">
      <formula1>$R$2:$S$2</formula1>
    </dataValidation>
    <dataValidation type="list" allowBlank="1" showInputMessage="1" showErrorMessage="1" errorTitle="¡Ingreso Inválido!" error="Seleccione una opción de la lista" promptTitle="Mes Requerido" prompt="Seleccione el mes en el que requiere el recurso." sqref="K228:K237 K17:K26 K36:K46 K56:K66 K76:K85 K95:K104 K114:K123 K133:K142 K171:K180 K190:K199 K209:K218 K152:K161">
      <formula1>$U$2:$AF$2</formula1>
    </dataValidation>
    <dataValidation type="list" allowBlank="1" showInputMessage="1" showErrorMessage="1" errorTitle="¡Ingreso Inválido!" error="Seleccione una opción de la lista." promptTitle="Dimensión Estratégica" prompt="Seleccione una opción de la lista." sqref="J17:J26 J228:J237 J36:J46 J76:J85 J95:J104 J114:J123 J56:J66 J152:J161 J171:J180 J190:J199 J209:J218 J133:J142">
      <formula1>$A$2:$Q$2</formula1>
    </dataValidation>
    <dataValidation type="list" allowBlank="1" showInputMessage="1" showErrorMessage="1" errorTitle="¡Ingreso Inválido!" error="Verifique el valor ingresado." promptTitle="Objeto de Gasto" prompt="Ingrese el Objeto de Gasto." sqref="H17:H26 H228:H237 H36:H46 H76:H85 H95:H104 H114:H123 H133:H142 H152:H161 H171:H180 H190:H199 H209:H218 H56:H66">
      <formula1>$A$1:$SU$1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U307"/>
  <sheetViews>
    <sheetView showGridLines="0" topLeftCell="B195" zoomScale="84" zoomScaleNormal="84" workbookViewId="0">
      <selection activeCell="B294" sqref="B294"/>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15" s="153" customFormat="1" hidden="1" x14ac:dyDescent="0.25">
      <c r="A1" s="459" t="s">
        <v>252</v>
      </c>
      <c r="B1" s="459" t="s">
        <v>494</v>
      </c>
      <c r="C1" s="459" t="s">
        <v>496</v>
      </c>
      <c r="D1" s="459" t="s">
        <v>498</v>
      </c>
      <c r="E1" s="459" t="s">
        <v>500</v>
      </c>
      <c r="F1" s="459" t="s">
        <v>502</v>
      </c>
      <c r="G1" s="459" t="s">
        <v>504</v>
      </c>
      <c r="H1" s="459" t="s">
        <v>253</v>
      </c>
      <c r="I1" s="459" t="s">
        <v>507</v>
      </c>
      <c r="J1" s="459" t="s">
        <v>254</v>
      </c>
      <c r="K1" s="459" t="s">
        <v>509</v>
      </c>
      <c r="L1" s="459" t="s">
        <v>511</v>
      </c>
      <c r="M1" s="459" t="s">
        <v>513</v>
      </c>
      <c r="N1" s="459" t="s">
        <v>255</v>
      </c>
      <c r="O1" s="459" t="s">
        <v>514</v>
      </c>
      <c r="P1" s="459" t="s">
        <v>517</v>
      </c>
      <c r="Q1" s="459" t="s">
        <v>256</v>
      </c>
      <c r="R1" s="459" t="s">
        <v>519</v>
      </c>
      <c r="S1" s="459" t="s">
        <v>257</v>
      </c>
      <c r="T1" s="459" t="s">
        <v>520</v>
      </c>
      <c r="U1" s="459" t="s">
        <v>521</v>
      </c>
      <c r="V1" s="459" t="s">
        <v>525</v>
      </c>
      <c r="W1" s="459" t="s">
        <v>273</v>
      </c>
      <c r="X1" s="459" t="s">
        <v>526</v>
      </c>
      <c r="Y1" s="459" t="s">
        <v>528</v>
      </c>
      <c r="Z1" s="459" t="s">
        <v>530</v>
      </c>
      <c r="AA1" s="459" t="s">
        <v>274</v>
      </c>
      <c r="AB1" s="459" t="s">
        <v>532</v>
      </c>
      <c r="AC1" s="459" t="s">
        <v>534</v>
      </c>
      <c r="AD1" s="459" t="s">
        <v>536</v>
      </c>
      <c r="AE1" s="459" t="s">
        <v>538</v>
      </c>
      <c r="AF1" s="459" t="s">
        <v>249</v>
      </c>
      <c r="AG1" s="459" t="s">
        <v>540</v>
      </c>
      <c r="AH1" s="459" t="s">
        <v>542</v>
      </c>
      <c r="AI1" s="459" t="s">
        <v>259</v>
      </c>
      <c r="AJ1" s="459" t="s">
        <v>544</v>
      </c>
      <c r="AK1" s="459" t="s">
        <v>546</v>
      </c>
      <c r="AL1" s="459" t="s">
        <v>260</v>
      </c>
      <c r="AM1" s="459" t="s">
        <v>548</v>
      </c>
      <c r="AN1" s="459" t="s">
        <v>550</v>
      </c>
      <c r="AO1" s="459" t="s">
        <v>261</v>
      </c>
      <c r="AP1" s="459" t="s">
        <v>551</v>
      </c>
      <c r="AQ1" s="459" t="s">
        <v>553</v>
      </c>
      <c r="AR1" s="459" t="s">
        <v>554</v>
      </c>
      <c r="AS1" s="459" t="s">
        <v>555</v>
      </c>
      <c r="AT1" s="459" t="s">
        <v>557</v>
      </c>
      <c r="AU1" s="459" t="s">
        <v>559</v>
      </c>
      <c r="AV1" s="459" t="s">
        <v>560</v>
      </c>
      <c r="AW1" s="459" t="s">
        <v>262</v>
      </c>
      <c r="AX1" s="459" t="s">
        <v>562</v>
      </c>
      <c r="AY1" s="459" t="s">
        <v>564</v>
      </c>
      <c r="AZ1" s="459" t="s">
        <v>566</v>
      </c>
      <c r="BA1" s="459" t="s">
        <v>568</v>
      </c>
      <c r="BB1" s="459" t="s">
        <v>570</v>
      </c>
      <c r="BC1" s="459" t="s">
        <v>572</v>
      </c>
      <c r="BD1" s="459" t="s">
        <v>574</v>
      </c>
      <c r="BE1" s="459" t="s">
        <v>576</v>
      </c>
      <c r="BF1" s="459" t="s">
        <v>275</v>
      </c>
      <c r="BG1" s="459" t="s">
        <v>578</v>
      </c>
      <c r="BH1" s="459" t="s">
        <v>580</v>
      </c>
      <c r="BI1" s="459" t="s">
        <v>582</v>
      </c>
      <c r="BJ1" s="459" t="s">
        <v>584</v>
      </c>
      <c r="BK1" s="459" t="s">
        <v>586</v>
      </c>
      <c r="BL1" s="459" t="s">
        <v>588</v>
      </c>
      <c r="BM1" s="459" t="s">
        <v>590</v>
      </c>
      <c r="BN1" s="459" t="s">
        <v>592</v>
      </c>
      <c r="BO1" s="459" t="s">
        <v>594</v>
      </c>
      <c r="BP1" s="459" t="s">
        <v>596</v>
      </c>
      <c r="BQ1" s="459" t="s">
        <v>264</v>
      </c>
      <c r="BR1" s="459" t="s">
        <v>598</v>
      </c>
      <c r="BS1" s="459" t="s">
        <v>265</v>
      </c>
      <c r="BT1" s="459" t="s">
        <v>600</v>
      </c>
      <c r="BU1" s="459" t="s">
        <v>602</v>
      </c>
      <c r="BV1" s="459" t="s">
        <v>267</v>
      </c>
      <c r="BW1" s="459" t="s">
        <v>604</v>
      </c>
      <c r="BX1" s="459" t="s">
        <v>268</v>
      </c>
      <c r="BY1" s="459" t="s">
        <v>606</v>
      </c>
      <c r="BZ1" s="459" t="s">
        <v>608</v>
      </c>
      <c r="CA1" s="459" t="s">
        <v>610</v>
      </c>
      <c r="CB1" s="459" t="s">
        <v>616</v>
      </c>
      <c r="CC1" s="459" t="s">
        <v>618</v>
      </c>
      <c r="CD1" s="459" t="s">
        <v>270</v>
      </c>
      <c r="CE1" s="459" t="s">
        <v>612</v>
      </c>
      <c r="CF1" s="459" t="s">
        <v>614</v>
      </c>
      <c r="CG1" s="459" t="s">
        <v>271</v>
      </c>
      <c r="CH1" s="459" t="s">
        <v>620</v>
      </c>
      <c r="CI1" s="459" t="s">
        <v>272</v>
      </c>
      <c r="CJ1" s="459" t="s">
        <v>621</v>
      </c>
      <c r="CK1" s="459" t="s">
        <v>622</v>
      </c>
      <c r="CL1" s="459" t="s">
        <v>623</v>
      </c>
      <c r="CM1" s="459" t="s">
        <v>625</v>
      </c>
      <c r="CN1" s="459" t="s">
        <v>278</v>
      </c>
      <c r="CO1" s="459" t="s">
        <v>627</v>
      </c>
      <c r="CP1" s="459" t="s">
        <v>629</v>
      </c>
      <c r="CQ1" s="459" t="s">
        <v>631</v>
      </c>
      <c r="CR1" s="459" t="s">
        <v>633</v>
      </c>
      <c r="CS1" s="459" t="s">
        <v>635</v>
      </c>
      <c r="CT1" s="459" t="s">
        <v>637</v>
      </c>
      <c r="CU1" s="459" t="s">
        <v>280</v>
      </c>
      <c r="CV1" s="459" t="s">
        <v>639</v>
      </c>
      <c r="CW1" s="459" t="s">
        <v>281</v>
      </c>
      <c r="CX1" s="459" t="s">
        <v>641</v>
      </c>
      <c r="CY1" s="459" t="s">
        <v>643</v>
      </c>
      <c r="CZ1" s="459" t="s">
        <v>645</v>
      </c>
      <c r="DA1" s="459" t="s">
        <v>647</v>
      </c>
      <c r="DB1" s="459" t="s">
        <v>649</v>
      </c>
      <c r="DC1" s="459" t="s">
        <v>651</v>
      </c>
      <c r="DD1" s="459" t="s">
        <v>653</v>
      </c>
      <c r="DE1" s="459" t="s">
        <v>282</v>
      </c>
      <c r="DF1" s="459" t="s">
        <v>655</v>
      </c>
      <c r="DG1" s="459" t="s">
        <v>657</v>
      </c>
      <c r="DH1" s="459" t="s">
        <v>659</v>
      </c>
      <c r="DI1" s="459" t="s">
        <v>661</v>
      </c>
      <c r="DJ1" s="459" t="s">
        <v>284</v>
      </c>
      <c r="DK1" s="459" t="s">
        <v>663</v>
      </c>
      <c r="DL1" s="459" t="s">
        <v>285</v>
      </c>
      <c r="DM1" s="459" t="s">
        <v>665</v>
      </c>
      <c r="DN1" s="459" t="s">
        <v>667</v>
      </c>
      <c r="DO1" s="459" t="s">
        <v>669</v>
      </c>
      <c r="DP1" s="459" t="s">
        <v>671</v>
      </c>
      <c r="DQ1" s="459" t="s">
        <v>673</v>
      </c>
      <c r="DR1" s="459" t="s">
        <v>675</v>
      </c>
      <c r="DS1" s="459" t="s">
        <v>677</v>
      </c>
      <c r="DT1" s="459" t="s">
        <v>679</v>
      </c>
      <c r="DU1" s="459" t="s">
        <v>681</v>
      </c>
      <c r="DV1" s="459" t="s">
        <v>683</v>
      </c>
      <c r="DW1" s="459" t="s">
        <v>685</v>
      </c>
      <c r="DX1" s="459" t="s">
        <v>687</v>
      </c>
      <c r="DY1" s="459" t="s">
        <v>287</v>
      </c>
      <c r="DZ1" s="459" t="s">
        <v>689</v>
      </c>
      <c r="EA1" s="459" t="s">
        <v>691</v>
      </c>
      <c r="EB1" s="459" t="s">
        <v>288</v>
      </c>
      <c r="EC1" s="459" t="s">
        <v>693</v>
      </c>
      <c r="ED1" s="459" t="s">
        <v>695</v>
      </c>
      <c r="EE1" s="459" t="s">
        <v>289</v>
      </c>
      <c r="EF1" s="459" t="s">
        <v>697</v>
      </c>
      <c r="EG1" s="459" t="s">
        <v>699</v>
      </c>
      <c r="EH1" s="459" t="s">
        <v>701</v>
      </c>
      <c r="EI1" s="459" t="s">
        <v>290</v>
      </c>
      <c r="EJ1" s="459" t="s">
        <v>703</v>
      </c>
      <c r="EK1" s="459" t="s">
        <v>705</v>
      </c>
      <c r="EL1" s="459" t="s">
        <v>292</v>
      </c>
      <c r="EM1" s="459" t="s">
        <v>707</v>
      </c>
      <c r="EN1" s="459" t="s">
        <v>709</v>
      </c>
      <c r="EO1" s="459" t="s">
        <v>711</v>
      </c>
      <c r="EP1" s="459" t="s">
        <v>713</v>
      </c>
      <c r="EQ1" s="459" t="s">
        <v>293</v>
      </c>
      <c r="ER1" s="459" t="s">
        <v>715</v>
      </c>
      <c r="ES1" s="459" t="s">
        <v>717</v>
      </c>
      <c r="ET1" s="459" t="s">
        <v>719</v>
      </c>
      <c r="EU1" s="459" t="s">
        <v>721</v>
      </c>
      <c r="EV1" s="459" t="s">
        <v>723</v>
      </c>
      <c r="EW1" s="459" t="s">
        <v>294</v>
      </c>
      <c r="EX1" s="459" t="s">
        <v>726</v>
      </c>
      <c r="EY1" s="459" t="s">
        <v>295</v>
      </c>
      <c r="EZ1" s="459" t="s">
        <v>729</v>
      </c>
      <c r="FA1" s="459" t="s">
        <v>730</v>
      </c>
      <c r="FB1" s="459" t="s">
        <v>732</v>
      </c>
      <c r="FC1" s="459" t="s">
        <v>296</v>
      </c>
      <c r="FD1" s="459" t="s">
        <v>735</v>
      </c>
      <c r="FE1" s="459" t="s">
        <v>736</v>
      </c>
      <c r="FF1" s="459" t="s">
        <v>738</v>
      </c>
      <c r="FG1" s="459" t="s">
        <v>297</v>
      </c>
      <c r="FH1" s="459" t="s">
        <v>741</v>
      </c>
      <c r="FI1" s="459" t="s">
        <v>743</v>
      </c>
      <c r="FJ1" s="459" t="s">
        <v>745</v>
      </c>
      <c r="FK1" s="459" t="s">
        <v>305</v>
      </c>
      <c r="FL1" s="459" t="s">
        <v>747</v>
      </c>
      <c r="FM1" s="459" t="s">
        <v>749</v>
      </c>
      <c r="FN1" s="459" t="s">
        <v>751</v>
      </c>
      <c r="FO1" s="459" t="s">
        <v>753</v>
      </c>
      <c r="FP1" s="459" t="s">
        <v>755</v>
      </c>
      <c r="FQ1" s="459" t="s">
        <v>757</v>
      </c>
      <c r="FR1" s="459" t="s">
        <v>306</v>
      </c>
      <c r="FS1" s="459" t="s">
        <v>759</v>
      </c>
      <c r="FT1" s="459" t="s">
        <v>761</v>
      </c>
      <c r="FU1" s="459" t="s">
        <v>762</v>
      </c>
      <c r="FV1" s="459" t="s">
        <v>307</v>
      </c>
      <c r="FW1" s="459" t="s">
        <v>765</v>
      </c>
      <c r="FX1" s="459" t="s">
        <v>766</v>
      </c>
      <c r="FY1" s="459" t="s">
        <v>302</v>
      </c>
      <c r="FZ1" s="459" t="s">
        <v>768</v>
      </c>
      <c r="GA1" s="459" t="s">
        <v>770</v>
      </c>
      <c r="GB1" s="459" t="s">
        <v>772</v>
      </c>
      <c r="GC1" s="459" t="s">
        <v>774</v>
      </c>
      <c r="GD1" s="459" t="s">
        <v>776</v>
      </c>
      <c r="GE1" s="459" t="s">
        <v>304</v>
      </c>
      <c r="GF1" s="459" t="s">
        <v>778</v>
      </c>
      <c r="GG1" s="459" t="s">
        <v>780</v>
      </c>
      <c r="GH1" s="459" t="s">
        <v>782</v>
      </c>
      <c r="GI1" s="459" t="s">
        <v>784</v>
      </c>
      <c r="GJ1" s="459" t="s">
        <v>786</v>
      </c>
      <c r="GK1" s="459" t="s">
        <v>788</v>
      </c>
      <c r="GL1" s="459" t="s">
        <v>310</v>
      </c>
      <c r="GM1" s="459" t="s">
        <v>790</v>
      </c>
      <c r="GN1" s="459" t="s">
        <v>792</v>
      </c>
      <c r="GO1" s="459" t="s">
        <v>794</v>
      </c>
      <c r="GP1" s="459" t="s">
        <v>796</v>
      </c>
      <c r="GQ1" s="459" t="s">
        <v>311</v>
      </c>
      <c r="GR1" s="459" t="s">
        <v>799</v>
      </c>
      <c r="GS1" s="459" t="s">
        <v>328</v>
      </c>
      <c r="GT1" s="459" t="s">
        <v>837</v>
      </c>
      <c r="GU1" s="459" t="s">
        <v>839</v>
      </c>
      <c r="GV1" s="459" t="s">
        <v>841</v>
      </c>
      <c r="GW1" s="459" t="s">
        <v>801</v>
      </c>
      <c r="GX1" s="459" t="s">
        <v>803</v>
      </c>
      <c r="GY1" s="459" t="s">
        <v>313</v>
      </c>
      <c r="GZ1" s="459" t="s">
        <v>806</v>
      </c>
      <c r="HA1" s="459" t="s">
        <v>808</v>
      </c>
      <c r="HB1" s="459" t="s">
        <v>809</v>
      </c>
      <c r="HC1" s="459" t="s">
        <v>811</v>
      </c>
      <c r="HD1" s="459" t="s">
        <v>813</v>
      </c>
      <c r="HE1" s="459" t="s">
        <v>815</v>
      </c>
      <c r="HF1" s="459" t="s">
        <v>817</v>
      </c>
      <c r="HG1" s="459" t="s">
        <v>315</v>
      </c>
      <c r="HH1" s="459" t="s">
        <v>819</v>
      </c>
      <c r="HI1" s="459" t="s">
        <v>821</v>
      </c>
      <c r="HJ1" s="459" t="s">
        <v>316</v>
      </c>
      <c r="HK1" s="459" t="s">
        <v>823</v>
      </c>
      <c r="HL1" s="459" t="s">
        <v>825</v>
      </c>
      <c r="HM1" s="459" t="s">
        <v>317</v>
      </c>
      <c r="HN1" s="459" t="s">
        <v>827</v>
      </c>
      <c r="HO1" s="459" t="s">
        <v>829</v>
      </c>
      <c r="HP1" s="459" t="s">
        <v>831</v>
      </c>
      <c r="HQ1" s="459" t="s">
        <v>833</v>
      </c>
      <c r="HR1" s="459" t="s">
        <v>318</v>
      </c>
      <c r="HS1" s="459" t="s">
        <v>835</v>
      </c>
      <c r="HT1" s="459" t="s">
        <v>843</v>
      </c>
      <c r="HU1" s="459" t="s">
        <v>845</v>
      </c>
      <c r="HV1" s="459" t="s">
        <v>320</v>
      </c>
      <c r="HW1" s="459" t="s">
        <v>847</v>
      </c>
      <c r="HX1" s="459" t="s">
        <v>849</v>
      </c>
      <c r="HY1" s="459" t="s">
        <v>851</v>
      </c>
      <c r="HZ1" s="459" t="s">
        <v>853</v>
      </c>
      <c r="IA1" s="459" t="s">
        <v>322</v>
      </c>
      <c r="IB1" s="459" t="s">
        <v>856</v>
      </c>
      <c r="IC1" s="459" t="s">
        <v>858</v>
      </c>
      <c r="ID1" s="459" t="s">
        <v>860</v>
      </c>
      <c r="IE1" s="459" t="s">
        <v>862</v>
      </c>
      <c r="IF1" s="459" t="s">
        <v>864</v>
      </c>
      <c r="IG1" s="459" t="s">
        <v>866</v>
      </c>
      <c r="IH1" s="459" t="s">
        <v>323</v>
      </c>
      <c r="II1" s="459" t="s">
        <v>869</v>
      </c>
      <c r="IJ1" s="459" t="s">
        <v>871</v>
      </c>
      <c r="IK1" s="459" t="s">
        <v>873</v>
      </c>
      <c r="IL1" s="459" t="s">
        <v>875</v>
      </c>
      <c r="IM1" s="459" t="s">
        <v>877</v>
      </c>
      <c r="IN1" s="459" t="s">
        <v>879</v>
      </c>
      <c r="IO1" s="459" t="s">
        <v>881</v>
      </c>
      <c r="IP1" s="459" t="s">
        <v>883</v>
      </c>
      <c r="IQ1" s="459" t="s">
        <v>324</v>
      </c>
      <c r="IR1" s="459" t="s">
        <v>886</v>
      </c>
      <c r="IS1" s="459" t="s">
        <v>888</v>
      </c>
      <c r="IT1" s="459" t="s">
        <v>890</v>
      </c>
      <c r="IU1" s="459" t="s">
        <v>892</v>
      </c>
      <c r="IV1" s="459" t="s">
        <v>893</v>
      </c>
      <c r="IW1" s="459" t="s">
        <v>895</v>
      </c>
      <c r="IX1" s="459" t="s">
        <v>897</v>
      </c>
      <c r="IY1" s="459" t="s">
        <v>899</v>
      </c>
      <c r="IZ1" s="459" t="s">
        <v>901</v>
      </c>
      <c r="JA1" s="459" t="s">
        <v>903</v>
      </c>
      <c r="JB1" s="459" t="s">
        <v>905</v>
      </c>
      <c r="JC1" s="459" t="s">
        <v>907</v>
      </c>
      <c r="JD1" s="459" t="s">
        <v>909</v>
      </c>
      <c r="JE1" s="459" t="s">
        <v>911</v>
      </c>
      <c r="JF1" s="459" t="s">
        <v>913</v>
      </c>
      <c r="JG1" s="459" t="s">
        <v>915</v>
      </c>
      <c r="JH1" s="459" t="s">
        <v>917</v>
      </c>
      <c r="JI1" s="459" t="s">
        <v>919</v>
      </c>
      <c r="JJ1" s="459" t="s">
        <v>921</v>
      </c>
      <c r="JK1" s="459" t="s">
        <v>923</v>
      </c>
      <c r="JL1" s="459" t="s">
        <v>925</v>
      </c>
      <c r="JM1" s="459" t="s">
        <v>927</v>
      </c>
      <c r="JN1" s="459" t="s">
        <v>929</v>
      </c>
      <c r="JO1" s="459" t="s">
        <v>931</v>
      </c>
      <c r="JP1" s="459" t="s">
        <v>933</v>
      </c>
      <c r="JQ1" s="459" t="s">
        <v>935</v>
      </c>
      <c r="JR1" s="459" t="s">
        <v>937</v>
      </c>
      <c r="JS1" s="459" t="s">
        <v>326</v>
      </c>
      <c r="JT1" s="459" t="s">
        <v>940</v>
      </c>
      <c r="JU1" s="459" t="s">
        <v>942</v>
      </c>
      <c r="JV1" s="459" t="s">
        <v>944</v>
      </c>
      <c r="JW1" s="459" t="s">
        <v>946</v>
      </c>
      <c r="JX1" s="459" t="s">
        <v>327</v>
      </c>
      <c r="JY1" s="459" t="s">
        <v>949</v>
      </c>
      <c r="JZ1" s="459" t="s">
        <v>951</v>
      </c>
      <c r="KA1" s="459" t="s">
        <v>953</v>
      </c>
      <c r="KB1" s="459" t="s">
        <v>955</v>
      </c>
      <c r="KC1" s="459" t="s">
        <v>957</v>
      </c>
      <c r="KD1" s="459" t="s">
        <v>959</v>
      </c>
      <c r="KE1" s="459" t="s">
        <v>961</v>
      </c>
      <c r="KF1" s="459" t="s">
        <v>331</v>
      </c>
      <c r="KG1" s="459" t="s">
        <v>345</v>
      </c>
      <c r="KH1" s="459" t="s">
        <v>963</v>
      </c>
      <c r="KI1" s="459" t="s">
        <v>965</v>
      </c>
      <c r="KJ1" s="459" t="s">
        <v>967</v>
      </c>
      <c r="KK1" s="459" t="s">
        <v>969</v>
      </c>
      <c r="KL1" s="459" t="s">
        <v>346</v>
      </c>
      <c r="KM1" s="459" t="s">
        <v>971</v>
      </c>
      <c r="KN1" s="459" t="s">
        <v>347</v>
      </c>
      <c r="KO1" s="459" t="s">
        <v>973</v>
      </c>
      <c r="KP1" s="459" t="s">
        <v>332</v>
      </c>
      <c r="KQ1" s="459" t="s">
        <v>975</v>
      </c>
      <c r="KR1" s="459" t="s">
        <v>348</v>
      </c>
      <c r="KS1" s="459" t="s">
        <v>977</v>
      </c>
      <c r="KT1" s="459" t="s">
        <v>979</v>
      </c>
      <c r="KU1" s="459" t="s">
        <v>349</v>
      </c>
      <c r="KV1" s="459" t="s">
        <v>334</v>
      </c>
      <c r="KW1" s="459" t="s">
        <v>981</v>
      </c>
      <c r="KX1" s="459" t="s">
        <v>983</v>
      </c>
      <c r="KY1" s="459" t="s">
        <v>984</v>
      </c>
      <c r="KZ1" s="459" t="s">
        <v>986</v>
      </c>
      <c r="LA1" s="459" t="s">
        <v>987</v>
      </c>
      <c r="LB1" s="459" t="s">
        <v>989</v>
      </c>
      <c r="LC1" s="459" t="s">
        <v>991</v>
      </c>
      <c r="LD1" s="459" t="s">
        <v>993</v>
      </c>
      <c r="LE1" s="459" t="s">
        <v>995</v>
      </c>
      <c r="LF1" s="459" t="s">
        <v>335</v>
      </c>
      <c r="LG1" s="459" t="s">
        <v>998</v>
      </c>
      <c r="LH1" s="459" t="s">
        <v>999</v>
      </c>
      <c r="LI1" s="459" t="s">
        <v>1001</v>
      </c>
      <c r="LJ1" s="459" t="s">
        <v>336</v>
      </c>
      <c r="LK1" s="459" t="s">
        <v>1004</v>
      </c>
      <c r="LL1" s="459" t="s">
        <v>1005</v>
      </c>
      <c r="LM1" s="459" t="s">
        <v>1007</v>
      </c>
      <c r="LN1" s="459" t="s">
        <v>1009</v>
      </c>
      <c r="LO1" s="459" t="s">
        <v>337</v>
      </c>
      <c r="LP1" s="459" t="s">
        <v>1012</v>
      </c>
      <c r="LQ1" s="459" t="s">
        <v>1014</v>
      </c>
      <c r="LR1" s="459" t="s">
        <v>1016</v>
      </c>
      <c r="LS1" s="459" t="s">
        <v>1018</v>
      </c>
      <c r="LT1" s="459" t="s">
        <v>338</v>
      </c>
      <c r="LU1" s="459" t="s">
        <v>1021</v>
      </c>
      <c r="LV1" s="459" t="s">
        <v>1023</v>
      </c>
      <c r="LW1" s="459" t="s">
        <v>1025</v>
      </c>
      <c r="LX1" s="459" t="s">
        <v>1027</v>
      </c>
      <c r="LY1" s="459" t="s">
        <v>1029</v>
      </c>
      <c r="LZ1" s="459" t="s">
        <v>1031</v>
      </c>
      <c r="MA1" s="459" t="s">
        <v>1033</v>
      </c>
      <c r="MB1" s="459" t="s">
        <v>1035</v>
      </c>
      <c r="MC1" s="459" t="s">
        <v>1037</v>
      </c>
      <c r="MD1" s="459" t="s">
        <v>1039</v>
      </c>
      <c r="ME1" s="459" t="s">
        <v>1041</v>
      </c>
      <c r="MF1" s="459" t="s">
        <v>1042</v>
      </c>
      <c r="MG1" s="459" t="s">
        <v>340</v>
      </c>
      <c r="MH1" s="459" t="s">
        <v>1044</v>
      </c>
      <c r="MI1" s="459" t="s">
        <v>1046</v>
      </c>
      <c r="MJ1" s="459" t="s">
        <v>1048</v>
      </c>
      <c r="MK1" s="459" t="s">
        <v>1050</v>
      </c>
      <c r="ML1" s="459" t="s">
        <v>342</v>
      </c>
      <c r="MM1" s="459" t="s">
        <v>1051</v>
      </c>
      <c r="MN1" s="459" t="s">
        <v>343</v>
      </c>
      <c r="MO1" s="459" t="s">
        <v>1053</v>
      </c>
      <c r="MP1" s="459" t="s">
        <v>1055</v>
      </c>
      <c r="MQ1" s="459" t="s">
        <v>344</v>
      </c>
      <c r="MR1" s="459" t="s">
        <v>1057</v>
      </c>
      <c r="MS1" s="459" t="s">
        <v>352</v>
      </c>
      <c r="MT1" s="459" t="s">
        <v>1060</v>
      </c>
      <c r="MU1" s="459" t="s">
        <v>1062</v>
      </c>
      <c r="MV1" s="459" t="s">
        <v>353</v>
      </c>
      <c r="MW1" s="459" t="s">
        <v>363</v>
      </c>
      <c r="MX1" s="459" t="s">
        <v>1064</v>
      </c>
      <c r="MY1" s="459" t="s">
        <v>1066</v>
      </c>
      <c r="MZ1" s="459" t="s">
        <v>1068</v>
      </c>
      <c r="NA1" s="459" t="s">
        <v>1070</v>
      </c>
      <c r="NB1" s="459" t="s">
        <v>1072</v>
      </c>
      <c r="NC1" s="459" t="s">
        <v>1074</v>
      </c>
      <c r="ND1" s="459" t="s">
        <v>1076</v>
      </c>
      <c r="NE1" s="459" t="s">
        <v>1078</v>
      </c>
      <c r="NF1" s="459" t="s">
        <v>1080</v>
      </c>
      <c r="NG1" s="459" t="s">
        <v>1082</v>
      </c>
      <c r="NH1" s="459" t="s">
        <v>1084</v>
      </c>
      <c r="NI1" s="459" t="s">
        <v>1086</v>
      </c>
      <c r="NJ1" s="459" t="s">
        <v>1088</v>
      </c>
      <c r="NK1" s="459" t="s">
        <v>1090</v>
      </c>
      <c r="NL1" s="459" t="s">
        <v>1092</v>
      </c>
      <c r="NM1" s="459" t="s">
        <v>1094</v>
      </c>
      <c r="NN1" s="459" t="s">
        <v>1096</v>
      </c>
      <c r="NO1" s="459" t="s">
        <v>1098</v>
      </c>
      <c r="NP1" s="459" t="s">
        <v>1100</v>
      </c>
      <c r="NQ1" s="459" t="s">
        <v>1102</v>
      </c>
      <c r="NR1" s="459" t="s">
        <v>1104</v>
      </c>
      <c r="NS1" s="459" t="s">
        <v>1106</v>
      </c>
      <c r="NT1" s="459" t="s">
        <v>364</v>
      </c>
      <c r="NU1" s="459" t="s">
        <v>1109</v>
      </c>
      <c r="NV1" s="459" t="s">
        <v>1111</v>
      </c>
      <c r="NW1" s="459" t="s">
        <v>1112</v>
      </c>
      <c r="NX1" s="459" t="s">
        <v>1114</v>
      </c>
      <c r="NY1" s="459" t="s">
        <v>1116</v>
      </c>
      <c r="NZ1" s="459" t="s">
        <v>1118</v>
      </c>
      <c r="OA1" s="459" t="s">
        <v>1120</v>
      </c>
      <c r="OB1" s="459" t="s">
        <v>1122</v>
      </c>
      <c r="OC1" s="459" t="s">
        <v>1124</v>
      </c>
      <c r="OD1" s="459" t="s">
        <v>1126</v>
      </c>
      <c r="OE1" s="459" t="s">
        <v>1128</v>
      </c>
      <c r="OF1" s="459" t="s">
        <v>1130</v>
      </c>
      <c r="OG1" s="459" t="s">
        <v>1132</v>
      </c>
      <c r="OH1" s="459" t="s">
        <v>1134</v>
      </c>
      <c r="OI1" s="459" t="s">
        <v>1136</v>
      </c>
      <c r="OJ1" s="459" t="s">
        <v>1138</v>
      </c>
      <c r="OK1" s="459" t="s">
        <v>1140</v>
      </c>
      <c r="OL1" s="459" t="s">
        <v>1142</v>
      </c>
      <c r="OM1" s="459" t="s">
        <v>1144</v>
      </c>
      <c r="ON1" s="459" t="s">
        <v>1146</v>
      </c>
      <c r="OO1" s="459" t="s">
        <v>1148</v>
      </c>
      <c r="OP1" s="459" t="s">
        <v>1150</v>
      </c>
      <c r="OQ1" s="459" t="s">
        <v>1152</v>
      </c>
      <c r="OR1" s="459" t="s">
        <v>1154</v>
      </c>
      <c r="OS1" s="459" t="s">
        <v>1156</v>
      </c>
      <c r="OT1" s="459" t="s">
        <v>1158</v>
      </c>
      <c r="OU1" s="459" t="s">
        <v>354</v>
      </c>
      <c r="OV1" s="459" t="s">
        <v>1160</v>
      </c>
      <c r="OW1" s="459" t="s">
        <v>1162</v>
      </c>
      <c r="OX1" s="459" t="s">
        <v>1164</v>
      </c>
      <c r="OY1" s="459" t="s">
        <v>1166</v>
      </c>
      <c r="OZ1" s="459" t="s">
        <v>1168</v>
      </c>
      <c r="PA1" s="459" t="s">
        <v>356</v>
      </c>
      <c r="PB1" s="459" t="s">
        <v>1170</v>
      </c>
      <c r="PC1" s="459" t="s">
        <v>1172</v>
      </c>
      <c r="PD1" s="459" t="s">
        <v>1174</v>
      </c>
      <c r="PE1" s="459" t="s">
        <v>1176</v>
      </c>
      <c r="PF1" s="459" t="s">
        <v>1178</v>
      </c>
      <c r="PG1" s="459" t="s">
        <v>1180</v>
      </c>
      <c r="PH1" s="459" t="s">
        <v>1182</v>
      </c>
      <c r="PI1" s="459" t="s">
        <v>358</v>
      </c>
      <c r="PJ1" s="459" t="s">
        <v>365</v>
      </c>
      <c r="PK1" s="459" t="s">
        <v>1184</v>
      </c>
      <c r="PL1" s="459" t="s">
        <v>1186</v>
      </c>
      <c r="PM1" s="459" t="s">
        <v>1188</v>
      </c>
      <c r="PN1" s="459" t="s">
        <v>1190</v>
      </c>
      <c r="PO1" s="459" t="s">
        <v>1192</v>
      </c>
      <c r="PP1" s="459" t="s">
        <v>1194</v>
      </c>
      <c r="PQ1" s="459" t="s">
        <v>1196</v>
      </c>
      <c r="PR1" s="459" t="s">
        <v>1198</v>
      </c>
      <c r="PS1" s="459" t="s">
        <v>1200</v>
      </c>
      <c r="PT1" s="459" t="s">
        <v>1202</v>
      </c>
      <c r="PU1" s="459" t="s">
        <v>1204</v>
      </c>
      <c r="PV1" s="459" t="s">
        <v>1206</v>
      </c>
      <c r="PW1" s="459" t="s">
        <v>1208</v>
      </c>
      <c r="PX1" s="459" t="s">
        <v>1210</v>
      </c>
      <c r="PY1" s="459" t="s">
        <v>360</v>
      </c>
      <c r="PZ1" s="459" t="s">
        <v>1212</v>
      </c>
      <c r="QA1" s="459" t="s">
        <v>1214</v>
      </c>
      <c r="QB1" s="459" t="s">
        <v>362</v>
      </c>
      <c r="QC1" s="459" t="s">
        <v>1216</v>
      </c>
      <c r="QD1" s="459" t="s">
        <v>1217</v>
      </c>
      <c r="QE1" s="459" t="s">
        <v>1218</v>
      </c>
      <c r="QF1" s="459" t="s">
        <v>1219</v>
      </c>
      <c r="QG1" s="459" t="s">
        <v>1221</v>
      </c>
      <c r="QH1" s="459" t="s">
        <v>1222</v>
      </c>
      <c r="QI1" s="459" t="s">
        <v>1224</v>
      </c>
      <c r="QJ1" s="459" t="s">
        <v>1225</v>
      </c>
      <c r="QK1" s="459" t="s">
        <v>368</v>
      </c>
      <c r="QL1" s="459" t="s">
        <v>1227</v>
      </c>
      <c r="QM1" s="459" t="s">
        <v>1229</v>
      </c>
      <c r="QN1" s="459" t="s">
        <v>369</v>
      </c>
      <c r="QO1" s="459" t="s">
        <v>1231</v>
      </c>
      <c r="QP1" s="459" t="s">
        <v>1233</v>
      </c>
      <c r="QQ1" s="459" t="s">
        <v>1235</v>
      </c>
      <c r="QR1" s="459" t="s">
        <v>1237</v>
      </c>
      <c r="QS1" s="459" t="s">
        <v>371</v>
      </c>
      <c r="QT1" s="459" t="s">
        <v>1239</v>
      </c>
      <c r="QU1" s="459" t="s">
        <v>1241</v>
      </c>
      <c r="QV1" s="459" t="s">
        <v>1243</v>
      </c>
      <c r="QW1" s="459" t="s">
        <v>1245</v>
      </c>
      <c r="QX1" s="459" t="s">
        <v>1247</v>
      </c>
      <c r="QY1" s="459" t="s">
        <v>1249</v>
      </c>
      <c r="QZ1" s="459" t="s">
        <v>1251</v>
      </c>
      <c r="RA1" s="459" t="s">
        <v>1253</v>
      </c>
      <c r="RB1" s="459" t="s">
        <v>1255</v>
      </c>
      <c r="RC1" s="459" t="s">
        <v>1257</v>
      </c>
      <c r="RD1" s="459" t="s">
        <v>1259</v>
      </c>
      <c r="RE1" s="459" t="s">
        <v>1261</v>
      </c>
      <c r="RF1" s="459" t="s">
        <v>1263</v>
      </c>
      <c r="RG1" s="459" t="s">
        <v>1265</v>
      </c>
      <c r="RH1" s="459" t="s">
        <v>1267</v>
      </c>
      <c r="RI1" s="459" t="s">
        <v>374</v>
      </c>
      <c r="RJ1" s="459" t="s">
        <v>1269</v>
      </c>
      <c r="RK1" s="459" t="s">
        <v>1271</v>
      </c>
      <c r="RL1" s="459" t="s">
        <v>1273</v>
      </c>
      <c r="RM1" s="459" t="s">
        <v>1275</v>
      </c>
      <c r="RN1" s="459" t="s">
        <v>1277</v>
      </c>
      <c r="RO1" s="459" t="s">
        <v>375</v>
      </c>
      <c r="RP1" s="459" t="s">
        <v>1279</v>
      </c>
      <c r="RQ1" s="459" t="s">
        <v>1281</v>
      </c>
      <c r="RR1" s="459" t="s">
        <v>1283</v>
      </c>
      <c r="RS1" s="459" t="s">
        <v>1285</v>
      </c>
      <c r="RT1" s="459" t="s">
        <v>1287</v>
      </c>
      <c r="RU1" s="459" t="s">
        <v>1289</v>
      </c>
      <c r="RV1" s="459" t="s">
        <v>377</v>
      </c>
      <c r="RW1" s="459" t="s">
        <v>378</v>
      </c>
      <c r="RX1" s="459" t="s">
        <v>1291</v>
      </c>
      <c r="RY1" s="459" t="s">
        <v>1293</v>
      </c>
      <c r="RZ1" s="459" t="s">
        <v>1294</v>
      </c>
      <c r="SA1" s="459" t="s">
        <v>1296</v>
      </c>
      <c r="SB1" s="459" t="s">
        <v>1298</v>
      </c>
      <c r="SC1" s="459" t="s">
        <v>1300</v>
      </c>
      <c r="SD1" s="459" t="s">
        <v>1302</v>
      </c>
      <c r="SE1" s="459" t="s">
        <v>1304</v>
      </c>
      <c r="SF1" s="459" t="s">
        <v>1306</v>
      </c>
      <c r="SG1" s="459" t="s">
        <v>1308</v>
      </c>
      <c r="SH1" s="459" t="s">
        <v>1310</v>
      </c>
      <c r="SI1" s="459" t="s">
        <v>1312</v>
      </c>
      <c r="SJ1" s="459" t="s">
        <v>1314</v>
      </c>
      <c r="SK1" s="459" t="s">
        <v>1316</v>
      </c>
      <c r="SL1" s="459" t="s">
        <v>1318</v>
      </c>
      <c r="SM1" s="459" t="s">
        <v>1320</v>
      </c>
      <c r="SN1" s="459" t="s">
        <v>1324</v>
      </c>
      <c r="SO1" s="459" t="s">
        <v>1326</v>
      </c>
      <c r="SP1" s="459" t="s">
        <v>1328</v>
      </c>
      <c r="SQ1" s="459" t="s">
        <v>1330</v>
      </c>
      <c r="SR1" s="459" t="s">
        <v>1332</v>
      </c>
      <c r="SS1" s="459" t="s">
        <v>1330</v>
      </c>
      <c r="ST1" s="459" t="s">
        <v>1332</v>
      </c>
      <c r="SU1" s="459" t="s">
        <v>1332</v>
      </c>
    </row>
    <row r="2" spans="1:515" s="122" customFormat="1" hidden="1" x14ac:dyDescent="0.25">
      <c r="A2" s="122" t="s">
        <v>1355</v>
      </c>
      <c r="B2" s="122" t="s">
        <v>1357</v>
      </c>
      <c r="C2" s="122" t="s">
        <v>470</v>
      </c>
      <c r="D2" s="122" t="s">
        <v>1356</v>
      </c>
      <c r="E2" s="122" t="s">
        <v>1358</v>
      </c>
      <c r="F2" s="122" t="s">
        <v>471</v>
      </c>
      <c r="G2" s="160" t="s">
        <v>1359</v>
      </c>
      <c r="H2" s="122" t="s">
        <v>1360</v>
      </c>
      <c r="I2" s="122" t="s">
        <v>1361</v>
      </c>
      <c r="J2" s="122" t="s">
        <v>1445</v>
      </c>
      <c r="K2" s="122" t="s">
        <v>1362</v>
      </c>
      <c r="L2" s="122" t="s">
        <v>1363</v>
      </c>
      <c r="M2" s="122" t="s">
        <v>1364</v>
      </c>
      <c r="N2" s="122" t="s">
        <v>1365</v>
      </c>
      <c r="O2" s="122" t="s">
        <v>1366</v>
      </c>
      <c r="P2" s="122" t="s">
        <v>1451</v>
      </c>
      <c r="Q2" s="122" t="s">
        <v>1473</v>
      </c>
      <c r="R2" s="452" t="str">
        <f>+Presupuesto!D11</f>
        <v>Recurrente</v>
      </c>
      <c r="S2" s="452"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47" t="s">
        <v>419</v>
      </c>
      <c r="AI2" s="447" t="s">
        <v>420</v>
      </c>
      <c r="AJ2" s="447" t="s">
        <v>421</v>
      </c>
      <c r="AK2" s="447" t="s">
        <v>422</v>
      </c>
      <c r="AL2" s="447" t="s">
        <v>423</v>
      </c>
      <c r="AM2" s="447" t="s">
        <v>426</v>
      </c>
      <c r="AN2" s="447" t="s">
        <v>424</v>
      </c>
      <c r="AO2" s="447" t="s">
        <v>425</v>
      </c>
      <c r="AP2" s="447" t="s">
        <v>427</v>
      </c>
      <c r="AQ2" s="447" t="s">
        <v>428</v>
      </c>
      <c r="AR2" s="447" t="s">
        <v>429</v>
      </c>
      <c r="AS2" s="447" t="s">
        <v>430</v>
      </c>
      <c r="AT2" s="447" t="s">
        <v>431</v>
      </c>
      <c r="AU2" s="447" t="s">
        <v>432</v>
      </c>
      <c r="AV2" s="447" t="s">
        <v>433</v>
      </c>
      <c r="AW2" s="447" t="s">
        <v>434</v>
      </c>
      <c r="AX2" s="447" t="s">
        <v>435</v>
      </c>
      <c r="AY2" s="447" t="s">
        <v>436</v>
      </c>
      <c r="AZ2" s="447" t="s">
        <v>437</v>
      </c>
      <c r="BA2" s="447" t="s">
        <v>438</v>
      </c>
      <c r="BB2" s="447" t="s">
        <v>439</v>
      </c>
      <c r="BC2" s="447" t="s">
        <v>440</v>
      </c>
      <c r="BD2" s="447" t="s">
        <v>441</v>
      </c>
      <c r="BE2" s="447" t="s">
        <v>442</v>
      </c>
      <c r="BF2" s="447" t="s">
        <v>443</v>
      </c>
      <c r="BG2" s="447" t="s">
        <v>444</v>
      </c>
      <c r="BH2" s="447" t="s">
        <v>445</v>
      </c>
      <c r="BI2" s="447" t="s">
        <v>446</v>
      </c>
      <c r="BJ2" s="447" t="s">
        <v>447</v>
      </c>
      <c r="BK2" s="447" t="s">
        <v>448</v>
      </c>
      <c r="BL2" s="447" t="s">
        <v>449</v>
      </c>
      <c r="BM2" s="447" t="s">
        <v>450</v>
      </c>
      <c r="BN2" s="447" t="s">
        <v>451</v>
      </c>
      <c r="BO2" s="447" t="s">
        <v>452</v>
      </c>
      <c r="BP2" s="447" t="s">
        <v>453</v>
      </c>
      <c r="BQ2" s="447" t="s">
        <v>454</v>
      </c>
      <c r="BR2" s="447" t="s">
        <v>455</v>
      </c>
      <c r="BS2" s="447" t="s">
        <v>456</v>
      </c>
      <c r="BT2" s="447" t="s">
        <v>457</v>
      </c>
      <c r="BU2" s="447" t="s">
        <v>458</v>
      </c>
      <c r="CB2" s="122" t="s">
        <v>1335</v>
      </c>
      <c r="CC2" s="122" t="s">
        <v>1336</v>
      </c>
      <c r="CD2" s="122" t="s">
        <v>1334</v>
      </c>
      <c r="CE2" s="122" t="s">
        <v>1337</v>
      </c>
    </row>
    <row r="3" spans="1:515" hidden="1" x14ac:dyDescent="0.25">
      <c r="AH3" s="448">
        <v>2500</v>
      </c>
      <c r="AI3" s="448">
        <v>1900</v>
      </c>
      <c r="AJ3" s="448">
        <v>1650</v>
      </c>
      <c r="AK3" s="448">
        <v>1580</v>
      </c>
      <c r="AL3" s="448">
        <v>2250</v>
      </c>
      <c r="AM3" s="448">
        <v>1650</v>
      </c>
      <c r="AN3" s="448">
        <v>1400</v>
      </c>
      <c r="AO3" s="449">
        <v>1340</v>
      </c>
      <c r="AP3" s="449">
        <v>2000</v>
      </c>
      <c r="AQ3" s="449">
        <v>1400</v>
      </c>
      <c r="AR3" s="449">
        <v>1150</v>
      </c>
      <c r="AS3" s="449">
        <v>1100</v>
      </c>
      <c r="AT3" s="449">
        <v>1750</v>
      </c>
      <c r="AU3" s="449">
        <v>1150</v>
      </c>
      <c r="AV3" s="449">
        <v>900</v>
      </c>
      <c r="AW3" s="449">
        <v>860</v>
      </c>
      <c r="AX3" s="449">
        <v>1200</v>
      </c>
      <c r="AY3" s="450">
        <v>900</v>
      </c>
      <c r="AZ3" s="450">
        <v>650</v>
      </c>
      <c r="BA3" s="450">
        <v>620</v>
      </c>
      <c r="BB3" s="448">
        <f>+'Cuadro Resumen'!C213</f>
        <v>6045.3105000000005</v>
      </c>
      <c r="BC3" s="448">
        <f>+'Cuadro Resumen'!D213</f>
        <v>5571.1684999999998</v>
      </c>
      <c r="BD3" s="448">
        <f>+'Cuadro Resumen'!E213</f>
        <v>7112.13</v>
      </c>
      <c r="BE3" s="448">
        <f>+'Cuadro Resumen'!F213</f>
        <v>6637.9880000000003</v>
      </c>
      <c r="BF3" s="448">
        <f>+'Cuadro Resumen'!C214</f>
        <v>5334.0974999999999</v>
      </c>
      <c r="BG3" s="448">
        <f>+'Cuadro Resumen'!D214</f>
        <v>4859.9555</v>
      </c>
      <c r="BH3" s="448">
        <f>+'Cuadro Resumen'!E214</f>
        <v>6400.9170000000004</v>
      </c>
      <c r="BI3" s="448">
        <f>+'Cuadro Resumen'!F214</f>
        <v>5926.7750000000005</v>
      </c>
      <c r="BJ3" s="449">
        <f>+'Cuadro Resumen'!C215</f>
        <v>4622.8845000000001</v>
      </c>
      <c r="BK3" s="449">
        <f>+'Cuadro Resumen'!D215</f>
        <v>4267.2780000000002</v>
      </c>
      <c r="BL3" s="449">
        <f>+'Cuadro Resumen'!E215</f>
        <v>5689.7039999999997</v>
      </c>
      <c r="BM3" s="449">
        <f>+'Cuadro Resumen'!F215</f>
        <v>5215.5619999999999</v>
      </c>
      <c r="BN3" s="449">
        <f>+'Cuadro Resumen'!C216</f>
        <v>3911.6714999999999</v>
      </c>
      <c r="BO3" s="449">
        <f>+'Cuadro Resumen'!D216</f>
        <v>3556.0650000000001</v>
      </c>
      <c r="BP3" s="449">
        <f>+'Cuadro Resumen'!E216</f>
        <v>4978.491</v>
      </c>
      <c r="BQ3" s="449">
        <f>+'Cuadro Resumen'!F216</f>
        <v>4622.8845000000001</v>
      </c>
      <c r="BR3" s="449">
        <f>+'Cuadro Resumen'!C217</f>
        <v>3437.5295000000001</v>
      </c>
      <c r="BS3" s="449">
        <f>+'Cuadro Resumen'!D217</f>
        <v>3200.4585000000002</v>
      </c>
      <c r="BT3" s="449">
        <f>+'Cuadro Resumen'!E217</f>
        <v>4385.8135000000002</v>
      </c>
      <c r="BU3" s="449">
        <f>+'Cuadro Resumen'!F217</f>
        <v>4030.2069999999999</v>
      </c>
      <c r="CB3" s="86">
        <v>35000</v>
      </c>
      <c r="CC3" s="86">
        <v>15000</v>
      </c>
      <c r="CD3" s="86">
        <v>35000</v>
      </c>
      <c r="CE3" s="86">
        <v>15000</v>
      </c>
    </row>
    <row r="4" spans="1:515" ht="15.75" thickBot="1" x14ac:dyDescent="0.3"/>
    <row r="5" spans="1:515" ht="53.25" thickBot="1" x14ac:dyDescent="0.3">
      <c r="C5" s="87" t="s">
        <v>382</v>
      </c>
      <c r="D5" s="198">
        <f>SUMIF(C:C,$C$10,D:D)</f>
        <v>1009500</v>
      </c>
    </row>
    <row r="8" spans="1:515" x14ac:dyDescent="0.25">
      <c r="C8" s="107"/>
      <c r="D8" s="107"/>
      <c r="E8" s="107"/>
      <c r="F8" s="107"/>
      <c r="G8" s="78"/>
      <c r="H8" s="107"/>
      <c r="I8" s="107"/>
    </row>
    <row r="9" spans="1:515" ht="15.75" thickBot="1" x14ac:dyDescent="0.3">
      <c r="C9" s="107"/>
      <c r="D9" s="107"/>
      <c r="E9" s="107"/>
      <c r="F9" s="107"/>
      <c r="G9" s="78"/>
      <c r="H9" s="107"/>
      <c r="I9" s="107"/>
    </row>
    <row r="10" spans="1:515" ht="15.75" customHeight="1" thickBot="1" x14ac:dyDescent="0.3">
      <c r="B10" s="93"/>
      <c r="C10" s="29" t="s">
        <v>43</v>
      </c>
      <c r="D10" s="108">
        <f>SUM(F17:F30)</f>
        <v>202500</v>
      </c>
      <c r="F10" s="70"/>
      <c r="G10" s="79"/>
      <c r="H10" s="70"/>
      <c r="I10" s="70"/>
    </row>
    <row r="11" spans="1:515" ht="15" customHeight="1" x14ac:dyDescent="0.25">
      <c r="B11" s="93"/>
      <c r="C11" s="70"/>
      <c r="D11" s="31"/>
      <c r="E11" s="93"/>
      <c r="F11" s="93"/>
      <c r="G11" s="93"/>
      <c r="H11" s="76"/>
      <c r="I11" s="76"/>
      <c r="J11" s="76"/>
      <c r="K11" s="112"/>
    </row>
    <row r="12" spans="1:515" ht="15" customHeight="1" x14ac:dyDescent="0.25">
      <c r="B12" s="93"/>
      <c r="C12" s="70"/>
      <c r="D12" s="31"/>
      <c r="E12" s="93"/>
      <c r="F12" s="93"/>
      <c r="G12" s="93"/>
      <c r="H12" s="76"/>
      <c r="I12" s="76"/>
      <c r="J12" s="76"/>
      <c r="K12" s="112"/>
    </row>
    <row r="13" spans="1:515" ht="15.75" customHeight="1" x14ac:dyDescent="0.25">
      <c r="B13" s="93"/>
      <c r="C13" s="202" t="s">
        <v>391</v>
      </c>
      <c r="D13" s="630" t="s">
        <v>2591</v>
      </c>
      <c r="E13" s="93"/>
      <c r="F13" s="93"/>
      <c r="G13" s="93"/>
      <c r="H13" s="76"/>
      <c r="I13" s="76"/>
      <c r="J13" s="76"/>
      <c r="K13" s="112"/>
    </row>
    <row r="14" spans="1:515" ht="18.75" customHeight="1"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Presentar propuesta y aprobada a la DICyP y presentada al Consejo Universtario. Y finalmente aprobada por la Junta de Dirección Universitaria. Implementacion del Instituto de Investigacion en el Edificio Ciencias de la Salud. Revision y ejecucion de los 3 programas planificados. </v>
      </c>
      <c r="D14" s="31"/>
      <c r="E14" s="93"/>
      <c r="F14" s="93"/>
      <c r="G14" s="93"/>
      <c r="H14" s="76"/>
      <c r="I14" s="76"/>
      <c r="J14" s="76"/>
      <c r="K14" s="112"/>
    </row>
    <row r="15" spans="1:515" ht="15" customHeight="1" x14ac:dyDescent="0.25">
      <c r="B15" s="93"/>
      <c r="F15" s="93"/>
      <c r="G15" s="76"/>
      <c r="H15" s="76"/>
      <c r="I15" s="76"/>
    </row>
    <row r="16" spans="1:51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463</v>
      </c>
    </row>
    <row r="17" spans="2:12" ht="15.75" thickBot="1" x14ac:dyDescent="0.3">
      <c r="B17" s="93"/>
      <c r="C17" s="305" t="s">
        <v>1337</v>
      </c>
      <c r="D17" s="158">
        <v>3</v>
      </c>
      <c r="E17" s="96">
        <f>HLOOKUP($C17,$CB$2:$CE$3,2,0)</f>
        <v>15000</v>
      </c>
      <c r="F17" s="97">
        <f>D17*E17</f>
        <v>45000</v>
      </c>
      <c r="G17" s="165" t="s">
        <v>128</v>
      </c>
      <c r="H17" s="98" t="s">
        <v>1012</v>
      </c>
      <c r="I17" s="98" t="str">
        <f>VLOOKUP(H17,Presupuesto!$B$11:$C$565,2,0)</f>
        <v>EQUIPO DE COMPUTACION</v>
      </c>
      <c r="J17" s="218" t="s">
        <v>1357</v>
      </c>
      <c r="K17" s="98" t="s">
        <v>411</v>
      </c>
      <c r="L17" s="98"/>
    </row>
    <row r="18" spans="2:12" x14ac:dyDescent="0.25">
      <c r="B18" s="93"/>
      <c r="C18" s="305" t="s">
        <v>1335</v>
      </c>
      <c r="D18" s="151">
        <v>3</v>
      </c>
      <c r="E18" s="96">
        <f>HLOOKUP($C18,$CB$2:$CE$3,2,0)</f>
        <v>35000</v>
      </c>
      <c r="F18" s="97">
        <f>D18*E18</f>
        <v>105000</v>
      </c>
      <c r="G18" s="165" t="s">
        <v>128</v>
      </c>
      <c r="H18" s="101" t="s">
        <v>1012</v>
      </c>
      <c r="I18" s="101" t="str">
        <f>VLOOKUP(H18,Presupuesto!$B$11:$C$565,2,0)</f>
        <v>EQUIPO DE COMPUTACION</v>
      </c>
      <c r="J18" s="98" t="str">
        <f t="shared" ref="J18:J29" si="0">$J$17</f>
        <v>Investigación Científica</v>
      </c>
      <c r="K18" s="98" t="s">
        <v>411</v>
      </c>
      <c r="L18" s="98"/>
    </row>
    <row r="19" spans="2:12" x14ac:dyDescent="0.25">
      <c r="B19" s="93"/>
      <c r="C19" s="99" t="s">
        <v>73</v>
      </c>
      <c r="D19" s="151"/>
      <c r="E19" s="100">
        <v>4000</v>
      </c>
      <c r="F19" s="97">
        <f t="shared" ref="F19:F30" si="1">D19*E19</f>
        <v>0</v>
      </c>
      <c r="G19" s="165"/>
      <c r="H19" s="101" t="s">
        <v>984</v>
      </c>
      <c r="I19" s="101" t="str">
        <f>VLOOKUP(H19,Presupuesto!$B$11:$C$565,2,0)</f>
        <v>EQUIPOS VARIOS DE OFICINA</v>
      </c>
      <c r="J19" s="98" t="str">
        <f t="shared" si="0"/>
        <v>Investigación Científica</v>
      </c>
      <c r="K19" s="98" t="s">
        <v>411</v>
      </c>
      <c r="L19" s="98"/>
    </row>
    <row r="20" spans="2:12" x14ac:dyDescent="0.25">
      <c r="B20" s="93"/>
      <c r="C20" s="99" t="s">
        <v>74</v>
      </c>
      <c r="D20" s="151">
        <v>2</v>
      </c>
      <c r="E20" s="100">
        <v>8000</v>
      </c>
      <c r="F20" s="97">
        <f t="shared" si="1"/>
        <v>16000</v>
      </c>
      <c r="G20" s="165" t="s">
        <v>128</v>
      </c>
      <c r="H20" s="101" t="s">
        <v>1012</v>
      </c>
      <c r="I20" s="101" t="str">
        <f>VLOOKUP(H20,Presupuesto!$B$11:$C$565,2,0)</f>
        <v>EQUIPO DE COMPUTACION</v>
      </c>
      <c r="J20" s="98" t="str">
        <f t="shared" si="0"/>
        <v>Investigación Científica</v>
      </c>
      <c r="K20" s="98" t="s">
        <v>411</v>
      </c>
      <c r="L20" s="98"/>
    </row>
    <row r="21" spans="2:12" x14ac:dyDescent="0.25">
      <c r="B21" s="93"/>
      <c r="C21" s="99" t="s">
        <v>75</v>
      </c>
      <c r="D21" s="151"/>
      <c r="E21" s="100">
        <v>5000</v>
      </c>
      <c r="F21" s="97">
        <f t="shared" si="1"/>
        <v>0</v>
      </c>
      <c r="G21" s="165"/>
      <c r="H21" s="101" t="s">
        <v>1012</v>
      </c>
      <c r="I21" s="101" t="str">
        <f>VLOOKUP(H21,Presupuesto!$B$11:$C$565,2,0)</f>
        <v>EQUIPO DE COMPUTACION</v>
      </c>
      <c r="J21" s="98" t="str">
        <f t="shared" si="0"/>
        <v>Investigación Científica</v>
      </c>
      <c r="K21" s="98" t="s">
        <v>411</v>
      </c>
      <c r="L21" s="98"/>
    </row>
    <row r="22" spans="2:12" x14ac:dyDescent="0.25">
      <c r="B22" s="93"/>
      <c r="C22" s="99" t="s">
        <v>35</v>
      </c>
      <c r="D22" s="151">
        <v>2</v>
      </c>
      <c r="E22" s="100">
        <v>13000</v>
      </c>
      <c r="F22" s="97">
        <f t="shared" si="1"/>
        <v>26000</v>
      </c>
      <c r="G22" s="165" t="s">
        <v>128</v>
      </c>
      <c r="H22" s="101" t="s">
        <v>998</v>
      </c>
      <c r="I22" s="101" t="str">
        <f>VLOOKUP(H22,Presupuesto!$B$11:$C$565,2,0)</f>
        <v>EQUIPO DE TRANSPORTE TRACCION Y ELEVACION</v>
      </c>
      <c r="J22" s="98" t="str">
        <f t="shared" si="0"/>
        <v>Investigación Científica</v>
      </c>
      <c r="K22" s="98" t="s">
        <v>411</v>
      </c>
      <c r="L22" s="98"/>
    </row>
    <row r="23" spans="2:12" x14ac:dyDescent="0.25">
      <c r="B23" s="93"/>
      <c r="C23" s="99" t="s">
        <v>76</v>
      </c>
      <c r="D23" s="151"/>
      <c r="E23" s="100">
        <v>15000</v>
      </c>
      <c r="F23" s="97">
        <f t="shared" si="1"/>
        <v>0</v>
      </c>
      <c r="G23" s="165"/>
      <c r="H23" s="101" t="s">
        <v>998</v>
      </c>
      <c r="I23" s="101" t="str">
        <f>VLOOKUP(H23,Presupuesto!$B$11:$C$565,2,0)</f>
        <v>EQUIPO DE TRANSPORTE TRACCION Y ELEVACION</v>
      </c>
      <c r="J23" s="98" t="str">
        <f t="shared" si="0"/>
        <v>Investigación Científica</v>
      </c>
      <c r="K23" s="98" t="s">
        <v>411</v>
      </c>
      <c r="L23" s="98"/>
    </row>
    <row r="24" spans="2:12" x14ac:dyDescent="0.25">
      <c r="B24" s="93"/>
      <c r="C24" s="99" t="s">
        <v>77</v>
      </c>
      <c r="D24" s="151"/>
      <c r="E24" s="100">
        <v>10000</v>
      </c>
      <c r="F24" s="97">
        <f t="shared" si="1"/>
        <v>0</v>
      </c>
      <c r="G24" s="165"/>
      <c r="H24" s="101" t="s">
        <v>998</v>
      </c>
      <c r="I24" s="101" t="str">
        <f>VLOOKUP(H24,Presupuesto!$B$11:$C$565,2,0)</f>
        <v>EQUIPO DE TRANSPORTE TRACCION Y ELEVACION</v>
      </c>
      <c r="J24" s="98" t="str">
        <f t="shared" si="0"/>
        <v>Investigación Científica</v>
      </c>
      <c r="K24" s="98" t="s">
        <v>411</v>
      </c>
      <c r="L24" s="98"/>
    </row>
    <row r="25" spans="2:12" x14ac:dyDescent="0.25">
      <c r="C25" s="99" t="s">
        <v>78</v>
      </c>
      <c r="D25" s="151"/>
      <c r="E25" s="100">
        <v>10000</v>
      </c>
      <c r="F25" s="97">
        <f t="shared" si="1"/>
        <v>0</v>
      </c>
      <c r="G25" s="165"/>
      <c r="H25" s="101" t="s">
        <v>1044</v>
      </c>
      <c r="I25" s="101" t="str">
        <f>VLOOKUP(H25,Presupuesto!$B$11:$C$565,2,0)</f>
        <v>APLICACIONES INFORMATICAS</v>
      </c>
      <c r="J25" s="98" t="str">
        <f t="shared" si="0"/>
        <v>Investigación Científica</v>
      </c>
      <c r="K25" s="98" t="s">
        <v>411</v>
      </c>
      <c r="L25" s="98"/>
    </row>
    <row r="26" spans="2:12" x14ac:dyDescent="0.25">
      <c r="C26" s="109" t="s">
        <v>79</v>
      </c>
      <c r="D26" s="151">
        <v>2</v>
      </c>
      <c r="E26" s="100">
        <v>2000</v>
      </c>
      <c r="F26" s="97">
        <f t="shared" si="1"/>
        <v>4000</v>
      </c>
      <c r="G26" s="165" t="s">
        <v>128</v>
      </c>
      <c r="H26" s="110" t="s">
        <v>1012</v>
      </c>
      <c r="I26" s="110" t="str">
        <f>VLOOKUP(H26,Presupuesto!$B$11:$C$565,2,0)</f>
        <v>EQUIPO DE COMPUTACION</v>
      </c>
      <c r="J26" s="98" t="str">
        <f t="shared" si="0"/>
        <v>Investigación Científica</v>
      </c>
      <c r="K26" s="98" t="s">
        <v>411</v>
      </c>
      <c r="L26" s="98"/>
    </row>
    <row r="27" spans="2:12" x14ac:dyDescent="0.25">
      <c r="C27" s="109" t="s">
        <v>1454</v>
      </c>
      <c r="D27" s="151">
        <v>3</v>
      </c>
      <c r="E27" s="100">
        <v>1500</v>
      </c>
      <c r="F27" s="97">
        <f t="shared" si="1"/>
        <v>4500</v>
      </c>
      <c r="G27" s="165" t="s">
        <v>128</v>
      </c>
      <c r="H27" s="110" t="s">
        <v>944</v>
      </c>
      <c r="I27" s="110" t="str">
        <f>VLOOKUP(H27,Presupuesto!$B$11:$C$565,2,0)</f>
        <v>UTILES Y MATERIALES ELECTRICOS</v>
      </c>
      <c r="J27" s="98" t="str">
        <f t="shared" si="0"/>
        <v>Investigación Científica</v>
      </c>
      <c r="K27" s="98" t="s">
        <v>411</v>
      </c>
      <c r="L27" s="98"/>
    </row>
    <row r="28" spans="2:12" x14ac:dyDescent="0.25">
      <c r="C28" s="109" t="s">
        <v>80</v>
      </c>
      <c r="D28" s="151"/>
      <c r="E28" s="100">
        <v>1500</v>
      </c>
      <c r="F28" s="97">
        <f t="shared" si="1"/>
        <v>0</v>
      </c>
      <c r="G28" s="165"/>
      <c r="H28" s="110" t="s">
        <v>1012</v>
      </c>
      <c r="I28" s="110" t="str">
        <f>VLOOKUP(H28,Presupuesto!$B$11:$C$565,2,0)</f>
        <v>EQUIPO DE COMPUTACION</v>
      </c>
      <c r="J28" s="98" t="str">
        <f t="shared" si="0"/>
        <v>Investigación Científica</v>
      </c>
      <c r="K28" s="98" t="s">
        <v>411</v>
      </c>
      <c r="L28" s="98"/>
    </row>
    <row r="29" spans="2:12" x14ac:dyDescent="0.25">
      <c r="C29" s="109" t="s">
        <v>81</v>
      </c>
      <c r="D29" s="151"/>
      <c r="E29" s="100">
        <v>500</v>
      </c>
      <c r="F29" s="97">
        <f t="shared" si="1"/>
        <v>0</v>
      </c>
      <c r="G29" s="165"/>
      <c r="H29" s="110" t="s">
        <v>953</v>
      </c>
      <c r="I29" s="110" t="str">
        <f>VLOOKUP(H29,Presupuesto!$B$11:$C$565,2,0)</f>
        <v>OTROS RESPUESTOS Y ACCESORIOS MENORES</v>
      </c>
      <c r="J29" s="98" t="str">
        <f t="shared" si="0"/>
        <v>Investigación Científica</v>
      </c>
      <c r="K29" s="98" t="s">
        <v>411</v>
      </c>
      <c r="L29" s="98"/>
    </row>
    <row r="30" spans="2:12" ht="15.75" thickBot="1" x14ac:dyDescent="0.3">
      <c r="B30" s="93"/>
      <c r="C30" s="102" t="s">
        <v>82</v>
      </c>
      <c r="D30" s="159">
        <v>100</v>
      </c>
      <c r="E30" s="104">
        <v>20</v>
      </c>
      <c r="F30" s="105">
        <f t="shared" si="1"/>
        <v>2000</v>
      </c>
      <c r="G30" s="162" t="s">
        <v>128</v>
      </c>
      <c r="H30" s="106" t="s">
        <v>953</v>
      </c>
      <c r="I30" s="106" t="str">
        <f>VLOOKUP(H30,Presupuesto!$B$11:$C$565,2,0)</f>
        <v>OTROS RESPUESTOS Y ACCESORIOS MENORES</v>
      </c>
      <c r="J30" s="106" t="str">
        <f t="shared" ref="J30" si="2">$J$17</f>
        <v>Investigación Científica</v>
      </c>
      <c r="K30" s="98" t="s">
        <v>411</v>
      </c>
      <c r="L30" s="124"/>
    </row>
    <row r="31" spans="2:12" ht="15" customHeight="1" x14ac:dyDescent="0.25">
      <c r="B31" s="93"/>
      <c r="F31" s="93"/>
      <c r="G31" s="76"/>
      <c r="H31" s="76"/>
      <c r="I31" s="76"/>
    </row>
    <row r="32" spans="2:12" ht="15.75" customHeight="1" thickBot="1" x14ac:dyDescent="0.3"/>
    <row r="33" spans="3:12" ht="15.75" customHeight="1" thickBot="1" x14ac:dyDescent="0.3">
      <c r="C33" s="29" t="s">
        <v>43</v>
      </c>
      <c r="D33" s="108">
        <f>SUM(F40:F53)</f>
        <v>35000</v>
      </c>
      <c r="F33" s="70"/>
      <c r="G33" s="79"/>
      <c r="H33" s="70"/>
      <c r="I33" s="70"/>
    </row>
    <row r="34" spans="3:12" ht="15" customHeight="1" x14ac:dyDescent="0.25">
      <c r="C34" s="70"/>
      <c r="D34" s="31"/>
      <c r="E34" s="93"/>
      <c r="F34" s="93"/>
      <c r="G34" s="93"/>
      <c r="H34" s="76"/>
      <c r="I34" s="76"/>
      <c r="J34" s="76"/>
      <c r="K34" s="112"/>
    </row>
    <row r="35" spans="3:12" ht="15" customHeight="1" x14ac:dyDescent="0.25">
      <c r="C35" s="70"/>
      <c r="D35" s="31"/>
      <c r="E35" s="93"/>
      <c r="F35" s="93"/>
      <c r="G35" s="93"/>
      <c r="H35" s="76"/>
      <c r="I35" s="76"/>
      <c r="J35" s="76"/>
      <c r="K35" s="112"/>
    </row>
    <row r="36" spans="3:12" ht="15.75" customHeight="1" x14ac:dyDescent="0.25">
      <c r="C36" s="202" t="s">
        <v>391</v>
      </c>
      <c r="D36" s="686" t="s">
        <v>2651</v>
      </c>
      <c r="E36" s="93"/>
      <c r="F36" s="93"/>
      <c r="G36" s="93"/>
      <c r="H36" s="76"/>
      <c r="I36" s="76"/>
      <c r="J36" s="76"/>
      <c r="K36" s="112"/>
    </row>
    <row r="37" spans="3:12" ht="18.75" customHeight="1" x14ac:dyDescent="0.25">
      <c r="C37" s="210" t="str">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1. Elaboración y desarrollo de plan de capacitación. Promocion interna. Ejecucion de la actividad. (Capacitacion publicacion articulos cientificos)</v>
      </c>
      <c r="D37" s="31"/>
      <c r="E37" s="93"/>
      <c r="F37" s="93"/>
      <c r="G37" s="93"/>
      <c r="H37" s="76"/>
      <c r="I37" s="76"/>
      <c r="J37" s="76"/>
      <c r="K37" s="112"/>
    </row>
    <row r="38" spans="3:12" ht="15" customHeight="1"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463</v>
      </c>
    </row>
    <row r="40" spans="3:12" ht="15.75" thickBot="1" x14ac:dyDescent="0.3">
      <c r="C40" s="305" t="s">
        <v>1337</v>
      </c>
      <c r="D40" s="158"/>
      <c r="E40" s="96">
        <f>HLOOKUP($C40,$CB$2:$CE$3,2,0)</f>
        <v>15000</v>
      </c>
      <c r="F40" s="97">
        <f>D40*E40</f>
        <v>0</v>
      </c>
      <c r="G40" s="165"/>
      <c r="H40" s="98" t="s">
        <v>1012</v>
      </c>
      <c r="I40" s="98" t="str">
        <f>VLOOKUP(H40,Presupuesto!$B$11:$C$565,2,0)</f>
        <v>EQUIPO DE COMPUTACION</v>
      </c>
      <c r="J40" s="218" t="s">
        <v>1445</v>
      </c>
      <c r="K40" s="98" t="s">
        <v>398</v>
      </c>
      <c r="L40" s="98"/>
    </row>
    <row r="41" spans="3:12" x14ac:dyDescent="0.25">
      <c r="C41" s="305" t="s">
        <v>1335</v>
      </c>
      <c r="D41" s="151">
        <v>1</v>
      </c>
      <c r="E41" s="96">
        <f>HLOOKUP($C41,$CB$2:$CE$3,2,0)</f>
        <v>35000</v>
      </c>
      <c r="F41" s="97">
        <f>D41*E41</f>
        <v>35000</v>
      </c>
      <c r="G41" s="165" t="s">
        <v>128</v>
      </c>
      <c r="H41" s="101" t="s">
        <v>1012</v>
      </c>
      <c r="I41" s="101" t="str">
        <f>VLOOKUP(H41,Presupuesto!$B$11:$C$565,2,0)</f>
        <v>EQUIPO DE COMPUTACION</v>
      </c>
      <c r="J41" s="98" t="str">
        <f>$J$40</f>
        <v>Posgrado</v>
      </c>
      <c r="K41" s="98" t="s">
        <v>398</v>
      </c>
      <c r="L41" s="98"/>
    </row>
    <row r="42" spans="3:12" x14ac:dyDescent="0.25">
      <c r="C42" s="99" t="s">
        <v>73</v>
      </c>
      <c r="D42" s="151"/>
      <c r="E42" s="100">
        <v>4000</v>
      </c>
      <c r="F42" s="97">
        <f t="shared" ref="F42:F53" si="3">D42*E42</f>
        <v>0</v>
      </c>
      <c r="G42" s="165"/>
      <c r="H42" s="101" t="s">
        <v>984</v>
      </c>
      <c r="I42" s="101" t="str">
        <f>VLOOKUP(H42,Presupuesto!$B$11:$C$565,2,0)</f>
        <v>EQUIPOS VARIOS DE OFICINA</v>
      </c>
      <c r="J42" s="98" t="str">
        <f t="shared" ref="J42:J53" si="4">$J$40</f>
        <v>Posgrado</v>
      </c>
      <c r="K42" s="98" t="s">
        <v>398</v>
      </c>
      <c r="L42" s="98"/>
    </row>
    <row r="43" spans="3:12" x14ac:dyDescent="0.25">
      <c r="C43" s="99" t="s">
        <v>74</v>
      </c>
      <c r="D43" s="151"/>
      <c r="E43" s="100">
        <v>8000</v>
      </c>
      <c r="F43" s="97">
        <f t="shared" si="3"/>
        <v>0</v>
      </c>
      <c r="G43" s="165"/>
      <c r="H43" s="101" t="s">
        <v>1012</v>
      </c>
      <c r="I43" s="101" t="str">
        <f>VLOOKUP(H43,Presupuesto!$B$11:$C$565,2,0)</f>
        <v>EQUIPO DE COMPUTACION</v>
      </c>
      <c r="J43" s="98" t="str">
        <f t="shared" si="4"/>
        <v>Posgrado</v>
      </c>
      <c r="K43" s="98" t="s">
        <v>398</v>
      </c>
      <c r="L43" s="98"/>
    </row>
    <row r="44" spans="3:12" x14ac:dyDescent="0.25">
      <c r="C44" s="99" t="s">
        <v>75</v>
      </c>
      <c r="D44" s="151"/>
      <c r="E44" s="100">
        <v>5000</v>
      </c>
      <c r="F44" s="97">
        <f t="shared" si="3"/>
        <v>0</v>
      </c>
      <c r="G44" s="165"/>
      <c r="H44" s="101" t="s">
        <v>1012</v>
      </c>
      <c r="I44" s="101" t="str">
        <f>VLOOKUP(H44,Presupuesto!$B$11:$C$565,2,0)</f>
        <v>EQUIPO DE COMPUTACION</v>
      </c>
      <c r="J44" s="98" t="str">
        <f t="shared" si="4"/>
        <v>Posgrado</v>
      </c>
      <c r="K44" s="98" t="s">
        <v>398</v>
      </c>
      <c r="L44" s="98"/>
    </row>
    <row r="45" spans="3:12" x14ac:dyDescent="0.25">
      <c r="C45" s="99" t="s">
        <v>35</v>
      </c>
      <c r="D45" s="151"/>
      <c r="E45" s="100">
        <v>13000</v>
      </c>
      <c r="F45" s="97">
        <f t="shared" si="3"/>
        <v>0</v>
      </c>
      <c r="G45" s="165"/>
      <c r="H45" s="101" t="s">
        <v>998</v>
      </c>
      <c r="I45" s="101" t="str">
        <f>VLOOKUP(H45,Presupuesto!$B$11:$C$565,2,0)</f>
        <v>EQUIPO DE TRANSPORTE TRACCION Y ELEVACION</v>
      </c>
      <c r="J45" s="98" t="str">
        <f t="shared" si="4"/>
        <v>Posgrado</v>
      </c>
      <c r="K45" s="98" t="s">
        <v>398</v>
      </c>
      <c r="L45" s="98"/>
    </row>
    <row r="46" spans="3:12" x14ac:dyDescent="0.25">
      <c r="C46" s="99" t="s">
        <v>76</v>
      </c>
      <c r="D46" s="151"/>
      <c r="E46" s="100">
        <v>15000</v>
      </c>
      <c r="F46" s="97">
        <f t="shared" si="3"/>
        <v>0</v>
      </c>
      <c r="G46" s="165"/>
      <c r="H46" s="101" t="s">
        <v>998</v>
      </c>
      <c r="I46" s="101" t="str">
        <f>VLOOKUP(H46,Presupuesto!$B$11:$C$565,2,0)</f>
        <v>EQUIPO DE TRANSPORTE TRACCION Y ELEVACION</v>
      </c>
      <c r="J46" s="98" t="str">
        <f t="shared" si="4"/>
        <v>Posgrado</v>
      </c>
      <c r="K46" s="98" t="s">
        <v>398</v>
      </c>
      <c r="L46" s="98"/>
    </row>
    <row r="47" spans="3:12" x14ac:dyDescent="0.25">
      <c r="C47" s="99" t="s">
        <v>77</v>
      </c>
      <c r="D47" s="151"/>
      <c r="E47" s="100">
        <v>10000</v>
      </c>
      <c r="F47" s="97">
        <f t="shared" si="3"/>
        <v>0</v>
      </c>
      <c r="G47" s="165"/>
      <c r="H47" s="101" t="s">
        <v>998</v>
      </c>
      <c r="I47" s="101" t="str">
        <f>VLOOKUP(H47,Presupuesto!$B$11:$C$565,2,0)</f>
        <v>EQUIPO DE TRANSPORTE TRACCION Y ELEVACION</v>
      </c>
      <c r="J47" s="98" t="str">
        <f t="shared" si="4"/>
        <v>Posgrado</v>
      </c>
      <c r="K47" s="98" t="s">
        <v>398</v>
      </c>
      <c r="L47" s="98"/>
    </row>
    <row r="48" spans="3:12" x14ac:dyDescent="0.25">
      <c r="C48" s="99" t="s">
        <v>78</v>
      </c>
      <c r="D48" s="151"/>
      <c r="E48" s="100">
        <v>10000</v>
      </c>
      <c r="F48" s="97">
        <f t="shared" si="3"/>
        <v>0</v>
      </c>
      <c r="G48" s="165"/>
      <c r="H48" s="101" t="s">
        <v>1044</v>
      </c>
      <c r="I48" s="101" t="str">
        <f>VLOOKUP(H48,Presupuesto!$B$11:$C$565,2,0)</f>
        <v>APLICACIONES INFORMATICAS</v>
      </c>
      <c r="J48" s="98" t="str">
        <f t="shared" si="4"/>
        <v>Posgrado</v>
      </c>
      <c r="K48" s="98" t="s">
        <v>398</v>
      </c>
      <c r="L48" s="98"/>
    </row>
    <row r="49" spans="3:12" x14ac:dyDescent="0.25">
      <c r="C49" s="109" t="s">
        <v>79</v>
      </c>
      <c r="D49" s="151"/>
      <c r="E49" s="100">
        <v>2000</v>
      </c>
      <c r="F49" s="97">
        <f t="shared" si="3"/>
        <v>0</v>
      </c>
      <c r="G49" s="165"/>
      <c r="H49" s="110" t="s">
        <v>1012</v>
      </c>
      <c r="I49" s="110" t="str">
        <f>VLOOKUP(H49,Presupuesto!$B$11:$C$565,2,0)</f>
        <v>EQUIPO DE COMPUTACION</v>
      </c>
      <c r="J49" s="98" t="str">
        <f t="shared" si="4"/>
        <v>Posgrado</v>
      </c>
      <c r="K49" s="98" t="s">
        <v>398</v>
      </c>
      <c r="L49" s="98"/>
    </row>
    <row r="50" spans="3:12" x14ac:dyDescent="0.25">
      <c r="C50" s="109" t="s">
        <v>1454</v>
      </c>
      <c r="D50" s="151"/>
      <c r="E50" s="100">
        <v>1500</v>
      </c>
      <c r="F50" s="97">
        <f t="shared" si="3"/>
        <v>0</v>
      </c>
      <c r="G50" s="165"/>
      <c r="H50" s="110" t="s">
        <v>944</v>
      </c>
      <c r="I50" s="110" t="str">
        <f>VLOOKUP(H50,Presupuesto!$B$11:$C$565,2,0)</f>
        <v>UTILES Y MATERIALES ELECTRICOS</v>
      </c>
      <c r="J50" s="98" t="str">
        <f t="shared" si="4"/>
        <v>Posgrado</v>
      </c>
      <c r="K50" s="98" t="s">
        <v>398</v>
      </c>
      <c r="L50" s="98"/>
    </row>
    <row r="51" spans="3:12" x14ac:dyDescent="0.25">
      <c r="C51" s="109" t="s">
        <v>80</v>
      </c>
      <c r="D51" s="151"/>
      <c r="E51" s="100">
        <v>1500</v>
      </c>
      <c r="F51" s="97">
        <f t="shared" si="3"/>
        <v>0</v>
      </c>
      <c r="G51" s="165"/>
      <c r="H51" s="110" t="s">
        <v>1012</v>
      </c>
      <c r="I51" s="110" t="str">
        <f>VLOOKUP(H51,Presupuesto!$B$11:$C$565,2,0)</f>
        <v>EQUIPO DE COMPUTACION</v>
      </c>
      <c r="J51" s="98" t="str">
        <f t="shared" si="4"/>
        <v>Posgrado</v>
      </c>
      <c r="K51" s="98" t="s">
        <v>398</v>
      </c>
      <c r="L51" s="98"/>
    </row>
    <row r="52" spans="3:12" x14ac:dyDescent="0.25">
      <c r="C52" s="109" t="s">
        <v>81</v>
      </c>
      <c r="D52" s="151"/>
      <c r="E52" s="100">
        <v>500</v>
      </c>
      <c r="F52" s="97">
        <f t="shared" si="3"/>
        <v>0</v>
      </c>
      <c r="G52" s="165"/>
      <c r="H52" s="110" t="s">
        <v>953</v>
      </c>
      <c r="I52" s="110" t="str">
        <f>VLOOKUP(H52,Presupuesto!$B$11:$C$565,2,0)</f>
        <v>OTROS RESPUESTOS Y ACCESORIOS MENORES</v>
      </c>
      <c r="J52" s="98" t="str">
        <f t="shared" si="4"/>
        <v>Posgrado</v>
      </c>
      <c r="K52" s="98" t="s">
        <v>398</v>
      </c>
      <c r="L52" s="98"/>
    </row>
    <row r="53" spans="3:12" ht="15.75" thickBot="1" x14ac:dyDescent="0.3">
      <c r="C53" s="102" t="s">
        <v>82</v>
      </c>
      <c r="D53" s="159"/>
      <c r="E53" s="104">
        <v>20</v>
      </c>
      <c r="F53" s="105">
        <f t="shared" si="3"/>
        <v>0</v>
      </c>
      <c r="G53" s="162"/>
      <c r="H53" s="106" t="s">
        <v>953</v>
      </c>
      <c r="I53" s="106" t="str">
        <f>VLOOKUP(H53,Presupuesto!$B$11:$C$565,2,0)</f>
        <v>OTROS RESPUESTOS Y ACCESORIOS MENORES</v>
      </c>
      <c r="J53" s="106" t="str">
        <f t="shared" si="4"/>
        <v>Posgrado</v>
      </c>
      <c r="K53" s="98" t="s">
        <v>398</v>
      </c>
      <c r="L53" s="124"/>
    </row>
    <row r="54" spans="3:12" ht="15" customHeight="1" x14ac:dyDescent="0.25"/>
    <row r="55" spans="3:12" ht="15.75" customHeight="1" thickBot="1" x14ac:dyDescent="0.3"/>
    <row r="56" spans="3:12" ht="15.75" customHeight="1" thickBot="1" x14ac:dyDescent="0.3">
      <c r="C56" s="29" t="s">
        <v>43</v>
      </c>
      <c r="D56" s="108">
        <f>SUM(F63:F76)</f>
        <v>35000</v>
      </c>
      <c r="F56" s="70"/>
      <c r="G56" s="79"/>
      <c r="H56" s="70"/>
      <c r="I56" s="70"/>
    </row>
    <row r="57" spans="3:12" ht="15" customHeight="1" x14ac:dyDescent="0.25">
      <c r="C57" s="70"/>
      <c r="D57" s="31"/>
      <c r="E57" s="93"/>
      <c r="F57" s="93"/>
      <c r="G57" s="93"/>
      <c r="H57" s="76"/>
      <c r="I57" s="76"/>
      <c r="J57" s="76"/>
      <c r="K57" s="112"/>
    </row>
    <row r="58" spans="3:12" ht="15" customHeight="1" x14ac:dyDescent="0.25">
      <c r="C58" s="70"/>
      <c r="D58" s="31"/>
      <c r="E58" s="93"/>
      <c r="F58" s="93"/>
      <c r="G58" s="93"/>
      <c r="H58" s="76"/>
      <c r="I58" s="76"/>
      <c r="J58" s="76"/>
      <c r="K58" s="112"/>
    </row>
    <row r="59" spans="3:12" ht="15.75" customHeight="1" x14ac:dyDescent="0.25">
      <c r="C59" s="202" t="s">
        <v>391</v>
      </c>
      <c r="D59" s="686" t="s">
        <v>2678</v>
      </c>
      <c r="E59" s="93"/>
      <c r="F59" s="93"/>
      <c r="G59" s="93"/>
      <c r="H59" s="76"/>
      <c r="I59" s="76"/>
      <c r="J59" s="76"/>
      <c r="K59" s="112"/>
    </row>
    <row r="60" spans="3:12" ht="18.75" customHeight="1" x14ac:dyDescent="0.25">
      <c r="C60" s="210" t="str">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Recoleccion de informacion. Promocion de la actividad. Ejecucion de la actividad (Atencion Psicopedagogica)</v>
      </c>
      <c r="D60" s="31"/>
      <c r="E60" s="93"/>
      <c r="F60" s="93"/>
      <c r="G60" s="93"/>
      <c r="H60" s="76"/>
      <c r="I60" s="76"/>
      <c r="J60" s="76"/>
      <c r="K60" s="112"/>
    </row>
    <row r="61" spans="3:12" ht="15" customHeight="1" x14ac:dyDescent="0.25">
      <c r="F61" s="93"/>
      <c r="G61" s="76"/>
      <c r="H61" s="76"/>
      <c r="I61" s="76"/>
    </row>
    <row r="62" spans="3:12" ht="30.75" thickBot="1" x14ac:dyDescent="0.3">
      <c r="C62" s="149" t="s">
        <v>44</v>
      </c>
      <c r="D62" s="149" t="s">
        <v>55</v>
      </c>
      <c r="E62" s="149" t="s">
        <v>57</v>
      </c>
      <c r="F62" s="150" t="s">
        <v>27</v>
      </c>
      <c r="G62" s="150" t="s">
        <v>130</v>
      </c>
      <c r="H62" s="149" t="s">
        <v>46</v>
      </c>
      <c r="I62" s="149" t="s">
        <v>131</v>
      </c>
      <c r="J62" s="149" t="s">
        <v>409</v>
      </c>
      <c r="K62" s="149" t="s">
        <v>410</v>
      </c>
      <c r="L62" s="149" t="s">
        <v>463</v>
      </c>
    </row>
    <row r="63" spans="3:12" ht="15.75" thickBot="1" x14ac:dyDescent="0.3">
      <c r="C63" s="305" t="s">
        <v>1337</v>
      </c>
      <c r="D63" s="158"/>
      <c r="E63" s="96">
        <f>HLOOKUP($C63,$CB$2:$CE$3,2,0)</f>
        <v>15000</v>
      </c>
      <c r="F63" s="97">
        <f>D63*E63</f>
        <v>0</v>
      </c>
      <c r="G63" s="165"/>
      <c r="H63" s="98" t="s">
        <v>1012</v>
      </c>
      <c r="I63" s="98" t="str">
        <f>VLOOKUP(H63,Presupuesto!$B$11:$C$565,2,0)</f>
        <v>EQUIPO DE COMPUTACION</v>
      </c>
      <c r="J63" s="218" t="s">
        <v>1358</v>
      </c>
      <c r="K63" s="98" t="s">
        <v>393</v>
      </c>
      <c r="L63" s="98"/>
    </row>
    <row r="64" spans="3:12" x14ac:dyDescent="0.25">
      <c r="C64" s="305" t="s">
        <v>1335</v>
      </c>
      <c r="D64" s="151">
        <v>1</v>
      </c>
      <c r="E64" s="96">
        <f>HLOOKUP($C64,$CB$2:$CE$3,2,0)</f>
        <v>35000</v>
      </c>
      <c r="F64" s="97">
        <f>D64*E64</f>
        <v>35000</v>
      </c>
      <c r="G64" s="165" t="s">
        <v>128</v>
      </c>
      <c r="H64" s="101" t="s">
        <v>1012</v>
      </c>
      <c r="I64" s="101" t="str">
        <f>VLOOKUP(H64,Presupuesto!$B$11:$C$565,2,0)</f>
        <v>EQUIPO DE COMPUTACION</v>
      </c>
      <c r="J64" s="98" t="str">
        <f>$J$63</f>
        <v>Estudiantes y Graduados</v>
      </c>
      <c r="K64" s="98" t="s">
        <v>396</v>
      </c>
      <c r="L64" s="98"/>
    </row>
    <row r="65" spans="3:12" x14ac:dyDescent="0.25">
      <c r="C65" s="99" t="s">
        <v>73</v>
      </c>
      <c r="D65" s="151"/>
      <c r="E65" s="100">
        <v>4000</v>
      </c>
      <c r="F65" s="97">
        <f t="shared" ref="F65:F76" si="5">D65*E65</f>
        <v>0</v>
      </c>
      <c r="G65" s="165"/>
      <c r="H65" s="101" t="s">
        <v>984</v>
      </c>
      <c r="I65" s="101" t="str">
        <f>VLOOKUP(H65,Presupuesto!$B$11:$C$565,2,0)</f>
        <v>EQUIPOS VARIOS DE OFICINA</v>
      </c>
      <c r="J65" s="98" t="str">
        <f t="shared" ref="J65:J76" si="6">$J$63</f>
        <v>Estudiantes y Graduados</v>
      </c>
      <c r="K65" s="98" t="s">
        <v>394</v>
      </c>
      <c r="L65" s="98"/>
    </row>
    <row r="66" spans="3:12" x14ac:dyDescent="0.25">
      <c r="C66" s="99" t="s">
        <v>74</v>
      </c>
      <c r="D66" s="151"/>
      <c r="E66" s="100">
        <v>8000</v>
      </c>
      <c r="F66" s="97">
        <f t="shared" si="5"/>
        <v>0</v>
      </c>
      <c r="G66" s="165"/>
      <c r="H66" s="101" t="s">
        <v>1012</v>
      </c>
      <c r="I66" s="101" t="str">
        <f>VLOOKUP(H66,Presupuesto!$B$11:$C$565,2,0)</f>
        <v>EQUIPO DE COMPUTACION</v>
      </c>
      <c r="J66" s="98" t="str">
        <f t="shared" si="6"/>
        <v>Estudiantes y Graduados</v>
      </c>
      <c r="K66" s="98" t="s">
        <v>394</v>
      </c>
      <c r="L66" s="98"/>
    </row>
    <row r="67" spans="3:12" x14ac:dyDescent="0.25">
      <c r="C67" s="99" t="s">
        <v>75</v>
      </c>
      <c r="D67" s="151"/>
      <c r="E67" s="100">
        <v>5000</v>
      </c>
      <c r="F67" s="97">
        <f t="shared" si="5"/>
        <v>0</v>
      </c>
      <c r="G67" s="165"/>
      <c r="H67" s="101" t="s">
        <v>1012</v>
      </c>
      <c r="I67" s="101" t="str">
        <f>VLOOKUP(H67,Presupuesto!$B$11:$C$565,2,0)</f>
        <v>EQUIPO DE COMPUTACION</v>
      </c>
      <c r="J67" s="98" t="str">
        <f t="shared" si="6"/>
        <v>Estudiantes y Graduados</v>
      </c>
      <c r="K67" s="98" t="s">
        <v>394</v>
      </c>
      <c r="L67" s="98"/>
    </row>
    <row r="68" spans="3:12" x14ac:dyDescent="0.25">
      <c r="C68" s="99" t="s">
        <v>35</v>
      </c>
      <c r="D68" s="151"/>
      <c r="E68" s="100">
        <v>13000</v>
      </c>
      <c r="F68" s="97">
        <f t="shared" si="5"/>
        <v>0</v>
      </c>
      <c r="G68" s="165"/>
      <c r="H68" s="101" t="s">
        <v>998</v>
      </c>
      <c r="I68" s="101" t="str">
        <f>VLOOKUP(H68,Presupuesto!$B$11:$C$565,2,0)</f>
        <v>EQUIPO DE TRANSPORTE TRACCION Y ELEVACION</v>
      </c>
      <c r="J68" s="98" t="str">
        <f t="shared" si="6"/>
        <v>Estudiantes y Graduados</v>
      </c>
      <c r="K68" s="98" t="s">
        <v>394</v>
      </c>
      <c r="L68" s="98"/>
    </row>
    <row r="69" spans="3:12" x14ac:dyDescent="0.25">
      <c r="C69" s="99" t="s">
        <v>76</v>
      </c>
      <c r="D69" s="151"/>
      <c r="E69" s="100">
        <v>15000</v>
      </c>
      <c r="F69" s="97">
        <f t="shared" si="5"/>
        <v>0</v>
      </c>
      <c r="G69" s="165"/>
      <c r="H69" s="101" t="s">
        <v>998</v>
      </c>
      <c r="I69" s="101" t="str">
        <f>VLOOKUP(H69,Presupuesto!$B$11:$C$565,2,0)</f>
        <v>EQUIPO DE TRANSPORTE TRACCION Y ELEVACION</v>
      </c>
      <c r="J69" s="98" t="str">
        <f t="shared" si="6"/>
        <v>Estudiantes y Graduados</v>
      </c>
      <c r="K69" s="98" t="s">
        <v>394</v>
      </c>
      <c r="L69" s="98"/>
    </row>
    <row r="70" spans="3:12" x14ac:dyDescent="0.25">
      <c r="C70" s="99" t="s">
        <v>77</v>
      </c>
      <c r="D70" s="151"/>
      <c r="E70" s="100">
        <v>10000</v>
      </c>
      <c r="F70" s="97">
        <f t="shared" si="5"/>
        <v>0</v>
      </c>
      <c r="G70" s="165"/>
      <c r="H70" s="101" t="s">
        <v>998</v>
      </c>
      <c r="I70" s="101" t="str">
        <f>VLOOKUP(H70,Presupuesto!$B$11:$C$565,2,0)</f>
        <v>EQUIPO DE TRANSPORTE TRACCION Y ELEVACION</v>
      </c>
      <c r="J70" s="98" t="str">
        <f t="shared" si="6"/>
        <v>Estudiantes y Graduados</v>
      </c>
      <c r="K70" s="98" t="s">
        <v>402</v>
      </c>
      <c r="L70" s="98"/>
    </row>
    <row r="71" spans="3:12" x14ac:dyDescent="0.25">
      <c r="C71" s="99" t="s">
        <v>78</v>
      </c>
      <c r="D71" s="151"/>
      <c r="E71" s="100">
        <v>10000</v>
      </c>
      <c r="F71" s="97">
        <f t="shared" si="5"/>
        <v>0</v>
      </c>
      <c r="G71" s="165"/>
      <c r="H71" s="101" t="s">
        <v>1044</v>
      </c>
      <c r="I71" s="101" t="str">
        <f>VLOOKUP(H71,Presupuesto!$B$11:$C$565,2,0)</f>
        <v>APLICACIONES INFORMATICAS</v>
      </c>
      <c r="J71" s="98" t="str">
        <f t="shared" si="6"/>
        <v>Estudiantes y Graduados</v>
      </c>
      <c r="K71" s="98" t="s">
        <v>398</v>
      </c>
      <c r="L71" s="98"/>
    </row>
    <row r="72" spans="3:12" x14ac:dyDescent="0.25">
      <c r="C72" s="109" t="s">
        <v>79</v>
      </c>
      <c r="D72" s="151"/>
      <c r="E72" s="100">
        <v>2000</v>
      </c>
      <c r="F72" s="97">
        <f t="shared" si="5"/>
        <v>0</v>
      </c>
      <c r="G72" s="165"/>
      <c r="H72" s="110" t="s">
        <v>1012</v>
      </c>
      <c r="I72" s="110" t="str">
        <f>VLOOKUP(H72,Presupuesto!$B$11:$C$565,2,0)</f>
        <v>EQUIPO DE COMPUTACION</v>
      </c>
      <c r="J72" s="98" t="str">
        <f t="shared" si="6"/>
        <v>Estudiantes y Graduados</v>
      </c>
      <c r="K72" s="98" t="s">
        <v>394</v>
      </c>
      <c r="L72" s="98"/>
    </row>
    <row r="73" spans="3:12" x14ac:dyDescent="0.25">
      <c r="C73" s="109" t="s">
        <v>1454</v>
      </c>
      <c r="D73" s="151"/>
      <c r="E73" s="100">
        <v>1500</v>
      </c>
      <c r="F73" s="97">
        <f t="shared" si="5"/>
        <v>0</v>
      </c>
      <c r="G73" s="165"/>
      <c r="H73" s="110" t="s">
        <v>944</v>
      </c>
      <c r="I73" s="110" t="str">
        <f>VLOOKUP(H73,Presupuesto!$B$11:$C$565,2,0)</f>
        <v>UTILES Y MATERIALES ELECTRICOS</v>
      </c>
      <c r="J73" s="98" t="str">
        <f t="shared" si="6"/>
        <v>Estudiantes y Graduados</v>
      </c>
      <c r="K73" s="98" t="s">
        <v>394</v>
      </c>
      <c r="L73" s="98"/>
    </row>
    <row r="74" spans="3:12" x14ac:dyDescent="0.25">
      <c r="C74" s="109" t="s">
        <v>80</v>
      </c>
      <c r="D74" s="151"/>
      <c r="E74" s="100">
        <v>1500</v>
      </c>
      <c r="F74" s="97">
        <f t="shared" si="5"/>
        <v>0</v>
      </c>
      <c r="G74" s="165"/>
      <c r="H74" s="110" t="s">
        <v>1012</v>
      </c>
      <c r="I74" s="110" t="str">
        <f>VLOOKUP(H74,Presupuesto!$B$11:$C$565,2,0)</f>
        <v>EQUIPO DE COMPUTACION</v>
      </c>
      <c r="J74" s="98" t="str">
        <f t="shared" si="6"/>
        <v>Estudiantes y Graduados</v>
      </c>
      <c r="K74" s="98" t="s">
        <v>394</v>
      </c>
      <c r="L74" s="98"/>
    </row>
    <row r="75" spans="3:12" x14ac:dyDescent="0.25">
      <c r="C75" s="109" t="s">
        <v>81</v>
      </c>
      <c r="D75" s="151"/>
      <c r="E75" s="100">
        <v>500</v>
      </c>
      <c r="F75" s="97">
        <f t="shared" si="5"/>
        <v>0</v>
      </c>
      <c r="G75" s="165"/>
      <c r="H75" s="110" t="s">
        <v>953</v>
      </c>
      <c r="I75" s="110" t="str">
        <f>VLOOKUP(H75,Presupuesto!$B$11:$C$565,2,0)</f>
        <v>OTROS RESPUESTOS Y ACCESORIOS MENORES</v>
      </c>
      <c r="J75" s="98" t="str">
        <f t="shared" si="6"/>
        <v>Estudiantes y Graduados</v>
      </c>
      <c r="K75" s="98" t="s">
        <v>394</v>
      </c>
      <c r="L75" s="98"/>
    </row>
    <row r="76" spans="3:12" ht="15.75" thickBot="1" x14ac:dyDescent="0.3">
      <c r="C76" s="102" t="s">
        <v>82</v>
      </c>
      <c r="D76" s="159"/>
      <c r="E76" s="104">
        <v>20</v>
      </c>
      <c r="F76" s="105">
        <f t="shared" si="5"/>
        <v>0</v>
      </c>
      <c r="G76" s="162"/>
      <c r="H76" s="106" t="s">
        <v>953</v>
      </c>
      <c r="I76" s="106" t="str">
        <f>VLOOKUP(H76,Presupuesto!$B$11:$C$565,2,0)</f>
        <v>OTROS RESPUESTOS Y ACCESORIOS MENORES</v>
      </c>
      <c r="J76" s="106" t="str">
        <f t="shared" si="6"/>
        <v>Estudiantes y Graduados</v>
      </c>
      <c r="K76" s="124" t="s">
        <v>393</v>
      </c>
      <c r="L76" s="124"/>
    </row>
    <row r="77" spans="3:12" ht="15" customHeight="1" x14ac:dyDescent="0.25">
      <c r="F77" s="93"/>
      <c r="G77" s="76"/>
      <c r="H77" s="76"/>
      <c r="I77" s="76"/>
    </row>
    <row r="78" spans="3:12" ht="15.75" customHeight="1" thickBot="1" x14ac:dyDescent="0.3"/>
    <row r="79" spans="3:12" ht="15.75" customHeight="1" thickBot="1" x14ac:dyDescent="0.3">
      <c r="C79" s="29" t="s">
        <v>43</v>
      </c>
      <c r="D79" s="108">
        <f>SUM(F86:F99)</f>
        <v>118000</v>
      </c>
      <c r="F79" s="70"/>
      <c r="G79" s="79"/>
      <c r="H79" s="70"/>
      <c r="I79" s="70"/>
    </row>
    <row r="80" spans="3:12" ht="15" customHeight="1" x14ac:dyDescent="0.25">
      <c r="C80" s="70"/>
      <c r="D80" s="31"/>
      <c r="E80" s="93"/>
      <c r="F80" s="93"/>
      <c r="G80" s="93"/>
      <c r="H80" s="76"/>
      <c r="I80" s="76"/>
      <c r="J80" s="76"/>
      <c r="K80" s="112"/>
    </row>
    <row r="81" spans="3:12" ht="15" customHeight="1" x14ac:dyDescent="0.25">
      <c r="C81" s="70"/>
      <c r="D81" s="31"/>
      <c r="E81" s="93"/>
      <c r="F81" s="93"/>
      <c r="G81" s="93"/>
      <c r="H81" s="76"/>
      <c r="I81" s="76"/>
      <c r="J81" s="76"/>
      <c r="K81" s="112"/>
    </row>
    <row r="82" spans="3:12" ht="15.75" customHeight="1" x14ac:dyDescent="0.25">
      <c r="C82" s="202" t="s">
        <v>391</v>
      </c>
      <c r="D82" s="686" t="s">
        <v>2783</v>
      </c>
      <c r="E82" s="93"/>
      <c r="F82" s="93"/>
      <c r="G82" s="93"/>
      <c r="H82" s="76"/>
      <c r="I82" s="76"/>
      <c r="J82" s="76"/>
      <c r="K82" s="112"/>
    </row>
    <row r="83" spans="3:12" ht="18.75" customHeight="1" x14ac:dyDescent="0.25">
      <c r="C83" s="210" t="str">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 xml:space="preserve">Implementar en los modulos nuevas tecnicas de enseñanza - aprendizajes propuestas por el Posgrado de Patologia y la DICyP. Hacer uso adecuado de las TIC con el fin de mejorar las practicas educativas en los hospitales. Capacitación constante de los docentes. Aplicar las nuevas lineas de Investigacion en los trabajos de Investigacion de los residentes. </v>
      </c>
      <c r="D83" s="31"/>
      <c r="E83" s="93"/>
      <c r="F83" s="93"/>
      <c r="G83" s="93"/>
      <c r="H83" s="76"/>
      <c r="I83" s="76"/>
      <c r="J83" s="76"/>
      <c r="K83" s="112"/>
    </row>
    <row r="84" spans="3:12" ht="15" customHeight="1" x14ac:dyDescent="0.25">
      <c r="F84" s="93"/>
      <c r="G84" s="76"/>
      <c r="H84" s="76"/>
      <c r="I84" s="76"/>
    </row>
    <row r="85" spans="3:12" ht="30.75" thickBot="1" x14ac:dyDescent="0.3">
      <c r="C85" s="149" t="s">
        <v>44</v>
      </c>
      <c r="D85" s="149" t="s">
        <v>55</v>
      </c>
      <c r="E85" s="149" t="s">
        <v>57</v>
      </c>
      <c r="F85" s="150" t="s">
        <v>27</v>
      </c>
      <c r="G85" s="150" t="s">
        <v>130</v>
      </c>
      <c r="H85" s="149" t="s">
        <v>46</v>
      </c>
      <c r="I85" s="149" t="s">
        <v>131</v>
      </c>
      <c r="J85" s="149" t="s">
        <v>409</v>
      </c>
      <c r="K85" s="149" t="s">
        <v>410</v>
      </c>
      <c r="L85" s="149" t="s">
        <v>463</v>
      </c>
    </row>
    <row r="86" spans="3:12" ht="15.75" thickBot="1" x14ac:dyDescent="0.3">
      <c r="C86" s="305" t="s">
        <v>1337</v>
      </c>
      <c r="D86" s="158"/>
      <c r="E86" s="96">
        <f>HLOOKUP($C86,$CB$2:$CE$3,2,0)</f>
        <v>15000</v>
      </c>
      <c r="F86" s="97">
        <f>D86*E86</f>
        <v>0</v>
      </c>
      <c r="G86" s="165"/>
      <c r="H86" s="98" t="s">
        <v>1012</v>
      </c>
      <c r="I86" s="98" t="str">
        <f>VLOOKUP(H86,Presupuesto!$B$11:$C$565,2,0)</f>
        <v>EQUIPO DE COMPUTACION</v>
      </c>
      <c r="J86" s="218" t="s">
        <v>1445</v>
      </c>
      <c r="K86" s="98" t="s">
        <v>394</v>
      </c>
      <c r="L86" s="98"/>
    </row>
    <row r="87" spans="3:12" x14ac:dyDescent="0.25">
      <c r="C87" s="305" t="s">
        <v>1335</v>
      </c>
      <c r="D87" s="151">
        <v>3</v>
      </c>
      <c r="E87" s="96">
        <f>HLOOKUP($C87,$CB$2:$CE$3,2,0)</f>
        <v>35000</v>
      </c>
      <c r="F87" s="97">
        <f>D87*E87</f>
        <v>105000</v>
      </c>
      <c r="G87" s="165" t="s">
        <v>128</v>
      </c>
      <c r="H87" s="101" t="s">
        <v>1012</v>
      </c>
      <c r="I87" s="101" t="str">
        <f>VLOOKUP(H87,Presupuesto!$B$11:$C$565,2,0)</f>
        <v>EQUIPO DE COMPUTACION</v>
      </c>
      <c r="J87" s="98" t="str">
        <f>$J$86</f>
        <v>Posgrado</v>
      </c>
      <c r="K87" s="98" t="s">
        <v>394</v>
      </c>
      <c r="L87" s="98"/>
    </row>
    <row r="88" spans="3:12" x14ac:dyDescent="0.25">
      <c r="C88" s="99" t="s">
        <v>73</v>
      </c>
      <c r="D88" s="151"/>
      <c r="E88" s="100">
        <v>4000</v>
      </c>
      <c r="F88" s="97">
        <f t="shared" ref="F88:F99" si="7">D88*E88</f>
        <v>0</v>
      </c>
      <c r="G88" s="165"/>
      <c r="H88" s="101" t="s">
        <v>984</v>
      </c>
      <c r="I88" s="101" t="str">
        <f>VLOOKUP(H88,Presupuesto!$B$11:$C$565,2,0)</f>
        <v>EQUIPOS VARIOS DE OFICINA</v>
      </c>
      <c r="J88" s="98" t="str">
        <f t="shared" ref="J88:J99" si="8">$J$86</f>
        <v>Posgrado</v>
      </c>
      <c r="K88" s="98" t="s">
        <v>394</v>
      </c>
      <c r="L88" s="98"/>
    </row>
    <row r="89" spans="3:12" x14ac:dyDescent="0.25">
      <c r="C89" s="99" t="s">
        <v>74</v>
      </c>
      <c r="D89" s="151"/>
      <c r="E89" s="100">
        <v>8000</v>
      </c>
      <c r="F89" s="97">
        <f t="shared" si="7"/>
        <v>0</v>
      </c>
      <c r="G89" s="165"/>
      <c r="H89" s="101" t="s">
        <v>1012</v>
      </c>
      <c r="I89" s="101" t="str">
        <f>VLOOKUP(H89,Presupuesto!$B$11:$C$565,2,0)</f>
        <v>EQUIPO DE COMPUTACION</v>
      </c>
      <c r="J89" s="98" t="str">
        <f t="shared" si="8"/>
        <v>Posgrado</v>
      </c>
      <c r="K89" s="98" t="s">
        <v>394</v>
      </c>
      <c r="L89" s="98"/>
    </row>
    <row r="90" spans="3:12" x14ac:dyDescent="0.25">
      <c r="C90" s="99" t="s">
        <v>75</v>
      </c>
      <c r="D90" s="151"/>
      <c r="E90" s="100">
        <v>5000</v>
      </c>
      <c r="F90" s="97">
        <f t="shared" si="7"/>
        <v>0</v>
      </c>
      <c r="G90" s="165"/>
      <c r="H90" s="101" t="s">
        <v>1012</v>
      </c>
      <c r="I90" s="101" t="str">
        <f>VLOOKUP(H90,Presupuesto!$B$11:$C$565,2,0)</f>
        <v>EQUIPO DE COMPUTACION</v>
      </c>
      <c r="J90" s="98" t="str">
        <f t="shared" si="8"/>
        <v>Posgrado</v>
      </c>
      <c r="K90" s="98" t="s">
        <v>394</v>
      </c>
      <c r="L90" s="98"/>
    </row>
    <row r="91" spans="3:12" x14ac:dyDescent="0.25">
      <c r="C91" s="99" t="s">
        <v>35</v>
      </c>
      <c r="D91" s="151">
        <v>1</v>
      </c>
      <c r="E91" s="100">
        <v>13000</v>
      </c>
      <c r="F91" s="97">
        <f t="shared" si="7"/>
        <v>13000</v>
      </c>
      <c r="G91" s="165" t="s">
        <v>128</v>
      </c>
      <c r="H91" s="101" t="s">
        <v>998</v>
      </c>
      <c r="I91" s="101" t="str">
        <f>VLOOKUP(H91,Presupuesto!$B$11:$C$565,2,0)</f>
        <v>EQUIPO DE TRANSPORTE TRACCION Y ELEVACION</v>
      </c>
      <c r="J91" s="98" t="str">
        <f t="shared" si="8"/>
        <v>Posgrado</v>
      </c>
      <c r="K91" s="98" t="s">
        <v>394</v>
      </c>
      <c r="L91" s="98"/>
    </row>
    <row r="92" spans="3:12" x14ac:dyDescent="0.25">
      <c r="C92" s="99" t="s">
        <v>76</v>
      </c>
      <c r="D92" s="151"/>
      <c r="E92" s="100">
        <v>15000</v>
      </c>
      <c r="F92" s="97">
        <f t="shared" si="7"/>
        <v>0</v>
      </c>
      <c r="G92" s="165"/>
      <c r="H92" s="101" t="s">
        <v>998</v>
      </c>
      <c r="I92" s="101" t="str">
        <f>VLOOKUP(H92,Presupuesto!$B$11:$C$565,2,0)</f>
        <v>EQUIPO DE TRANSPORTE TRACCION Y ELEVACION</v>
      </c>
      <c r="J92" s="98" t="str">
        <f t="shared" si="8"/>
        <v>Posgrado</v>
      </c>
      <c r="K92" s="98" t="s">
        <v>394</v>
      </c>
      <c r="L92" s="98"/>
    </row>
    <row r="93" spans="3:12" x14ac:dyDescent="0.25">
      <c r="C93" s="99" t="s">
        <v>77</v>
      </c>
      <c r="D93" s="151"/>
      <c r="E93" s="100">
        <v>10000</v>
      </c>
      <c r="F93" s="97">
        <f t="shared" si="7"/>
        <v>0</v>
      </c>
      <c r="G93" s="165"/>
      <c r="H93" s="101" t="s">
        <v>998</v>
      </c>
      <c r="I93" s="101" t="str">
        <f>VLOOKUP(H93,Presupuesto!$B$11:$C$565,2,0)</f>
        <v>EQUIPO DE TRANSPORTE TRACCION Y ELEVACION</v>
      </c>
      <c r="J93" s="98" t="str">
        <f t="shared" si="8"/>
        <v>Posgrado</v>
      </c>
      <c r="K93" s="98" t="s">
        <v>394</v>
      </c>
      <c r="L93" s="98"/>
    </row>
    <row r="94" spans="3:12" x14ac:dyDescent="0.25">
      <c r="C94" s="99" t="s">
        <v>78</v>
      </c>
      <c r="D94" s="151"/>
      <c r="E94" s="100">
        <v>10000</v>
      </c>
      <c r="F94" s="97">
        <f t="shared" si="7"/>
        <v>0</v>
      </c>
      <c r="G94" s="165"/>
      <c r="H94" s="101" t="s">
        <v>1044</v>
      </c>
      <c r="I94" s="101" t="str">
        <f>VLOOKUP(H94,Presupuesto!$B$11:$C$565,2,0)</f>
        <v>APLICACIONES INFORMATICAS</v>
      </c>
      <c r="J94" s="98" t="str">
        <f t="shared" si="8"/>
        <v>Posgrado</v>
      </c>
      <c r="K94" s="98" t="s">
        <v>394</v>
      </c>
      <c r="L94" s="98"/>
    </row>
    <row r="95" spans="3:12" x14ac:dyDescent="0.25">
      <c r="C95" s="109" t="s">
        <v>79</v>
      </c>
      <c r="D95" s="151"/>
      <c r="E95" s="100">
        <v>2000</v>
      </c>
      <c r="F95" s="97">
        <f t="shared" si="7"/>
        <v>0</v>
      </c>
      <c r="G95" s="165"/>
      <c r="H95" s="110" t="s">
        <v>1012</v>
      </c>
      <c r="I95" s="110" t="str">
        <f>VLOOKUP(H95,Presupuesto!$B$11:$C$565,2,0)</f>
        <v>EQUIPO DE COMPUTACION</v>
      </c>
      <c r="J95" s="98" t="str">
        <f t="shared" si="8"/>
        <v>Posgrado</v>
      </c>
      <c r="K95" s="98" t="s">
        <v>394</v>
      </c>
      <c r="L95" s="98"/>
    </row>
    <row r="96" spans="3:12" x14ac:dyDescent="0.25">
      <c r="C96" s="109" t="s">
        <v>1454</v>
      </c>
      <c r="D96" s="151"/>
      <c r="E96" s="100">
        <v>1500</v>
      </c>
      <c r="F96" s="97">
        <f t="shared" si="7"/>
        <v>0</v>
      </c>
      <c r="G96" s="165"/>
      <c r="H96" s="110" t="s">
        <v>944</v>
      </c>
      <c r="I96" s="110" t="str">
        <f>VLOOKUP(H96,Presupuesto!$B$11:$C$565,2,0)</f>
        <v>UTILES Y MATERIALES ELECTRICOS</v>
      </c>
      <c r="J96" s="98" t="str">
        <f t="shared" si="8"/>
        <v>Posgrado</v>
      </c>
      <c r="K96" s="98" t="s">
        <v>394</v>
      </c>
      <c r="L96" s="98"/>
    </row>
    <row r="97" spans="3:12" x14ac:dyDescent="0.25">
      <c r="C97" s="109" t="s">
        <v>80</v>
      </c>
      <c r="D97" s="151"/>
      <c r="E97" s="100">
        <v>1500</v>
      </c>
      <c r="F97" s="97">
        <f t="shared" si="7"/>
        <v>0</v>
      </c>
      <c r="G97" s="165"/>
      <c r="H97" s="110" t="s">
        <v>1012</v>
      </c>
      <c r="I97" s="110" t="str">
        <f>VLOOKUP(H97,Presupuesto!$B$11:$C$565,2,0)</f>
        <v>EQUIPO DE COMPUTACION</v>
      </c>
      <c r="J97" s="98" t="str">
        <f t="shared" si="8"/>
        <v>Posgrado</v>
      </c>
      <c r="K97" s="98" t="s">
        <v>394</v>
      </c>
      <c r="L97" s="98"/>
    </row>
    <row r="98" spans="3:12" x14ac:dyDescent="0.25">
      <c r="C98" s="109" t="s">
        <v>81</v>
      </c>
      <c r="D98" s="151"/>
      <c r="E98" s="100">
        <v>500</v>
      </c>
      <c r="F98" s="97">
        <f t="shared" si="7"/>
        <v>0</v>
      </c>
      <c r="G98" s="165"/>
      <c r="H98" s="110" t="s">
        <v>953</v>
      </c>
      <c r="I98" s="110" t="str">
        <f>VLOOKUP(H98,Presupuesto!$B$11:$C$565,2,0)</f>
        <v>OTROS RESPUESTOS Y ACCESORIOS MENORES</v>
      </c>
      <c r="J98" s="98" t="str">
        <f t="shared" si="8"/>
        <v>Posgrado</v>
      </c>
      <c r="K98" s="98" t="s">
        <v>394</v>
      </c>
      <c r="L98" s="98"/>
    </row>
    <row r="99" spans="3:12" ht="15.75" thickBot="1" x14ac:dyDescent="0.3">
      <c r="C99" s="102" t="s">
        <v>82</v>
      </c>
      <c r="D99" s="159"/>
      <c r="E99" s="104">
        <v>20</v>
      </c>
      <c r="F99" s="105">
        <f t="shared" si="7"/>
        <v>0</v>
      </c>
      <c r="G99" s="162"/>
      <c r="H99" s="106" t="s">
        <v>953</v>
      </c>
      <c r="I99" s="106" t="str">
        <f>VLOOKUP(H99,Presupuesto!$B$11:$C$565,2,0)</f>
        <v>OTROS RESPUESTOS Y ACCESORIOS MENORES</v>
      </c>
      <c r="J99" s="106" t="str">
        <f t="shared" si="8"/>
        <v>Posgrado</v>
      </c>
      <c r="K99" s="98" t="s">
        <v>394</v>
      </c>
      <c r="L99" s="124"/>
    </row>
    <row r="100" spans="3:12" ht="15" customHeight="1" x14ac:dyDescent="0.25"/>
    <row r="101" spans="3:12" ht="15.75" customHeight="1" thickBot="1" x14ac:dyDescent="0.3"/>
    <row r="102" spans="3:12" ht="15.75" customHeight="1" thickBot="1" x14ac:dyDescent="0.3">
      <c r="C102" s="29" t="s">
        <v>43</v>
      </c>
      <c r="D102" s="108">
        <f>SUM(F109:F122)</f>
        <v>101000</v>
      </c>
      <c r="F102" s="70"/>
      <c r="G102" s="79"/>
      <c r="H102" s="70"/>
      <c r="I102" s="70"/>
    </row>
    <row r="103" spans="3:12" ht="15" customHeight="1" x14ac:dyDescent="0.25">
      <c r="C103" s="70"/>
      <c r="D103" s="31"/>
      <c r="E103" s="93"/>
      <c r="F103" s="93"/>
      <c r="G103" s="93"/>
      <c r="H103" s="76"/>
      <c r="I103" s="76"/>
      <c r="J103" s="76"/>
      <c r="K103" s="112"/>
    </row>
    <row r="104" spans="3:12" ht="15" customHeight="1" x14ac:dyDescent="0.25">
      <c r="C104" s="70"/>
      <c r="D104" s="31"/>
      <c r="E104" s="93"/>
      <c r="F104" s="93"/>
      <c r="G104" s="93"/>
      <c r="H104" s="76"/>
      <c r="I104" s="76"/>
      <c r="J104" s="76"/>
      <c r="K104" s="112"/>
    </row>
    <row r="105" spans="3:12" ht="15.75" customHeight="1" x14ac:dyDescent="0.25">
      <c r="C105" s="202" t="s">
        <v>391</v>
      </c>
      <c r="D105" s="686" t="s">
        <v>2845</v>
      </c>
      <c r="E105" s="93"/>
      <c r="F105" s="93"/>
      <c r="G105" s="93"/>
      <c r="H105" s="76"/>
      <c r="I105" s="76"/>
      <c r="J105" s="76"/>
      <c r="K105" s="112"/>
    </row>
    <row r="106" spans="3:12" ht="18.75" customHeight="1" x14ac:dyDescent="0.25">
      <c r="C106" s="210" t="str">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 xml:space="preserve">Implementar el Rediseño del Plan de Estudios del Posgrado de Enfermería. Contratacion de 4 docentes. Gestion de material y equipo. </v>
      </c>
      <c r="D106" s="31"/>
      <c r="E106" s="93"/>
      <c r="F106" s="93"/>
      <c r="G106" s="93"/>
      <c r="H106" s="76"/>
      <c r="I106" s="76"/>
      <c r="J106" s="76"/>
      <c r="K106" s="112"/>
    </row>
    <row r="107" spans="3:12" ht="15" customHeight="1" x14ac:dyDescent="0.25">
      <c r="F107" s="93"/>
      <c r="G107" s="76"/>
      <c r="H107" s="76"/>
      <c r="I107" s="76"/>
    </row>
    <row r="108" spans="3:12" ht="30.75" thickBot="1" x14ac:dyDescent="0.3">
      <c r="C108" s="149" t="s">
        <v>44</v>
      </c>
      <c r="D108" s="149" t="s">
        <v>55</v>
      </c>
      <c r="E108" s="149" t="s">
        <v>57</v>
      </c>
      <c r="F108" s="150" t="s">
        <v>27</v>
      </c>
      <c r="G108" s="150" t="s">
        <v>130</v>
      </c>
      <c r="H108" s="149" t="s">
        <v>46</v>
      </c>
      <c r="I108" s="149" t="s">
        <v>131</v>
      </c>
      <c r="J108" s="149" t="s">
        <v>409</v>
      </c>
      <c r="K108" s="149" t="s">
        <v>410</v>
      </c>
      <c r="L108" s="149" t="s">
        <v>463</v>
      </c>
    </row>
    <row r="109" spans="3:12" ht="15.75" thickBot="1" x14ac:dyDescent="0.3">
      <c r="C109" s="305" t="s">
        <v>1337</v>
      </c>
      <c r="D109" s="158">
        <v>5</v>
      </c>
      <c r="E109" s="96">
        <f>HLOOKUP($C109,$CB$2:$CE$3,2,0)</f>
        <v>15000</v>
      </c>
      <c r="F109" s="97">
        <f>D109*E109</f>
        <v>75000</v>
      </c>
      <c r="G109" s="165" t="s">
        <v>128</v>
      </c>
      <c r="H109" s="98" t="s">
        <v>1012</v>
      </c>
      <c r="I109" s="98" t="str">
        <f>VLOOKUP(H109,Presupuesto!$B$11:$C$565,2,0)</f>
        <v>EQUIPO DE COMPUTACION</v>
      </c>
      <c r="J109" s="218" t="s">
        <v>1445</v>
      </c>
      <c r="K109" s="98" t="s">
        <v>394</v>
      </c>
      <c r="L109" s="98"/>
    </row>
    <row r="110" spans="3:12" x14ac:dyDescent="0.25">
      <c r="C110" s="305" t="s">
        <v>1335</v>
      </c>
      <c r="D110" s="151"/>
      <c r="E110" s="96">
        <f>HLOOKUP($C110,$CB$2:$CE$3,2,0)</f>
        <v>35000</v>
      </c>
      <c r="F110" s="97">
        <f>D110*E110</f>
        <v>0</v>
      </c>
      <c r="G110" s="165"/>
      <c r="H110" s="101" t="s">
        <v>1012</v>
      </c>
      <c r="I110" s="101" t="str">
        <f>VLOOKUP(H110,Presupuesto!$B$11:$C$565,2,0)</f>
        <v>EQUIPO DE COMPUTACION</v>
      </c>
      <c r="J110" s="98" t="str">
        <f>$J$109</f>
        <v>Posgrado</v>
      </c>
      <c r="K110" s="98" t="s">
        <v>394</v>
      </c>
      <c r="L110" s="98"/>
    </row>
    <row r="111" spans="3:12" x14ac:dyDescent="0.25">
      <c r="C111" s="99" t="s">
        <v>73</v>
      </c>
      <c r="D111" s="151"/>
      <c r="E111" s="100">
        <v>4000</v>
      </c>
      <c r="F111" s="97">
        <f t="shared" ref="F111:F122" si="9">D111*E111</f>
        <v>0</v>
      </c>
      <c r="G111" s="165"/>
      <c r="H111" s="101" t="s">
        <v>984</v>
      </c>
      <c r="I111" s="101" t="str">
        <f>VLOOKUP(H111,Presupuesto!$B$11:$C$565,2,0)</f>
        <v>EQUIPOS VARIOS DE OFICINA</v>
      </c>
      <c r="J111" s="98" t="str">
        <f t="shared" ref="J111:J122" si="10">$J$109</f>
        <v>Posgrado</v>
      </c>
      <c r="K111" s="98" t="s">
        <v>394</v>
      </c>
      <c r="L111" s="98"/>
    </row>
    <row r="112" spans="3:12" x14ac:dyDescent="0.25">
      <c r="C112" s="99" t="s">
        <v>74</v>
      </c>
      <c r="D112" s="151"/>
      <c r="E112" s="100">
        <v>8000</v>
      </c>
      <c r="F112" s="97">
        <f t="shared" si="9"/>
        <v>0</v>
      </c>
      <c r="G112" s="165"/>
      <c r="H112" s="101" t="s">
        <v>1012</v>
      </c>
      <c r="I112" s="101" t="str">
        <f>VLOOKUP(H112,Presupuesto!$B$11:$C$565,2,0)</f>
        <v>EQUIPO DE COMPUTACION</v>
      </c>
      <c r="J112" s="98" t="str">
        <f t="shared" si="10"/>
        <v>Posgrado</v>
      </c>
      <c r="K112" s="98" t="s">
        <v>394</v>
      </c>
      <c r="L112" s="98"/>
    </row>
    <row r="113" spans="3:12" x14ac:dyDescent="0.25">
      <c r="C113" s="99" t="s">
        <v>75</v>
      </c>
      <c r="D113" s="151"/>
      <c r="E113" s="100">
        <v>5000</v>
      </c>
      <c r="F113" s="97">
        <f t="shared" si="9"/>
        <v>0</v>
      </c>
      <c r="G113" s="165"/>
      <c r="H113" s="101" t="s">
        <v>1012</v>
      </c>
      <c r="I113" s="101" t="str">
        <f>VLOOKUP(H113,Presupuesto!$B$11:$C$565,2,0)</f>
        <v>EQUIPO DE COMPUTACION</v>
      </c>
      <c r="J113" s="98" t="str">
        <f t="shared" si="10"/>
        <v>Posgrado</v>
      </c>
      <c r="K113" s="98" t="s">
        <v>394</v>
      </c>
      <c r="L113" s="98"/>
    </row>
    <row r="114" spans="3:12" x14ac:dyDescent="0.25">
      <c r="C114" s="99" t="s">
        <v>35</v>
      </c>
      <c r="D114" s="151">
        <v>2</v>
      </c>
      <c r="E114" s="100">
        <v>13000</v>
      </c>
      <c r="F114" s="97">
        <f t="shared" si="9"/>
        <v>26000</v>
      </c>
      <c r="G114" s="165" t="s">
        <v>128</v>
      </c>
      <c r="H114" s="101" t="s">
        <v>998</v>
      </c>
      <c r="I114" s="101" t="str">
        <f>VLOOKUP(H114,Presupuesto!$B$11:$C$565,2,0)</f>
        <v>EQUIPO DE TRANSPORTE TRACCION Y ELEVACION</v>
      </c>
      <c r="J114" s="98" t="str">
        <f t="shared" si="10"/>
        <v>Posgrado</v>
      </c>
      <c r="K114" s="98" t="s">
        <v>394</v>
      </c>
      <c r="L114" s="98"/>
    </row>
    <row r="115" spans="3:12" x14ac:dyDescent="0.25">
      <c r="C115" s="99" t="s">
        <v>76</v>
      </c>
      <c r="D115" s="151"/>
      <c r="E115" s="100">
        <v>15000</v>
      </c>
      <c r="F115" s="97">
        <f t="shared" si="9"/>
        <v>0</v>
      </c>
      <c r="G115" s="165"/>
      <c r="H115" s="101" t="s">
        <v>998</v>
      </c>
      <c r="I115" s="101" t="str">
        <f>VLOOKUP(H115,Presupuesto!$B$11:$C$565,2,0)</f>
        <v>EQUIPO DE TRANSPORTE TRACCION Y ELEVACION</v>
      </c>
      <c r="J115" s="98" t="str">
        <f t="shared" si="10"/>
        <v>Posgrado</v>
      </c>
      <c r="K115" s="98" t="s">
        <v>394</v>
      </c>
      <c r="L115" s="98"/>
    </row>
    <row r="116" spans="3:12" x14ac:dyDescent="0.25">
      <c r="C116" s="99" t="s">
        <v>77</v>
      </c>
      <c r="D116" s="151"/>
      <c r="E116" s="100">
        <v>10000</v>
      </c>
      <c r="F116" s="97">
        <f t="shared" si="9"/>
        <v>0</v>
      </c>
      <c r="G116" s="165"/>
      <c r="H116" s="101" t="s">
        <v>998</v>
      </c>
      <c r="I116" s="101" t="str">
        <f>VLOOKUP(H116,Presupuesto!$B$11:$C$565,2,0)</f>
        <v>EQUIPO DE TRANSPORTE TRACCION Y ELEVACION</v>
      </c>
      <c r="J116" s="98" t="str">
        <f t="shared" si="10"/>
        <v>Posgrado</v>
      </c>
      <c r="K116" s="98" t="s">
        <v>394</v>
      </c>
      <c r="L116" s="98"/>
    </row>
    <row r="117" spans="3:12" x14ac:dyDescent="0.25">
      <c r="C117" s="99" t="s">
        <v>78</v>
      </c>
      <c r="D117" s="151"/>
      <c r="E117" s="100">
        <v>10000</v>
      </c>
      <c r="F117" s="97">
        <f t="shared" si="9"/>
        <v>0</v>
      </c>
      <c r="G117" s="165"/>
      <c r="H117" s="101" t="s">
        <v>1044</v>
      </c>
      <c r="I117" s="101" t="str">
        <f>VLOOKUP(H117,Presupuesto!$B$11:$C$565,2,0)</f>
        <v>APLICACIONES INFORMATICAS</v>
      </c>
      <c r="J117" s="98" t="str">
        <f t="shared" si="10"/>
        <v>Posgrado</v>
      </c>
      <c r="K117" s="98" t="s">
        <v>394</v>
      </c>
      <c r="L117" s="98"/>
    </row>
    <row r="118" spans="3:12" x14ac:dyDescent="0.25">
      <c r="C118" s="109" t="s">
        <v>79</v>
      </c>
      <c r="D118" s="151"/>
      <c r="E118" s="100">
        <v>2000</v>
      </c>
      <c r="F118" s="97">
        <f t="shared" si="9"/>
        <v>0</v>
      </c>
      <c r="G118" s="165"/>
      <c r="H118" s="110" t="s">
        <v>1012</v>
      </c>
      <c r="I118" s="110" t="str">
        <f>VLOOKUP(H118,Presupuesto!$B$11:$C$565,2,0)</f>
        <v>EQUIPO DE COMPUTACION</v>
      </c>
      <c r="J118" s="98" t="str">
        <f t="shared" si="10"/>
        <v>Posgrado</v>
      </c>
      <c r="K118" s="98" t="s">
        <v>394</v>
      </c>
      <c r="L118" s="98"/>
    </row>
    <row r="119" spans="3:12" x14ac:dyDescent="0.25">
      <c r="C119" s="109" t="s">
        <v>1454</v>
      </c>
      <c r="D119" s="151"/>
      <c r="E119" s="100">
        <v>1500</v>
      </c>
      <c r="F119" s="97">
        <f t="shared" si="9"/>
        <v>0</v>
      </c>
      <c r="G119" s="165"/>
      <c r="H119" s="110" t="s">
        <v>944</v>
      </c>
      <c r="I119" s="110" t="str">
        <f>VLOOKUP(H119,Presupuesto!$B$11:$C$565,2,0)</f>
        <v>UTILES Y MATERIALES ELECTRICOS</v>
      </c>
      <c r="J119" s="98" t="str">
        <f t="shared" si="10"/>
        <v>Posgrado</v>
      </c>
      <c r="K119" s="98" t="s">
        <v>394</v>
      </c>
      <c r="L119" s="98"/>
    </row>
    <row r="120" spans="3:12" x14ac:dyDescent="0.25">
      <c r="C120" s="109" t="s">
        <v>80</v>
      </c>
      <c r="D120" s="151"/>
      <c r="E120" s="100">
        <v>1500</v>
      </c>
      <c r="F120" s="97">
        <f t="shared" si="9"/>
        <v>0</v>
      </c>
      <c r="G120" s="165"/>
      <c r="H120" s="110" t="s">
        <v>1012</v>
      </c>
      <c r="I120" s="110" t="str">
        <f>VLOOKUP(H120,Presupuesto!$B$11:$C$565,2,0)</f>
        <v>EQUIPO DE COMPUTACION</v>
      </c>
      <c r="J120" s="98" t="str">
        <f t="shared" si="10"/>
        <v>Posgrado</v>
      </c>
      <c r="K120" s="98" t="s">
        <v>394</v>
      </c>
      <c r="L120" s="98"/>
    </row>
    <row r="121" spans="3:12" x14ac:dyDescent="0.25">
      <c r="C121" s="109" t="s">
        <v>81</v>
      </c>
      <c r="D121" s="151"/>
      <c r="E121" s="100">
        <v>500</v>
      </c>
      <c r="F121" s="97">
        <f t="shared" si="9"/>
        <v>0</v>
      </c>
      <c r="G121" s="165"/>
      <c r="H121" s="110" t="s">
        <v>953</v>
      </c>
      <c r="I121" s="110" t="str">
        <f>VLOOKUP(H121,Presupuesto!$B$11:$C$565,2,0)</f>
        <v>OTROS RESPUESTOS Y ACCESORIOS MENORES</v>
      </c>
      <c r="J121" s="98" t="str">
        <f t="shared" si="10"/>
        <v>Posgrado</v>
      </c>
      <c r="K121" s="98" t="s">
        <v>394</v>
      </c>
      <c r="L121" s="98"/>
    </row>
    <row r="122" spans="3:12" ht="15.75" thickBot="1" x14ac:dyDescent="0.3">
      <c r="C122" s="102" t="s">
        <v>82</v>
      </c>
      <c r="D122" s="159"/>
      <c r="E122" s="104">
        <v>20</v>
      </c>
      <c r="F122" s="105">
        <f t="shared" si="9"/>
        <v>0</v>
      </c>
      <c r="G122" s="162"/>
      <c r="H122" s="106" t="s">
        <v>953</v>
      </c>
      <c r="I122" s="106" t="str">
        <f>VLOOKUP(H122,Presupuesto!$B$11:$C$565,2,0)</f>
        <v>OTROS RESPUESTOS Y ACCESORIOS MENORES</v>
      </c>
      <c r="J122" s="106" t="str">
        <f t="shared" si="10"/>
        <v>Posgrado</v>
      </c>
      <c r="K122" s="98" t="s">
        <v>394</v>
      </c>
      <c r="L122" s="124"/>
    </row>
    <row r="123" spans="3:12" ht="15" customHeight="1" x14ac:dyDescent="0.25">
      <c r="F123" s="93"/>
      <c r="G123" s="76"/>
      <c r="H123" s="76"/>
      <c r="I123" s="76"/>
    </row>
    <row r="124" spans="3:12" ht="15.75" customHeight="1" thickBot="1" x14ac:dyDescent="0.3"/>
    <row r="125" spans="3:12" ht="15.75" customHeight="1" thickBot="1" x14ac:dyDescent="0.3">
      <c r="C125" s="29" t="s">
        <v>43</v>
      </c>
      <c r="D125" s="108">
        <f>SUM(F132:F145)</f>
        <v>35000</v>
      </c>
      <c r="F125" s="70"/>
      <c r="G125" s="79"/>
      <c r="H125" s="70"/>
      <c r="I125" s="70"/>
    </row>
    <row r="126" spans="3:12" ht="15" customHeight="1" x14ac:dyDescent="0.25">
      <c r="C126" s="70"/>
      <c r="D126" s="31"/>
      <c r="E126" s="93"/>
      <c r="F126" s="93"/>
      <c r="G126" s="93"/>
      <c r="H126" s="76"/>
      <c r="I126" s="76"/>
      <c r="J126" s="76"/>
      <c r="K126" s="112"/>
    </row>
    <row r="127" spans="3:12" ht="15" customHeight="1" x14ac:dyDescent="0.25">
      <c r="C127" s="70"/>
      <c r="D127" s="31"/>
      <c r="E127" s="93"/>
      <c r="F127" s="93"/>
      <c r="G127" s="93"/>
      <c r="H127" s="76"/>
      <c r="I127" s="76"/>
      <c r="J127" s="76"/>
      <c r="K127" s="112"/>
    </row>
    <row r="128" spans="3:12" ht="15.75" customHeight="1" x14ac:dyDescent="0.25">
      <c r="C128" s="202" t="s">
        <v>391</v>
      </c>
      <c r="D128" s="686" t="s">
        <v>2847</v>
      </c>
      <c r="E128" s="93"/>
      <c r="F128" s="93"/>
      <c r="G128" s="93"/>
      <c r="H128" s="76"/>
      <c r="I128" s="76"/>
      <c r="J128" s="76"/>
      <c r="K128" s="112"/>
    </row>
    <row r="129" spans="3:12" ht="18.75" customHeight="1" x14ac:dyDescent="0.25">
      <c r="C129" s="210" t="str">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 xml:space="preserve">Implementar en los modulos nuevas tecnicas de enseñanza - aprendizajes propuestas por el Posgrado y la DICyP. Hacer uso adecuado de las TIC con el fin de mejorar las practicas educativas en los hospitales. Capacitación constante de los docentes. Aplicar las nuevas lineas de Investigacion en los trabajos de Investigacion de los residentes. </v>
      </c>
      <c r="D129" s="31"/>
      <c r="E129" s="93"/>
      <c r="F129" s="93"/>
      <c r="G129" s="93"/>
      <c r="H129" s="76"/>
      <c r="I129" s="76"/>
      <c r="J129" s="76"/>
      <c r="K129" s="112"/>
    </row>
    <row r="130" spans="3:12" ht="15" customHeight="1" x14ac:dyDescent="0.25">
      <c r="F130" s="93"/>
      <c r="G130" s="76"/>
      <c r="H130" s="76"/>
      <c r="I130" s="76"/>
    </row>
    <row r="131" spans="3:12" ht="30.75" thickBot="1" x14ac:dyDescent="0.3">
      <c r="C131" s="149" t="s">
        <v>44</v>
      </c>
      <c r="D131" s="149" t="s">
        <v>55</v>
      </c>
      <c r="E131" s="149" t="s">
        <v>57</v>
      </c>
      <c r="F131" s="150" t="s">
        <v>27</v>
      </c>
      <c r="G131" s="150" t="s">
        <v>130</v>
      </c>
      <c r="H131" s="149" t="s">
        <v>46</v>
      </c>
      <c r="I131" s="149" t="s">
        <v>131</v>
      </c>
      <c r="J131" s="149" t="s">
        <v>409</v>
      </c>
      <c r="K131" s="149" t="s">
        <v>410</v>
      </c>
      <c r="L131" s="149" t="s">
        <v>463</v>
      </c>
    </row>
    <row r="132" spans="3:12" ht="15.75" thickBot="1" x14ac:dyDescent="0.3">
      <c r="C132" s="305" t="s">
        <v>1337</v>
      </c>
      <c r="D132" s="158"/>
      <c r="E132" s="96">
        <f>HLOOKUP($C132,$CB$2:$CE$3,2,0)</f>
        <v>15000</v>
      </c>
      <c r="F132" s="97">
        <f>D132*E132</f>
        <v>0</v>
      </c>
      <c r="G132" s="165"/>
      <c r="H132" s="98" t="s">
        <v>1012</v>
      </c>
      <c r="I132" s="98" t="str">
        <f>VLOOKUP(H132,Presupuesto!$B$11:$C$565,2,0)</f>
        <v>EQUIPO DE COMPUTACION</v>
      </c>
      <c r="J132" s="218" t="s">
        <v>1445</v>
      </c>
      <c r="K132" s="98" t="s">
        <v>393</v>
      </c>
      <c r="L132" s="98"/>
    </row>
    <row r="133" spans="3:12" x14ac:dyDescent="0.25">
      <c r="C133" s="305" t="s">
        <v>1335</v>
      </c>
      <c r="D133" s="151">
        <v>1</v>
      </c>
      <c r="E133" s="96">
        <f>HLOOKUP($C133,$CB$2:$CE$3,2,0)</f>
        <v>35000</v>
      </c>
      <c r="F133" s="97">
        <f>D133*E133</f>
        <v>35000</v>
      </c>
      <c r="G133" s="165" t="s">
        <v>128</v>
      </c>
      <c r="H133" s="101" t="s">
        <v>1012</v>
      </c>
      <c r="I133" s="101" t="str">
        <f>VLOOKUP(H133,Presupuesto!$B$11:$C$565,2,0)</f>
        <v>EQUIPO DE COMPUTACION</v>
      </c>
      <c r="J133" s="98" t="str">
        <f>$J$132</f>
        <v>Posgrado</v>
      </c>
      <c r="K133" s="98" t="s">
        <v>411</v>
      </c>
      <c r="L133" s="98"/>
    </row>
    <row r="134" spans="3:12" x14ac:dyDescent="0.25">
      <c r="C134" s="99" t="s">
        <v>73</v>
      </c>
      <c r="D134" s="151"/>
      <c r="E134" s="100">
        <v>4000</v>
      </c>
      <c r="F134" s="97">
        <f t="shared" ref="F134:F145" si="11">D134*E134</f>
        <v>0</v>
      </c>
      <c r="G134" s="165"/>
      <c r="H134" s="101" t="s">
        <v>984</v>
      </c>
      <c r="I134" s="101" t="str">
        <f>VLOOKUP(H134,Presupuesto!$B$11:$C$565,2,0)</f>
        <v>EQUIPOS VARIOS DE OFICINA</v>
      </c>
      <c r="J134" s="98" t="str">
        <f t="shared" ref="J134:J144" si="12">$J$132</f>
        <v>Posgrado</v>
      </c>
      <c r="K134" s="98" t="s">
        <v>394</v>
      </c>
      <c r="L134" s="98"/>
    </row>
    <row r="135" spans="3:12" x14ac:dyDescent="0.25">
      <c r="C135" s="99" t="s">
        <v>74</v>
      </c>
      <c r="D135" s="151"/>
      <c r="E135" s="100">
        <v>8000</v>
      </c>
      <c r="F135" s="97">
        <f t="shared" si="11"/>
        <v>0</v>
      </c>
      <c r="G135" s="165"/>
      <c r="H135" s="101" t="s">
        <v>1012</v>
      </c>
      <c r="I135" s="101" t="str">
        <f>VLOOKUP(H135,Presupuesto!$B$11:$C$565,2,0)</f>
        <v>EQUIPO DE COMPUTACION</v>
      </c>
      <c r="J135" s="98" t="str">
        <f t="shared" si="12"/>
        <v>Posgrado</v>
      </c>
      <c r="K135" s="98" t="s">
        <v>394</v>
      </c>
      <c r="L135" s="98"/>
    </row>
    <row r="136" spans="3:12" x14ac:dyDescent="0.25">
      <c r="C136" s="99" t="s">
        <v>75</v>
      </c>
      <c r="D136" s="151"/>
      <c r="E136" s="100">
        <v>5000</v>
      </c>
      <c r="F136" s="97">
        <f t="shared" si="11"/>
        <v>0</v>
      </c>
      <c r="G136" s="165"/>
      <c r="H136" s="101" t="s">
        <v>1012</v>
      </c>
      <c r="I136" s="101" t="str">
        <f>VLOOKUP(H136,Presupuesto!$B$11:$C$565,2,0)</f>
        <v>EQUIPO DE COMPUTACION</v>
      </c>
      <c r="J136" s="98" t="str">
        <f t="shared" si="12"/>
        <v>Posgrado</v>
      </c>
      <c r="K136" s="98" t="s">
        <v>394</v>
      </c>
      <c r="L136" s="98"/>
    </row>
    <row r="137" spans="3:12" x14ac:dyDescent="0.25">
      <c r="C137" s="99" t="s">
        <v>35</v>
      </c>
      <c r="D137" s="151"/>
      <c r="E137" s="100">
        <v>13000</v>
      </c>
      <c r="F137" s="97">
        <f t="shared" si="11"/>
        <v>0</v>
      </c>
      <c r="G137" s="165"/>
      <c r="H137" s="101" t="s">
        <v>998</v>
      </c>
      <c r="I137" s="101" t="str">
        <f>VLOOKUP(H137,Presupuesto!$B$11:$C$565,2,0)</f>
        <v>EQUIPO DE TRANSPORTE TRACCION Y ELEVACION</v>
      </c>
      <c r="J137" s="98" t="str">
        <f t="shared" si="12"/>
        <v>Posgrado</v>
      </c>
      <c r="K137" s="98" t="s">
        <v>394</v>
      </c>
      <c r="L137" s="98"/>
    </row>
    <row r="138" spans="3:12" x14ac:dyDescent="0.25">
      <c r="C138" s="99" t="s">
        <v>76</v>
      </c>
      <c r="D138" s="151"/>
      <c r="E138" s="100">
        <v>15000</v>
      </c>
      <c r="F138" s="97">
        <f t="shared" si="11"/>
        <v>0</v>
      </c>
      <c r="G138" s="165"/>
      <c r="H138" s="101" t="s">
        <v>998</v>
      </c>
      <c r="I138" s="101" t="str">
        <f>VLOOKUP(H138,Presupuesto!$B$11:$C$565,2,0)</f>
        <v>EQUIPO DE TRANSPORTE TRACCION Y ELEVACION</v>
      </c>
      <c r="J138" s="98" t="str">
        <f t="shared" si="12"/>
        <v>Posgrado</v>
      </c>
      <c r="K138" s="98" t="s">
        <v>394</v>
      </c>
      <c r="L138" s="98"/>
    </row>
    <row r="139" spans="3:12" x14ac:dyDescent="0.25">
      <c r="C139" s="99" t="s">
        <v>77</v>
      </c>
      <c r="D139" s="151"/>
      <c r="E139" s="100">
        <v>10000</v>
      </c>
      <c r="F139" s="97">
        <f t="shared" si="11"/>
        <v>0</v>
      </c>
      <c r="G139" s="165"/>
      <c r="H139" s="101" t="s">
        <v>998</v>
      </c>
      <c r="I139" s="101" t="str">
        <f>VLOOKUP(H139,Presupuesto!$B$11:$C$565,2,0)</f>
        <v>EQUIPO DE TRANSPORTE TRACCION Y ELEVACION</v>
      </c>
      <c r="J139" s="98" t="str">
        <f t="shared" si="12"/>
        <v>Posgrado</v>
      </c>
      <c r="K139" s="98" t="s">
        <v>402</v>
      </c>
      <c r="L139" s="98"/>
    </row>
    <row r="140" spans="3:12" x14ac:dyDescent="0.25">
      <c r="C140" s="99" t="s">
        <v>78</v>
      </c>
      <c r="D140" s="151"/>
      <c r="E140" s="100">
        <v>10000</v>
      </c>
      <c r="F140" s="97">
        <f t="shared" si="11"/>
        <v>0</v>
      </c>
      <c r="G140" s="165"/>
      <c r="H140" s="101" t="s">
        <v>1044</v>
      </c>
      <c r="I140" s="101" t="str">
        <f>VLOOKUP(H140,Presupuesto!$B$11:$C$565,2,0)</f>
        <v>APLICACIONES INFORMATICAS</v>
      </c>
      <c r="J140" s="98" t="str">
        <f t="shared" si="12"/>
        <v>Posgrado</v>
      </c>
      <c r="K140" s="98" t="s">
        <v>398</v>
      </c>
      <c r="L140" s="98"/>
    </row>
    <row r="141" spans="3:12" x14ac:dyDescent="0.25">
      <c r="C141" s="109" t="s">
        <v>79</v>
      </c>
      <c r="D141" s="151"/>
      <c r="E141" s="100">
        <v>2000</v>
      </c>
      <c r="F141" s="97">
        <f t="shared" si="11"/>
        <v>0</v>
      </c>
      <c r="G141" s="165"/>
      <c r="H141" s="110" t="s">
        <v>1012</v>
      </c>
      <c r="I141" s="110" t="str">
        <f>VLOOKUP(H141,Presupuesto!$B$11:$C$565,2,0)</f>
        <v>EQUIPO DE COMPUTACION</v>
      </c>
      <c r="J141" s="98" t="str">
        <f t="shared" si="12"/>
        <v>Posgrado</v>
      </c>
      <c r="K141" s="98" t="s">
        <v>394</v>
      </c>
      <c r="L141" s="98"/>
    </row>
    <row r="142" spans="3:12" x14ac:dyDescent="0.25">
      <c r="C142" s="109" t="s">
        <v>1454</v>
      </c>
      <c r="D142" s="151"/>
      <c r="E142" s="100">
        <v>1500</v>
      </c>
      <c r="F142" s="97">
        <f t="shared" si="11"/>
        <v>0</v>
      </c>
      <c r="G142" s="165"/>
      <c r="H142" s="110" t="s">
        <v>944</v>
      </c>
      <c r="I142" s="110" t="str">
        <f>VLOOKUP(H142,Presupuesto!$B$11:$C$565,2,0)</f>
        <v>UTILES Y MATERIALES ELECTRICOS</v>
      </c>
      <c r="J142" s="98" t="str">
        <f t="shared" si="12"/>
        <v>Posgrado</v>
      </c>
      <c r="K142" s="98" t="s">
        <v>394</v>
      </c>
      <c r="L142" s="98"/>
    </row>
    <row r="143" spans="3:12" x14ac:dyDescent="0.25">
      <c r="C143" s="109" t="s">
        <v>80</v>
      </c>
      <c r="D143" s="151"/>
      <c r="E143" s="100">
        <v>1500</v>
      </c>
      <c r="F143" s="97">
        <f t="shared" si="11"/>
        <v>0</v>
      </c>
      <c r="G143" s="165"/>
      <c r="H143" s="110" t="s">
        <v>1012</v>
      </c>
      <c r="I143" s="110" t="str">
        <f>VLOOKUP(H143,Presupuesto!$B$11:$C$565,2,0)</f>
        <v>EQUIPO DE COMPUTACION</v>
      </c>
      <c r="J143" s="98" t="str">
        <f t="shared" si="12"/>
        <v>Posgrado</v>
      </c>
      <c r="K143" s="98" t="s">
        <v>394</v>
      </c>
      <c r="L143" s="98"/>
    </row>
    <row r="144" spans="3:12" x14ac:dyDescent="0.25">
      <c r="C144" s="109" t="s">
        <v>81</v>
      </c>
      <c r="D144" s="151"/>
      <c r="E144" s="100">
        <v>500</v>
      </c>
      <c r="F144" s="97">
        <f t="shared" si="11"/>
        <v>0</v>
      </c>
      <c r="G144" s="165"/>
      <c r="H144" s="110" t="s">
        <v>953</v>
      </c>
      <c r="I144" s="110" t="str">
        <f>VLOOKUP(H144,Presupuesto!$B$11:$C$565,2,0)</f>
        <v>OTROS RESPUESTOS Y ACCESORIOS MENORES</v>
      </c>
      <c r="J144" s="98" t="str">
        <f t="shared" si="12"/>
        <v>Posgrado</v>
      </c>
      <c r="K144" s="98" t="s">
        <v>394</v>
      </c>
      <c r="L144" s="98"/>
    </row>
    <row r="145" spans="3:12" ht="15.75" thickBot="1" x14ac:dyDescent="0.3">
      <c r="C145" s="102" t="s">
        <v>82</v>
      </c>
      <c r="D145" s="159"/>
      <c r="E145" s="104">
        <v>20</v>
      </c>
      <c r="F145" s="105">
        <f t="shared" si="11"/>
        <v>0</v>
      </c>
      <c r="G145" s="162"/>
      <c r="H145" s="106" t="s">
        <v>953</v>
      </c>
      <c r="I145" s="106" t="str">
        <f>VLOOKUP(H145,Presupuesto!$B$11:$C$565,2,0)</f>
        <v>OTROS RESPUESTOS Y ACCESORIOS MENORES</v>
      </c>
      <c r="J145" s="106" t="str">
        <f>$J$132</f>
        <v>Posgrado</v>
      </c>
      <c r="K145" s="124" t="s">
        <v>393</v>
      </c>
      <c r="L145" s="124"/>
    </row>
    <row r="146" spans="3:12" ht="15" customHeight="1" x14ac:dyDescent="0.25"/>
    <row r="147" spans="3:12" ht="15.75" customHeight="1" thickBot="1" x14ac:dyDescent="0.3"/>
    <row r="148" spans="3:12" ht="15.75" customHeight="1" thickBot="1" x14ac:dyDescent="0.3">
      <c r="C148" s="29" t="s">
        <v>43</v>
      </c>
      <c r="D148" s="108">
        <f>SUM(F155:F168)</f>
        <v>30000</v>
      </c>
      <c r="F148" s="70"/>
      <c r="G148" s="79"/>
      <c r="H148" s="70"/>
      <c r="I148" s="70"/>
    </row>
    <row r="149" spans="3:12" ht="15" customHeight="1" x14ac:dyDescent="0.25">
      <c r="C149" s="70"/>
      <c r="D149" s="31"/>
      <c r="E149" s="93"/>
      <c r="F149" s="93"/>
      <c r="G149" s="93"/>
      <c r="H149" s="76"/>
      <c r="I149" s="76"/>
      <c r="J149" s="76"/>
      <c r="K149" s="112"/>
    </row>
    <row r="150" spans="3:12" ht="15" customHeight="1" x14ac:dyDescent="0.25">
      <c r="C150" s="70"/>
      <c r="D150" s="31"/>
      <c r="E150" s="93"/>
      <c r="F150" s="93"/>
      <c r="G150" s="93"/>
      <c r="H150" s="76"/>
      <c r="I150" s="76"/>
      <c r="J150" s="76"/>
      <c r="K150" s="112"/>
    </row>
    <row r="151" spans="3:12" ht="15.75" customHeight="1" x14ac:dyDescent="0.25">
      <c r="C151" s="202" t="s">
        <v>391</v>
      </c>
      <c r="D151" s="697" t="s">
        <v>2760</v>
      </c>
      <c r="E151" s="93"/>
      <c r="F151" s="93"/>
      <c r="G151" s="93"/>
      <c r="H151" s="76"/>
      <c r="I151" s="76"/>
      <c r="J151" s="76"/>
      <c r="K151" s="112"/>
    </row>
    <row r="152" spans="3:12" ht="18.75" customHeight="1" x14ac:dyDescent="0.25">
      <c r="C152" s="210" t="str">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Solicitud de equipo y materiales de remodelacion. Adquision de Cotizaciones. Compra de equipo y materiales</v>
      </c>
      <c r="D152" s="31"/>
      <c r="E152" s="93"/>
      <c r="F152" s="93"/>
      <c r="G152" s="93"/>
      <c r="H152" s="76"/>
      <c r="I152" s="76"/>
      <c r="J152" s="76"/>
      <c r="K152" s="112"/>
    </row>
    <row r="153" spans="3:12" ht="15" customHeight="1" x14ac:dyDescent="0.25">
      <c r="F153" s="93"/>
      <c r="G153" s="76"/>
      <c r="H153" s="76"/>
      <c r="I153" s="76"/>
    </row>
    <row r="154" spans="3:12" ht="30.75" thickBot="1" x14ac:dyDescent="0.3">
      <c r="C154" s="149" t="s">
        <v>44</v>
      </c>
      <c r="D154" s="149" t="s">
        <v>55</v>
      </c>
      <c r="E154" s="149" t="s">
        <v>57</v>
      </c>
      <c r="F154" s="150" t="s">
        <v>27</v>
      </c>
      <c r="G154" s="150" t="s">
        <v>130</v>
      </c>
      <c r="H154" s="149" t="s">
        <v>46</v>
      </c>
      <c r="I154" s="149" t="s">
        <v>131</v>
      </c>
      <c r="J154" s="149" t="s">
        <v>409</v>
      </c>
      <c r="K154" s="149" t="s">
        <v>410</v>
      </c>
      <c r="L154" s="149" t="s">
        <v>463</v>
      </c>
    </row>
    <row r="155" spans="3:12" ht="15.75" thickBot="1" x14ac:dyDescent="0.3">
      <c r="C155" s="305" t="s">
        <v>1337</v>
      </c>
      <c r="D155" s="158">
        <v>2</v>
      </c>
      <c r="E155" s="96">
        <f>HLOOKUP($C155,$CB$2:$CE$3,2,0)</f>
        <v>15000</v>
      </c>
      <c r="F155" s="97">
        <f>D155*E155</f>
        <v>30000</v>
      </c>
      <c r="G155" s="165" t="s">
        <v>128</v>
      </c>
      <c r="H155" s="98" t="s">
        <v>1012</v>
      </c>
      <c r="I155" s="98" t="str">
        <f>VLOOKUP(H155,Presupuesto!$B$11:$C$565,2,0)</f>
        <v>EQUIPO DE COMPUTACION</v>
      </c>
      <c r="J155" s="218" t="s">
        <v>1362</v>
      </c>
      <c r="K155" s="98" t="s">
        <v>393</v>
      </c>
      <c r="L155" s="98"/>
    </row>
    <row r="156" spans="3:12" x14ac:dyDescent="0.25">
      <c r="C156" s="305" t="s">
        <v>1335</v>
      </c>
      <c r="D156" s="151"/>
      <c r="E156" s="96">
        <f>HLOOKUP($C156,$CB$2:$CE$3,2,0)</f>
        <v>35000</v>
      </c>
      <c r="F156" s="97">
        <f>D156*E156</f>
        <v>0</v>
      </c>
      <c r="G156" s="165"/>
      <c r="H156" s="101" t="s">
        <v>1012</v>
      </c>
      <c r="I156" s="101" t="str">
        <f>VLOOKUP(H156,Presupuesto!$B$11:$C$565,2,0)</f>
        <v>EQUIPO DE COMPUTACION</v>
      </c>
      <c r="J156" s="98" t="str">
        <f>$J$155</f>
        <v>Gestión Administrativa y  financiera en apoyo al Desarrollo Académico</v>
      </c>
      <c r="K156" s="98" t="s">
        <v>411</v>
      </c>
      <c r="L156" s="98"/>
    </row>
    <row r="157" spans="3:12" x14ac:dyDescent="0.25">
      <c r="C157" s="99" t="s">
        <v>73</v>
      </c>
      <c r="D157" s="151"/>
      <c r="E157" s="100">
        <v>4000</v>
      </c>
      <c r="F157" s="97">
        <f t="shared" ref="F157:F168" si="13">D157*E157</f>
        <v>0</v>
      </c>
      <c r="G157" s="165"/>
      <c r="H157" s="101" t="s">
        <v>984</v>
      </c>
      <c r="I157" s="101" t="str">
        <f>VLOOKUP(H157,Presupuesto!$B$11:$C$565,2,0)</f>
        <v>EQUIPOS VARIOS DE OFICINA</v>
      </c>
      <c r="J157" s="98" t="str">
        <f t="shared" ref="J157:J168" si="14">$J$155</f>
        <v>Gestión Administrativa y  financiera en apoyo al Desarrollo Académico</v>
      </c>
      <c r="K157" s="98" t="s">
        <v>394</v>
      </c>
      <c r="L157" s="98"/>
    </row>
    <row r="158" spans="3:12" x14ac:dyDescent="0.25">
      <c r="C158" s="99" t="s">
        <v>74</v>
      </c>
      <c r="D158" s="151"/>
      <c r="E158" s="100">
        <v>8000</v>
      </c>
      <c r="F158" s="97">
        <f t="shared" si="13"/>
        <v>0</v>
      </c>
      <c r="G158" s="165"/>
      <c r="H158" s="101" t="s">
        <v>1012</v>
      </c>
      <c r="I158" s="101" t="str">
        <f>VLOOKUP(H158,Presupuesto!$B$11:$C$565,2,0)</f>
        <v>EQUIPO DE COMPUTACION</v>
      </c>
      <c r="J158" s="98" t="str">
        <f t="shared" si="14"/>
        <v>Gestión Administrativa y  financiera en apoyo al Desarrollo Académico</v>
      </c>
      <c r="K158" s="98" t="s">
        <v>394</v>
      </c>
      <c r="L158" s="98"/>
    </row>
    <row r="159" spans="3:12" x14ac:dyDescent="0.25">
      <c r="C159" s="99" t="s">
        <v>75</v>
      </c>
      <c r="D159" s="151"/>
      <c r="E159" s="100">
        <v>5000</v>
      </c>
      <c r="F159" s="97">
        <f t="shared" si="13"/>
        <v>0</v>
      </c>
      <c r="G159" s="165"/>
      <c r="H159" s="101" t="s">
        <v>1012</v>
      </c>
      <c r="I159" s="101" t="str">
        <f>VLOOKUP(H159,Presupuesto!$B$11:$C$565,2,0)</f>
        <v>EQUIPO DE COMPUTACION</v>
      </c>
      <c r="J159" s="98" t="str">
        <f t="shared" si="14"/>
        <v>Gestión Administrativa y  financiera en apoyo al Desarrollo Académico</v>
      </c>
      <c r="K159" s="98" t="s">
        <v>394</v>
      </c>
      <c r="L159" s="98"/>
    </row>
    <row r="160" spans="3:12" x14ac:dyDescent="0.25">
      <c r="C160" s="99" t="s">
        <v>35</v>
      </c>
      <c r="D160" s="151"/>
      <c r="E160" s="100">
        <v>13000</v>
      </c>
      <c r="F160" s="97">
        <f t="shared" si="13"/>
        <v>0</v>
      </c>
      <c r="G160" s="165"/>
      <c r="H160" s="101" t="s">
        <v>998</v>
      </c>
      <c r="I160" s="101" t="str">
        <f>VLOOKUP(H160,Presupuesto!$B$11:$C$565,2,0)</f>
        <v>EQUIPO DE TRANSPORTE TRACCION Y ELEVACION</v>
      </c>
      <c r="J160" s="98" t="str">
        <f t="shared" si="14"/>
        <v>Gestión Administrativa y  financiera en apoyo al Desarrollo Académico</v>
      </c>
      <c r="K160" s="98" t="s">
        <v>394</v>
      </c>
      <c r="L160" s="98"/>
    </row>
    <row r="161" spans="3:12" x14ac:dyDescent="0.25">
      <c r="C161" s="99" t="s">
        <v>76</v>
      </c>
      <c r="D161" s="151"/>
      <c r="E161" s="100">
        <v>15000</v>
      </c>
      <c r="F161" s="97">
        <f t="shared" si="13"/>
        <v>0</v>
      </c>
      <c r="G161" s="165"/>
      <c r="H161" s="101" t="s">
        <v>998</v>
      </c>
      <c r="I161" s="101" t="str">
        <f>VLOOKUP(H161,Presupuesto!$B$11:$C$565,2,0)</f>
        <v>EQUIPO DE TRANSPORTE TRACCION Y ELEVACION</v>
      </c>
      <c r="J161" s="98" t="str">
        <f t="shared" si="14"/>
        <v>Gestión Administrativa y  financiera en apoyo al Desarrollo Académico</v>
      </c>
      <c r="K161" s="98" t="s">
        <v>394</v>
      </c>
      <c r="L161" s="98"/>
    </row>
    <row r="162" spans="3:12" x14ac:dyDescent="0.25">
      <c r="C162" s="99" t="s">
        <v>77</v>
      </c>
      <c r="D162" s="151"/>
      <c r="E162" s="100">
        <v>10000</v>
      </c>
      <c r="F162" s="97">
        <f t="shared" si="13"/>
        <v>0</v>
      </c>
      <c r="G162" s="165"/>
      <c r="H162" s="101" t="s">
        <v>998</v>
      </c>
      <c r="I162" s="101" t="str">
        <f>VLOOKUP(H162,Presupuesto!$B$11:$C$565,2,0)</f>
        <v>EQUIPO DE TRANSPORTE TRACCION Y ELEVACION</v>
      </c>
      <c r="J162" s="98" t="str">
        <f t="shared" si="14"/>
        <v>Gestión Administrativa y  financiera en apoyo al Desarrollo Académico</v>
      </c>
      <c r="K162" s="98" t="s">
        <v>402</v>
      </c>
      <c r="L162" s="98"/>
    </row>
    <row r="163" spans="3:12" x14ac:dyDescent="0.25">
      <c r="C163" s="99" t="s">
        <v>78</v>
      </c>
      <c r="D163" s="151"/>
      <c r="E163" s="100">
        <v>10000</v>
      </c>
      <c r="F163" s="97">
        <f t="shared" si="13"/>
        <v>0</v>
      </c>
      <c r="G163" s="165"/>
      <c r="H163" s="101" t="s">
        <v>1044</v>
      </c>
      <c r="I163" s="101" t="str">
        <f>VLOOKUP(H163,Presupuesto!$B$11:$C$565,2,0)</f>
        <v>APLICACIONES INFORMATICAS</v>
      </c>
      <c r="J163" s="98" t="str">
        <f t="shared" si="14"/>
        <v>Gestión Administrativa y  financiera en apoyo al Desarrollo Académico</v>
      </c>
      <c r="K163" s="98" t="s">
        <v>398</v>
      </c>
      <c r="L163" s="98"/>
    </row>
    <row r="164" spans="3:12" x14ac:dyDescent="0.25">
      <c r="C164" s="109" t="s">
        <v>79</v>
      </c>
      <c r="D164" s="151"/>
      <c r="E164" s="100">
        <v>2000</v>
      </c>
      <c r="F164" s="97">
        <f t="shared" si="13"/>
        <v>0</v>
      </c>
      <c r="G164" s="165"/>
      <c r="H164" s="110" t="s">
        <v>1012</v>
      </c>
      <c r="I164" s="110" t="str">
        <f>VLOOKUP(H164,Presupuesto!$B$11:$C$565,2,0)</f>
        <v>EQUIPO DE COMPUTACION</v>
      </c>
      <c r="J164" s="98" t="str">
        <f t="shared" si="14"/>
        <v>Gestión Administrativa y  financiera en apoyo al Desarrollo Académico</v>
      </c>
      <c r="K164" s="98" t="s">
        <v>394</v>
      </c>
      <c r="L164" s="98"/>
    </row>
    <row r="165" spans="3:12" x14ac:dyDescent="0.25">
      <c r="C165" s="109" t="s">
        <v>1454</v>
      </c>
      <c r="D165" s="151"/>
      <c r="E165" s="100">
        <v>1500</v>
      </c>
      <c r="F165" s="97">
        <f t="shared" si="13"/>
        <v>0</v>
      </c>
      <c r="G165" s="165"/>
      <c r="H165" s="110" t="s">
        <v>944</v>
      </c>
      <c r="I165" s="110" t="str">
        <f>VLOOKUP(H165,Presupuesto!$B$11:$C$565,2,0)</f>
        <v>UTILES Y MATERIALES ELECTRICOS</v>
      </c>
      <c r="J165" s="98" t="str">
        <f t="shared" si="14"/>
        <v>Gestión Administrativa y  financiera en apoyo al Desarrollo Académico</v>
      </c>
      <c r="K165" s="98" t="s">
        <v>394</v>
      </c>
      <c r="L165" s="98"/>
    </row>
    <row r="166" spans="3:12" x14ac:dyDescent="0.25">
      <c r="C166" s="109" t="s">
        <v>80</v>
      </c>
      <c r="D166" s="151"/>
      <c r="E166" s="100">
        <v>1500</v>
      </c>
      <c r="F166" s="97">
        <f t="shared" si="13"/>
        <v>0</v>
      </c>
      <c r="G166" s="165"/>
      <c r="H166" s="110" t="s">
        <v>1012</v>
      </c>
      <c r="I166" s="110" t="str">
        <f>VLOOKUP(H166,Presupuesto!$B$11:$C$565,2,0)</f>
        <v>EQUIPO DE COMPUTACION</v>
      </c>
      <c r="J166" s="98" t="str">
        <f t="shared" si="14"/>
        <v>Gestión Administrativa y  financiera en apoyo al Desarrollo Académico</v>
      </c>
      <c r="K166" s="98" t="s">
        <v>394</v>
      </c>
      <c r="L166" s="98"/>
    </row>
    <row r="167" spans="3:12" x14ac:dyDescent="0.25">
      <c r="C167" s="109" t="s">
        <v>81</v>
      </c>
      <c r="D167" s="151"/>
      <c r="E167" s="100">
        <v>500</v>
      </c>
      <c r="F167" s="97">
        <f t="shared" si="13"/>
        <v>0</v>
      </c>
      <c r="G167" s="165"/>
      <c r="H167" s="110" t="s">
        <v>953</v>
      </c>
      <c r="I167" s="110" t="str">
        <f>VLOOKUP(H167,Presupuesto!$B$11:$C$565,2,0)</f>
        <v>OTROS RESPUESTOS Y ACCESORIOS MENORES</v>
      </c>
      <c r="J167" s="98" t="str">
        <f t="shared" si="14"/>
        <v>Gestión Administrativa y  financiera en apoyo al Desarrollo Académico</v>
      </c>
      <c r="K167" s="98" t="s">
        <v>394</v>
      </c>
      <c r="L167" s="98"/>
    </row>
    <row r="168" spans="3:12" ht="15.75" thickBot="1" x14ac:dyDescent="0.3">
      <c r="C168" s="102" t="s">
        <v>82</v>
      </c>
      <c r="D168" s="159"/>
      <c r="E168" s="104">
        <v>20</v>
      </c>
      <c r="F168" s="105">
        <f t="shared" si="13"/>
        <v>0</v>
      </c>
      <c r="G168" s="162"/>
      <c r="H168" s="106" t="s">
        <v>953</v>
      </c>
      <c r="I168" s="106" t="str">
        <f>VLOOKUP(H168,Presupuesto!$B$11:$C$565,2,0)</f>
        <v>OTROS RESPUESTOS Y ACCESORIOS MENORES</v>
      </c>
      <c r="J168" s="106" t="str">
        <f t="shared" si="14"/>
        <v>Gestión Administrativa y  financiera en apoyo al Desarrollo Académico</v>
      </c>
      <c r="K168" s="124" t="s">
        <v>393</v>
      </c>
      <c r="L168" s="124"/>
    </row>
    <row r="169" spans="3:12" ht="15" customHeight="1" x14ac:dyDescent="0.25">
      <c r="F169" s="93"/>
      <c r="G169" s="76"/>
      <c r="H169" s="76"/>
      <c r="I169" s="76"/>
    </row>
    <row r="170" spans="3:12" ht="15.75" customHeight="1" thickBot="1" x14ac:dyDescent="0.3"/>
    <row r="171" spans="3:12" ht="15.75" customHeight="1" thickBot="1" x14ac:dyDescent="0.3">
      <c r="C171" s="29" t="s">
        <v>43</v>
      </c>
      <c r="D171" s="108">
        <f>SUM(F178:F191)</f>
        <v>184000</v>
      </c>
      <c r="F171" s="70"/>
      <c r="G171" s="79"/>
      <c r="H171" s="70"/>
      <c r="I171" s="70"/>
    </row>
    <row r="172" spans="3:12" ht="15" customHeight="1" x14ac:dyDescent="0.25">
      <c r="C172" s="70"/>
      <c r="D172" s="31"/>
      <c r="E172" s="93"/>
      <c r="F172" s="93"/>
      <c r="G172" s="93"/>
      <c r="H172" s="76"/>
      <c r="I172" s="76"/>
      <c r="J172" s="76"/>
      <c r="K172" s="112"/>
    </row>
    <row r="173" spans="3:12" ht="15" customHeight="1" x14ac:dyDescent="0.25">
      <c r="C173" s="70"/>
      <c r="D173" s="31"/>
      <c r="E173" s="93"/>
      <c r="F173" s="93"/>
      <c r="G173" s="93"/>
      <c r="H173" s="76"/>
      <c r="I173" s="76"/>
      <c r="J173" s="76"/>
      <c r="K173" s="112"/>
    </row>
    <row r="174" spans="3:12" ht="15.75" customHeight="1" x14ac:dyDescent="0.25">
      <c r="C174" s="202" t="s">
        <v>391</v>
      </c>
      <c r="D174" s="697" t="s">
        <v>2761</v>
      </c>
      <c r="E174" s="93"/>
      <c r="F174" s="93"/>
      <c r="G174" s="93"/>
      <c r="H174" s="76"/>
      <c r="I174" s="76"/>
      <c r="J174" s="76"/>
      <c r="K174" s="112"/>
    </row>
    <row r="175" spans="3:12" ht="18.75" customHeight="1" x14ac:dyDescent="0.25">
      <c r="C175" s="210" t="str">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Solicitud de equipo y materiales de remodelacion. Adquision de Cotizaciones. Compra de equipo y materiales</v>
      </c>
      <c r="D175" s="31"/>
      <c r="E175" s="93"/>
      <c r="F175" s="93"/>
      <c r="G175" s="93"/>
      <c r="H175" s="76"/>
      <c r="I175" s="76"/>
      <c r="J175" s="76"/>
      <c r="K175" s="112"/>
    </row>
    <row r="176" spans="3:12" ht="15" customHeight="1" x14ac:dyDescent="0.25">
      <c r="F176" s="93"/>
      <c r="G176" s="76"/>
      <c r="H176" s="76"/>
      <c r="I176" s="76"/>
    </row>
    <row r="177" spans="3:12" ht="30.75" thickBot="1" x14ac:dyDescent="0.3">
      <c r="C177" s="149" t="s">
        <v>44</v>
      </c>
      <c r="D177" s="149" t="s">
        <v>55</v>
      </c>
      <c r="E177" s="149" t="s">
        <v>57</v>
      </c>
      <c r="F177" s="150" t="s">
        <v>27</v>
      </c>
      <c r="G177" s="150" t="s">
        <v>130</v>
      </c>
      <c r="H177" s="149" t="s">
        <v>46</v>
      </c>
      <c r="I177" s="149" t="s">
        <v>131</v>
      </c>
      <c r="J177" s="149" t="s">
        <v>409</v>
      </c>
      <c r="K177" s="149" t="s">
        <v>410</v>
      </c>
      <c r="L177" s="149" t="s">
        <v>463</v>
      </c>
    </row>
    <row r="178" spans="3:12" ht="15.75" thickBot="1" x14ac:dyDescent="0.3">
      <c r="C178" s="305" t="s">
        <v>1337</v>
      </c>
      <c r="D178" s="158">
        <v>5</v>
      </c>
      <c r="E178" s="96">
        <f>HLOOKUP($C178,$CB$2:$CE$3,2,0)</f>
        <v>15000</v>
      </c>
      <c r="F178" s="97">
        <f>D178*E178</f>
        <v>75000</v>
      </c>
      <c r="G178" s="165" t="s">
        <v>128</v>
      </c>
      <c r="H178" s="98" t="s">
        <v>1012</v>
      </c>
      <c r="I178" s="98" t="str">
        <f>VLOOKUP(H178,Presupuesto!$B$11:$C$565,2,0)</f>
        <v>EQUIPO DE COMPUTACION</v>
      </c>
      <c r="J178" s="218" t="s">
        <v>1362</v>
      </c>
      <c r="K178" s="98" t="s">
        <v>393</v>
      </c>
      <c r="L178" s="98"/>
    </row>
    <row r="179" spans="3:12" x14ac:dyDescent="0.25">
      <c r="C179" s="305" t="s">
        <v>1335</v>
      </c>
      <c r="D179" s="151"/>
      <c r="E179" s="96">
        <f>HLOOKUP($C179,$CB$2:$CE$3,2,0)</f>
        <v>35000</v>
      </c>
      <c r="F179" s="97">
        <f>D179*E179</f>
        <v>0</v>
      </c>
      <c r="G179" s="165"/>
      <c r="H179" s="101" t="s">
        <v>1012</v>
      </c>
      <c r="I179" s="101" t="str">
        <f>VLOOKUP(H179,Presupuesto!$B$11:$C$565,2,0)</f>
        <v>EQUIPO DE COMPUTACION</v>
      </c>
      <c r="J179" s="98" t="str">
        <f>$J$178</f>
        <v>Gestión Administrativa y  financiera en apoyo al Desarrollo Académico</v>
      </c>
      <c r="K179" s="98" t="s">
        <v>393</v>
      </c>
      <c r="L179" s="98"/>
    </row>
    <row r="180" spans="3:12" x14ac:dyDescent="0.25">
      <c r="C180" s="99" t="s">
        <v>73</v>
      </c>
      <c r="D180" s="151"/>
      <c r="E180" s="100">
        <v>4000</v>
      </c>
      <c r="F180" s="97">
        <f t="shared" ref="F180:F191" si="15">D180*E180</f>
        <v>0</v>
      </c>
      <c r="G180" s="165"/>
      <c r="H180" s="101" t="s">
        <v>984</v>
      </c>
      <c r="I180" s="101" t="str">
        <f>VLOOKUP(H180,Presupuesto!$B$11:$C$565,2,0)</f>
        <v>EQUIPOS VARIOS DE OFICINA</v>
      </c>
      <c r="J180" s="98" t="str">
        <f t="shared" ref="J180:J191" si="16">$J$178</f>
        <v>Gestión Administrativa y  financiera en apoyo al Desarrollo Académico</v>
      </c>
      <c r="K180" s="98" t="s">
        <v>393</v>
      </c>
      <c r="L180" s="98"/>
    </row>
    <row r="181" spans="3:12" x14ac:dyDescent="0.25">
      <c r="C181" s="99" t="s">
        <v>74</v>
      </c>
      <c r="D181" s="151">
        <v>2</v>
      </c>
      <c r="E181" s="100">
        <v>8000</v>
      </c>
      <c r="F181" s="97">
        <f t="shared" si="15"/>
        <v>16000</v>
      </c>
      <c r="G181" s="165" t="s">
        <v>128</v>
      </c>
      <c r="H181" s="101" t="s">
        <v>1012</v>
      </c>
      <c r="I181" s="101" t="str">
        <f>VLOOKUP(H181,Presupuesto!$B$11:$C$565,2,0)</f>
        <v>EQUIPO DE COMPUTACION</v>
      </c>
      <c r="J181" s="98" t="str">
        <f t="shared" si="16"/>
        <v>Gestión Administrativa y  financiera en apoyo al Desarrollo Académico</v>
      </c>
      <c r="K181" s="98" t="s">
        <v>393</v>
      </c>
      <c r="L181" s="98"/>
    </row>
    <row r="182" spans="3:12" x14ac:dyDescent="0.25">
      <c r="C182" s="99" t="s">
        <v>75</v>
      </c>
      <c r="D182" s="151"/>
      <c r="E182" s="100">
        <v>5000</v>
      </c>
      <c r="F182" s="97">
        <f t="shared" si="15"/>
        <v>0</v>
      </c>
      <c r="G182" s="165"/>
      <c r="H182" s="101" t="s">
        <v>1012</v>
      </c>
      <c r="I182" s="101" t="str">
        <f>VLOOKUP(H182,Presupuesto!$B$11:$C$565,2,0)</f>
        <v>EQUIPO DE COMPUTACION</v>
      </c>
      <c r="J182" s="98" t="str">
        <f t="shared" si="16"/>
        <v>Gestión Administrativa y  financiera en apoyo al Desarrollo Académico</v>
      </c>
      <c r="K182" s="98" t="s">
        <v>393</v>
      </c>
      <c r="L182" s="98"/>
    </row>
    <row r="183" spans="3:12" x14ac:dyDescent="0.25">
      <c r="C183" s="99" t="s">
        <v>35</v>
      </c>
      <c r="D183" s="151">
        <v>6</v>
      </c>
      <c r="E183" s="100">
        <v>13000</v>
      </c>
      <c r="F183" s="97">
        <f t="shared" si="15"/>
        <v>78000</v>
      </c>
      <c r="G183" s="165" t="s">
        <v>128</v>
      </c>
      <c r="H183" s="101" t="s">
        <v>998</v>
      </c>
      <c r="I183" s="101" t="str">
        <f>VLOOKUP(H183,Presupuesto!$B$11:$C$565,2,0)</f>
        <v>EQUIPO DE TRANSPORTE TRACCION Y ELEVACION</v>
      </c>
      <c r="J183" s="98" t="str">
        <f t="shared" si="16"/>
        <v>Gestión Administrativa y  financiera en apoyo al Desarrollo Académico</v>
      </c>
      <c r="K183" s="98" t="s">
        <v>393</v>
      </c>
      <c r="L183" s="98"/>
    </row>
    <row r="184" spans="3:12" x14ac:dyDescent="0.25">
      <c r="C184" s="99" t="s">
        <v>76</v>
      </c>
      <c r="D184" s="151">
        <v>1</v>
      </c>
      <c r="E184" s="100">
        <v>15000</v>
      </c>
      <c r="F184" s="97">
        <f t="shared" si="15"/>
        <v>15000</v>
      </c>
      <c r="G184" s="165" t="s">
        <v>128</v>
      </c>
      <c r="H184" s="101" t="s">
        <v>998</v>
      </c>
      <c r="I184" s="101" t="str">
        <f>VLOOKUP(H184,Presupuesto!$B$11:$C$565,2,0)</f>
        <v>EQUIPO DE TRANSPORTE TRACCION Y ELEVACION</v>
      </c>
      <c r="J184" s="98" t="str">
        <f t="shared" si="16"/>
        <v>Gestión Administrativa y  financiera en apoyo al Desarrollo Académico</v>
      </c>
      <c r="K184" s="98" t="s">
        <v>393</v>
      </c>
      <c r="L184" s="98"/>
    </row>
    <row r="185" spans="3:12" x14ac:dyDescent="0.25">
      <c r="C185" s="99" t="s">
        <v>77</v>
      </c>
      <c r="D185" s="151"/>
      <c r="E185" s="100">
        <v>10000</v>
      </c>
      <c r="F185" s="97">
        <f t="shared" si="15"/>
        <v>0</v>
      </c>
      <c r="G185" s="165"/>
      <c r="H185" s="101" t="s">
        <v>998</v>
      </c>
      <c r="I185" s="101" t="str">
        <f>VLOOKUP(H185,Presupuesto!$B$11:$C$565,2,0)</f>
        <v>EQUIPO DE TRANSPORTE TRACCION Y ELEVACION</v>
      </c>
      <c r="J185" s="98" t="str">
        <f t="shared" si="16"/>
        <v>Gestión Administrativa y  financiera en apoyo al Desarrollo Académico</v>
      </c>
      <c r="K185" s="98" t="s">
        <v>393</v>
      </c>
      <c r="L185" s="98"/>
    </row>
    <row r="186" spans="3:12" x14ac:dyDescent="0.25">
      <c r="C186" s="99" t="s">
        <v>78</v>
      </c>
      <c r="D186" s="151"/>
      <c r="E186" s="100">
        <v>10000</v>
      </c>
      <c r="F186" s="97">
        <f t="shared" si="15"/>
        <v>0</v>
      </c>
      <c r="G186" s="165"/>
      <c r="H186" s="101" t="s">
        <v>1044</v>
      </c>
      <c r="I186" s="101" t="str">
        <f>VLOOKUP(H186,Presupuesto!$B$11:$C$565,2,0)</f>
        <v>APLICACIONES INFORMATICAS</v>
      </c>
      <c r="J186" s="98" t="str">
        <f t="shared" si="16"/>
        <v>Gestión Administrativa y  financiera en apoyo al Desarrollo Académico</v>
      </c>
      <c r="K186" s="98" t="s">
        <v>393</v>
      </c>
      <c r="L186" s="98"/>
    </row>
    <row r="187" spans="3:12" x14ac:dyDescent="0.25">
      <c r="C187" s="109" t="s">
        <v>79</v>
      </c>
      <c r="D187" s="151"/>
      <c r="E187" s="100">
        <v>2000</v>
      </c>
      <c r="F187" s="97">
        <f t="shared" si="15"/>
        <v>0</v>
      </c>
      <c r="G187" s="165"/>
      <c r="H187" s="110" t="s">
        <v>1012</v>
      </c>
      <c r="I187" s="110" t="str">
        <f>VLOOKUP(H187,Presupuesto!$B$11:$C$565,2,0)</f>
        <v>EQUIPO DE COMPUTACION</v>
      </c>
      <c r="J187" s="98" t="str">
        <f t="shared" si="16"/>
        <v>Gestión Administrativa y  financiera en apoyo al Desarrollo Académico</v>
      </c>
      <c r="K187" s="98" t="s">
        <v>393</v>
      </c>
      <c r="L187" s="98"/>
    </row>
    <row r="188" spans="3:12" x14ac:dyDescent="0.25">
      <c r="C188" s="109" t="s">
        <v>1454</v>
      </c>
      <c r="D188" s="151"/>
      <c r="E188" s="100">
        <v>1500</v>
      </c>
      <c r="F188" s="97">
        <f t="shared" si="15"/>
        <v>0</v>
      </c>
      <c r="G188" s="165"/>
      <c r="H188" s="110" t="s">
        <v>944</v>
      </c>
      <c r="I188" s="110" t="str">
        <f>VLOOKUP(H188,Presupuesto!$B$11:$C$565,2,0)</f>
        <v>UTILES Y MATERIALES ELECTRICOS</v>
      </c>
      <c r="J188" s="98" t="str">
        <f t="shared" si="16"/>
        <v>Gestión Administrativa y  financiera en apoyo al Desarrollo Académico</v>
      </c>
      <c r="K188" s="98" t="s">
        <v>393</v>
      </c>
      <c r="L188" s="98"/>
    </row>
    <row r="189" spans="3:12" x14ac:dyDescent="0.25">
      <c r="C189" s="109" t="s">
        <v>80</v>
      </c>
      <c r="D189" s="151"/>
      <c r="E189" s="100">
        <v>1500</v>
      </c>
      <c r="F189" s="97">
        <f t="shared" si="15"/>
        <v>0</v>
      </c>
      <c r="G189" s="165"/>
      <c r="H189" s="110" t="s">
        <v>1012</v>
      </c>
      <c r="I189" s="110" t="str">
        <f>VLOOKUP(H189,Presupuesto!$B$11:$C$565,2,0)</f>
        <v>EQUIPO DE COMPUTACION</v>
      </c>
      <c r="J189" s="98" t="str">
        <f t="shared" si="16"/>
        <v>Gestión Administrativa y  financiera en apoyo al Desarrollo Académico</v>
      </c>
      <c r="K189" s="98" t="s">
        <v>393</v>
      </c>
      <c r="L189" s="98"/>
    </row>
    <row r="190" spans="3:12" x14ac:dyDescent="0.25">
      <c r="C190" s="109" t="s">
        <v>81</v>
      </c>
      <c r="D190" s="151"/>
      <c r="E190" s="100">
        <v>500</v>
      </c>
      <c r="F190" s="97">
        <f t="shared" si="15"/>
        <v>0</v>
      </c>
      <c r="G190" s="165"/>
      <c r="H190" s="110" t="s">
        <v>953</v>
      </c>
      <c r="I190" s="110" t="str">
        <f>VLOOKUP(H190,Presupuesto!$B$11:$C$565,2,0)</f>
        <v>OTROS RESPUESTOS Y ACCESORIOS MENORES</v>
      </c>
      <c r="J190" s="98" t="str">
        <f t="shared" si="16"/>
        <v>Gestión Administrativa y  financiera en apoyo al Desarrollo Académico</v>
      </c>
      <c r="K190" s="98" t="s">
        <v>393</v>
      </c>
      <c r="L190" s="98"/>
    </row>
    <row r="191" spans="3:12" ht="15.75" thickBot="1" x14ac:dyDescent="0.3">
      <c r="C191" s="102" t="s">
        <v>82</v>
      </c>
      <c r="D191" s="159"/>
      <c r="E191" s="104">
        <v>20</v>
      </c>
      <c r="F191" s="105">
        <f t="shared" si="15"/>
        <v>0</v>
      </c>
      <c r="G191" s="162"/>
      <c r="H191" s="106" t="s">
        <v>953</v>
      </c>
      <c r="I191" s="106" t="str">
        <f>VLOOKUP(H191,Presupuesto!$B$11:$C$565,2,0)</f>
        <v>OTROS RESPUESTOS Y ACCESORIOS MENORES</v>
      </c>
      <c r="J191" s="106" t="str">
        <f t="shared" si="16"/>
        <v>Gestión Administrativa y  financiera en apoyo al Desarrollo Académico</v>
      </c>
      <c r="K191" s="98" t="s">
        <v>393</v>
      </c>
      <c r="L191" s="124"/>
    </row>
    <row r="192" spans="3:12" ht="15" customHeight="1" x14ac:dyDescent="0.25"/>
    <row r="193" spans="3:12" ht="15.75" customHeight="1" thickBot="1" x14ac:dyDescent="0.3"/>
    <row r="194" spans="3:12" ht="15.75" customHeight="1" thickBot="1" x14ac:dyDescent="0.3">
      <c r="C194" s="29" t="s">
        <v>43</v>
      </c>
      <c r="D194" s="108">
        <f>SUM(F201:F213)</f>
        <v>13000</v>
      </c>
      <c r="F194" s="70"/>
      <c r="G194" s="79"/>
      <c r="H194" s="70"/>
      <c r="I194" s="70"/>
    </row>
    <row r="195" spans="3:12" ht="15" customHeight="1" x14ac:dyDescent="0.25">
      <c r="C195" s="70"/>
      <c r="D195" s="31"/>
      <c r="E195" s="93"/>
      <c r="F195" s="93"/>
      <c r="G195" s="93"/>
      <c r="H195" s="76"/>
      <c r="I195" s="76"/>
      <c r="J195" s="76"/>
      <c r="K195" s="112"/>
    </row>
    <row r="196" spans="3:12" ht="15" customHeight="1" x14ac:dyDescent="0.25">
      <c r="C196" s="70"/>
      <c r="D196" s="31"/>
      <c r="E196" s="93"/>
      <c r="F196" s="93"/>
      <c r="G196" s="93"/>
      <c r="H196" s="76"/>
      <c r="I196" s="76"/>
      <c r="J196" s="76"/>
      <c r="K196" s="112"/>
    </row>
    <row r="197" spans="3:12" ht="15.75" customHeight="1" x14ac:dyDescent="0.25">
      <c r="C197" s="202" t="s">
        <v>391</v>
      </c>
      <c r="D197" s="697" t="s">
        <v>2764</v>
      </c>
      <c r="E197" s="93"/>
      <c r="F197" s="93"/>
      <c r="G197" s="93"/>
      <c r="H197" s="76"/>
      <c r="I197" s="76"/>
      <c r="J197" s="76"/>
      <c r="K197" s="112"/>
    </row>
    <row r="198" spans="3:12" ht="18.75" customHeight="1" x14ac:dyDescent="0.25">
      <c r="C198" s="210" t="str">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Solicitud de equipo y materiales de remodelacion. Adquision de Cotizaciones. Compra de equipo y materiales</v>
      </c>
      <c r="D198" s="31"/>
      <c r="E198" s="93"/>
      <c r="F198" s="93"/>
      <c r="G198" s="93"/>
      <c r="H198" s="76"/>
      <c r="I198" s="76"/>
      <c r="J198" s="76"/>
      <c r="K198" s="112"/>
    </row>
    <row r="199" spans="3:12" ht="15" customHeight="1" x14ac:dyDescent="0.25">
      <c r="F199" s="93"/>
      <c r="G199" s="76"/>
      <c r="H199" s="76"/>
      <c r="I199" s="76"/>
    </row>
    <row r="200" spans="3:12" ht="30.75" thickBot="1" x14ac:dyDescent="0.3">
      <c r="C200" s="149" t="s">
        <v>44</v>
      </c>
      <c r="D200" s="149" t="s">
        <v>55</v>
      </c>
      <c r="E200" s="149" t="s">
        <v>57</v>
      </c>
      <c r="F200" s="150" t="s">
        <v>27</v>
      </c>
      <c r="G200" s="150" t="s">
        <v>130</v>
      </c>
      <c r="H200" s="149" t="s">
        <v>46</v>
      </c>
      <c r="I200" s="149" t="s">
        <v>131</v>
      </c>
      <c r="J200" s="149" t="s">
        <v>409</v>
      </c>
      <c r="K200" s="149" t="s">
        <v>410</v>
      </c>
      <c r="L200" s="149" t="s">
        <v>463</v>
      </c>
    </row>
    <row r="201" spans="3:12" ht="15.75" thickBot="1" x14ac:dyDescent="0.3">
      <c r="C201" s="305" t="s">
        <v>1337</v>
      </c>
      <c r="D201" s="158"/>
      <c r="E201" s="96">
        <f>HLOOKUP($C201,$CB$2:$CE$3,2,0)</f>
        <v>15000</v>
      </c>
      <c r="F201" s="97">
        <f>D201*E201</f>
        <v>0</v>
      </c>
      <c r="G201" s="165"/>
      <c r="H201" s="98" t="s">
        <v>1012</v>
      </c>
      <c r="I201" s="98" t="str">
        <f>VLOOKUP(H201,Presupuesto!$B$11:$C$565,2,0)</f>
        <v>EQUIPO DE COMPUTACION</v>
      </c>
      <c r="J201" s="218" t="s">
        <v>1362</v>
      </c>
      <c r="K201" s="98" t="s">
        <v>411</v>
      </c>
      <c r="L201" s="98"/>
    </row>
    <row r="202" spans="3:12" x14ac:dyDescent="0.25">
      <c r="C202" s="305" t="s">
        <v>1335</v>
      </c>
      <c r="D202" s="151"/>
      <c r="E202" s="96">
        <f>HLOOKUP($C202,$CB$2:$CE$3,2,0)</f>
        <v>35000</v>
      </c>
      <c r="F202" s="97">
        <f>D202*E202</f>
        <v>0</v>
      </c>
      <c r="G202" s="165"/>
      <c r="H202" s="101" t="s">
        <v>1012</v>
      </c>
      <c r="I202" s="101" t="str">
        <f>VLOOKUP(H202,Presupuesto!$B$11:$C$565,2,0)</f>
        <v>EQUIPO DE COMPUTACION</v>
      </c>
      <c r="J202" s="98" t="str">
        <f>$J$201</f>
        <v>Gestión Administrativa y  financiera en apoyo al Desarrollo Académico</v>
      </c>
      <c r="K202" s="98" t="s">
        <v>411</v>
      </c>
      <c r="L202" s="98"/>
    </row>
    <row r="203" spans="3:12" x14ac:dyDescent="0.25">
      <c r="C203" s="99" t="s">
        <v>73</v>
      </c>
      <c r="D203" s="151"/>
      <c r="E203" s="100">
        <v>4000</v>
      </c>
      <c r="F203" s="97">
        <f t="shared" ref="F203:F213" si="17">D203*E203</f>
        <v>0</v>
      </c>
      <c r="G203" s="165"/>
      <c r="H203" s="101" t="s">
        <v>984</v>
      </c>
      <c r="I203" s="101" t="str">
        <f>VLOOKUP(H203,Presupuesto!$B$11:$C$565,2,0)</f>
        <v>EQUIPOS VARIOS DE OFICINA</v>
      </c>
      <c r="J203" s="98" t="str">
        <f t="shared" ref="J203:J213" si="18">$J$201</f>
        <v>Gestión Administrativa y  financiera en apoyo al Desarrollo Académico</v>
      </c>
      <c r="K203" s="98" t="s">
        <v>411</v>
      </c>
      <c r="L203" s="98"/>
    </row>
    <row r="204" spans="3:12" x14ac:dyDescent="0.25">
      <c r="C204" s="99" t="s">
        <v>74</v>
      </c>
      <c r="D204" s="151"/>
      <c r="E204" s="100">
        <v>8000</v>
      </c>
      <c r="F204" s="97">
        <f t="shared" si="17"/>
        <v>0</v>
      </c>
      <c r="G204" s="165"/>
      <c r="H204" s="101" t="s">
        <v>1012</v>
      </c>
      <c r="I204" s="101" t="str">
        <f>VLOOKUP(H204,Presupuesto!$B$11:$C$565,2,0)</f>
        <v>EQUIPO DE COMPUTACION</v>
      </c>
      <c r="J204" s="98" t="str">
        <f t="shared" si="18"/>
        <v>Gestión Administrativa y  financiera en apoyo al Desarrollo Académico</v>
      </c>
      <c r="K204" s="98" t="s">
        <v>411</v>
      </c>
      <c r="L204" s="98"/>
    </row>
    <row r="205" spans="3:12" x14ac:dyDescent="0.25">
      <c r="C205" s="99" t="s">
        <v>75</v>
      </c>
      <c r="D205" s="151"/>
      <c r="E205" s="100">
        <v>5000</v>
      </c>
      <c r="F205" s="97">
        <f t="shared" si="17"/>
        <v>0</v>
      </c>
      <c r="G205" s="165"/>
      <c r="H205" s="101" t="s">
        <v>1012</v>
      </c>
      <c r="I205" s="101" t="str">
        <f>VLOOKUP(H205,Presupuesto!$B$11:$C$565,2,0)</f>
        <v>EQUIPO DE COMPUTACION</v>
      </c>
      <c r="J205" s="98" t="str">
        <f t="shared" si="18"/>
        <v>Gestión Administrativa y  financiera en apoyo al Desarrollo Académico</v>
      </c>
      <c r="K205" s="98" t="s">
        <v>411</v>
      </c>
      <c r="L205" s="98"/>
    </row>
    <row r="206" spans="3:12" x14ac:dyDescent="0.25">
      <c r="C206" s="99" t="s">
        <v>35</v>
      </c>
      <c r="D206" s="151">
        <v>1</v>
      </c>
      <c r="E206" s="100">
        <v>13000</v>
      </c>
      <c r="F206" s="97">
        <f t="shared" si="17"/>
        <v>13000</v>
      </c>
      <c r="G206" s="165" t="s">
        <v>128</v>
      </c>
      <c r="H206" s="101" t="s">
        <v>998</v>
      </c>
      <c r="I206" s="101" t="str">
        <f>VLOOKUP(H206,Presupuesto!$B$11:$C$565,2,0)</f>
        <v>EQUIPO DE TRANSPORTE TRACCION Y ELEVACION</v>
      </c>
      <c r="J206" s="98" t="str">
        <f t="shared" si="18"/>
        <v>Gestión Administrativa y  financiera en apoyo al Desarrollo Académico</v>
      </c>
      <c r="K206" s="98" t="s">
        <v>411</v>
      </c>
      <c r="L206" s="98"/>
    </row>
    <row r="207" spans="3:12" x14ac:dyDescent="0.25">
      <c r="C207" s="99" t="s">
        <v>76</v>
      </c>
      <c r="D207" s="151"/>
      <c r="E207" s="100">
        <v>15000</v>
      </c>
      <c r="F207" s="97">
        <f t="shared" si="17"/>
        <v>0</v>
      </c>
      <c r="G207" s="165"/>
      <c r="H207" s="101" t="s">
        <v>998</v>
      </c>
      <c r="I207" s="101" t="str">
        <f>VLOOKUP(H207,Presupuesto!$B$11:$C$565,2,0)</f>
        <v>EQUIPO DE TRANSPORTE TRACCION Y ELEVACION</v>
      </c>
      <c r="J207" s="98" t="str">
        <f t="shared" si="18"/>
        <v>Gestión Administrativa y  financiera en apoyo al Desarrollo Académico</v>
      </c>
      <c r="K207" s="98" t="s">
        <v>411</v>
      </c>
      <c r="L207" s="98"/>
    </row>
    <row r="208" spans="3:12" x14ac:dyDescent="0.25">
      <c r="C208" s="99" t="s">
        <v>77</v>
      </c>
      <c r="D208" s="151"/>
      <c r="E208" s="100">
        <v>10000</v>
      </c>
      <c r="F208" s="97">
        <f t="shared" si="17"/>
        <v>0</v>
      </c>
      <c r="G208" s="165"/>
      <c r="H208" s="101" t="s">
        <v>998</v>
      </c>
      <c r="I208" s="101" t="str">
        <f>VLOOKUP(H208,Presupuesto!$B$11:$C$565,2,0)</f>
        <v>EQUIPO DE TRANSPORTE TRACCION Y ELEVACION</v>
      </c>
      <c r="J208" s="98" t="str">
        <f t="shared" si="18"/>
        <v>Gestión Administrativa y  financiera en apoyo al Desarrollo Académico</v>
      </c>
      <c r="K208" s="98" t="s">
        <v>411</v>
      </c>
      <c r="L208" s="98"/>
    </row>
    <row r="209" spans="3:12" x14ac:dyDescent="0.25">
      <c r="C209" s="109" t="s">
        <v>79</v>
      </c>
      <c r="D209" s="151"/>
      <c r="E209" s="100">
        <v>2000</v>
      </c>
      <c r="F209" s="97">
        <f t="shared" si="17"/>
        <v>0</v>
      </c>
      <c r="G209" s="165"/>
      <c r="H209" s="110" t="s">
        <v>1012</v>
      </c>
      <c r="I209" s="110" t="str">
        <f>VLOOKUP(H209,Presupuesto!$B$11:$C$565,2,0)</f>
        <v>EQUIPO DE COMPUTACION</v>
      </c>
      <c r="J209" s="98" t="str">
        <f t="shared" si="18"/>
        <v>Gestión Administrativa y  financiera en apoyo al Desarrollo Académico</v>
      </c>
      <c r="K209" s="98" t="s">
        <v>411</v>
      </c>
      <c r="L209" s="98"/>
    </row>
    <row r="210" spans="3:12" x14ac:dyDescent="0.25">
      <c r="C210" s="109" t="s">
        <v>1454</v>
      </c>
      <c r="D210" s="151"/>
      <c r="E210" s="100">
        <v>1500</v>
      </c>
      <c r="F210" s="97">
        <f t="shared" si="17"/>
        <v>0</v>
      </c>
      <c r="G210" s="165"/>
      <c r="H210" s="110" t="s">
        <v>944</v>
      </c>
      <c r="I210" s="110" t="str">
        <f>VLOOKUP(H210,Presupuesto!$B$11:$C$565,2,0)</f>
        <v>UTILES Y MATERIALES ELECTRICOS</v>
      </c>
      <c r="J210" s="98" t="str">
        <f t="shared" si="18"/>
        <v>Gestión Administrativa y  financiera en apoyo al Desarrollo Académico</v>
      </c>
      <c r="K210" s="98" t="s">
        <v>411</v>
      </c>
      <c r="L210" s="98"/>
    </row>
    <row r="211" spans="3:12" x14ac:dyDescent="0.25">
      <c r="C211" s="109" t="s">
        <v>80</v>
      </c>
      <c r="D211" s="151"/>
      <c r="E211" s="100">
        <v>1500</v>
      </c>
      <c r="F211" s="97">
        <f t="shared" si="17"/>
        <v>0</v>
      </c>
      <c r="G211" s="165"/>
      <c r="H211" s="110" t="s">
        <v>1012</v>
      </c>
      <c r="I211" s="110" t="str">
        <f>VLOOKUP(H211,Presupuesto!$B$11:$C$565,2,0)</f>
        <v>EQUIPO DE COMPUTACION</v>
      </c>
      <c r="J211" s="98" t="str">
        <f t="shared" si="18"/>
        <v>Gestión Administrativa y  financiera en apoyo al Desarrollo Académico</v>
      </c>
      <c r="K211" s="98" t="s">
        <v>411</v>
      </c>
      <c r="L211" s="98"/>
    </row>
    <row r="212" spans="3:12" x14ac:dyDescent="0.25">
      <c r="C212" s="109" t="s">
        <v>81</v>
      </c>
      <c r="D212" s="151"/>
      <c r="E212" s="100">
        <v>500</v>
      </c>
      <c r="F212" s="97">
        <f t="shared" si="17"/>
        <v>0</v>
      </c>
      <c r="G212" s="165"/>
      <c r="H212" s="110" t="s">
        <v>953</v>
      </c>
      <c r="I212" s="110" t="str">
        <f>VLOOKUP(H212,Presupuesto!$B$11:$C$565,2,0)</f>
        <v>OTROS RESPUESTOS Y ACCESORIOS MENORES</v>
      </c>
      <c r="J212" s="98" t="str">
        <f t="shared" si="18"/>
        <v>Gestión Administrativa y  financiera en apoyo al Desarrollo Académico</v>
      </c>
      <c r="K212" s="98" t="s">
        <v>411</v>
      </c>
      <c r="L212" s="98"/>
    </row>
    <row r="213" spans="3:12" ht="15.75" thickBot="1" x14ac:dyDescent="0.3">
      <c r="C213" s="102" t="s">
        <v>82</v>
      </c>
      <c r="D213" s="159"/>
      <c r="E213" s="104">
        <v>20</v>
      </c>
      <c r="F213" s="105">
        <f t="shared" si="17"/>
        <v>0</v>
      </c>
      <c r="G213" s="162"/>
      <c r="H213" s="106" t="s">
        <v>953</v>
      </c>
      <c r="I213" s="106" t="str">
        <f>VLOOKUP(H213,Presupuesto!$B$11:$C$565,2,0)</f>
        <v>OTROS RESPUESTOS Y ACCESORIOS MENORES</v>
      </c>
      <c r="J213" s="106" t="str">
        <f t="shared" si="18"/>
        <v>Gestión Administrativa y  financiera en apoyo al Desarrollo Académico</v>
      </c>
      <c r="K213" s="98" t="s">
        <v>411</v>
      </c>
      <c r="L213" s="124"/>
    </row>
    <row r="214" spans="3:12" ht="15" customHeight="1" x14ac:dyDescent="0.25">
      <c r="F214" s="93"/>
      <c r="G214" s="76"/>
      <c r="H214" s="76"/>
      <c r="I214" s="76"/>
    </row>
    <row r="215" spans="3:12" ht="15.75" customHeight="1" thickBot="1" x14ac:dyDescent="0.3"/>
    <row r="216" spans="3:12" ht="15.75" customHeight="1" thickBot="1" x14ac:dyDescent="0.3">
      <c r="C216" s="29" t="s">
        <v>43</v>
      </c>
      <c r="D216" s="108">
        <f>SUM(F223:F236)</f>
        <v>78000</v>
      </c>
      <c r="F216" s="70"/>
      <c r="G216" s="79"/>
      <c r="H216" s="70"/>
      <c r="I216" s="70"/>
    </row>
    <row r="217" spans="3:12" ht="15" customHeight="1" x14ac:dyDescent="0.25">
      <c r="C217" s="70"/>
      <c r="D217" s="31"/>
      <c r="E217" s="93"/>
      <c r="F217" s="93"/>
      <c r="G217" s="93"/>
      <c r="H217" s="76"/>
      <c r="I217" s="76"/>
      <c r="J217" s="76"/>
      <c r="K217" s="112"/>
    </row>
    <row r="218" spans="3:12" ht="15" customHeight="1" x14ac:dyDescent="0.25">
      <c r="C218" s="70"/>
      <c r="D218" s="31"/>
      <c r="E218" s="93"/>
      <c r="F218" s="93"/>
      <c r="G218" s="93"/>
      <c r="H218" s="76"/>
      <c r="I218" s="76"/>
      <c r="J218" s="76"/>
      <c r="K218" s="112"/>
    </row>
    <row r="219" spans="3:12" ht="15.75" customHeight="1" x14ac:dyDescent="0.25">
      <c r="C219" s="202" t="s">
        <v>391</v>
      </c>
      <c r="D219" s="697" t="s">
        <v>2745</v>
      </c>
      <c r="E219" s="93"/>
      <c r="F219" s="93"/>
      <c r="G219" s="93"/>
      <c r="H219" s="76"/>
      <c r="I219" s="76"/>
      <c r="J219" s="76"/>
      <c r="K219" s="112"/>
    </row>
    <row r="220" spans="3:12" ht="18.75" customHeight="1" x14ac:dyDescent="0.25">
      <c r="C220" s="210" t="str">
        <f>IFERROR(VLOOKUP(D219,'1. Desarrollo e Innov. Curricu.'!$F:$G,2,FALSE),IFERROR(VLOOKUP(D219,'2. Investigación Científica'!$F:$G,2,FALSE),IFERROR(VLOOKUP(D219,'3. Vinculación Univ. Sociedad'!$F:$G,2,FALSE),IFERROR(VLOOKUP(D219,'4. Docencia y Profesorado Univ.'!$F:$G,2,FALSE),IFERROR(VLOOKUP(D219,'5. Estudiantes y Graduados'!$F:$G,2,FALSE),IFERROR(VLOOKUP(D219,'11. Gestion Administrativa'!$F:$G,2,FALSE),IFERROR(VLOOKUP(D219,'13. Gestión Académica'!$F:$G,2,FALSE),IFERROR(VLOOKUP(D219,'9. Asegura. de la Calid. y M'!$F:$G,2,FALSE),IFERROR(VLOOKUP(D219,'6. Gestión del Conocimiento'!$F:$G,2,FALSE),IFERROR(VLOOKUP(D219,'15. Gobernabilidad y Proceso...'!$F:$G,2,FALSE),IFERROR(VLOOKUP(D219,'12. Gestión del Talento Humano'!$F:$G,2,FALSE),IFERROR(VLOOKUP(D219,'14. Internacional... de la E.S.'!$F:$G,2,FALSE),IFERROR(VLOOKUP(D219,'10. Posgrado'!$F:$G,2,FALSE),IFERROR(VLOOKUP(D219,'16. Desa. del Sistema Educ.Sup.'!$F:$G,2,FALSE),IFERROR(VLOOKUP(D219,'8. Cultura de Inno. Insti...'!$F:$G,2,FALSE),VLOOKUP(D219,'7. Lo Esencial de la Reforma U.'!$F:$G,2,0))))))))))))))))</f>
        <v xml:space="preserve">Supervision y seguimiento academico. Presentacion de informe de evaluacion. </v>
      </c>
      <c r="D220" s="31"/>
      <c r="E220" s="93"/>
      <c r="F220" s="93"/>
      <c r="G220" s="93"/>
      <c r="H220" s="76"/>
      <c r="I220" s="76"/>
      <c r="J220" s="76"/>
      <c r="K220" s="112"/>
    </row>
    <row r="221" spans="3:12" ht="15" customHeight="1" x14ac:dyDescent="0.25">
      <c r="F221" s="93"/>
      <c r="G221" s="76"/>
      <c r="H221" s="76"/>
      <c r="I221" s="76"/>
    </row>
    <row r="222" spans="3:12" ht="30.75" thickBot="1" x14ac:dyDescent="0.3">
      <c r="C222" s="149" t="s">
        <v>44</v>
      </c>
      <c r="D222" s="149" t="s">
        <v>55</v>
      </c>
      <c r="E222" s="149" t="s">
        <v>57</v>
      </c>
      <c r="F222" s="150" t="s">
        <v>27</v>
      </c>
      <c r="G222" s="150" t="s">
        <v>130</v>
      </c>
      <c r="H222" s="149" t="s">
        <v>46</v>
      </c>
      <c r="I222" s="149" t="s">
        <v>131</v>
      </c>
      <c r="J222" s="149" t="s">
        <v>409</v>
      </c>
      <c r="K222" s="149" t="s">
        <v>410</v>
      </c>
      <c r="L222" s="149" t="s">
        <v>463</v>
      </c>
    </row>
    <row r="223" spans="3:12" ht="15.75" thickBot="1" x14ac:dyDescent="0.3">
      <c r="C223" s="305" t="s">
        <v>1337</v>
      </c>
      <c r="D223" s="158">
        <v>2</v>
      </c>
      <c r="E223" s="96">
        <f>HLOOKUP($C223,$CB$2:$CE$3,2,0)</f>
        <v>15000</v>
      </c>
      <c r="F223" s="97">
        <f>D223*E223</f>
        <v>30000</v>
      </c>
      <c r="G223" s="165" t="s">
        <v>128</v>
      </c>
      <c r="H223" s="98" t="s">
        <v>1012</v>
      </c>
      <c r="I223" s="98" t="str">
        <f>VLOOKUP(H223,Presupuesto!$B$11:$C$565,2,0)</f>
        <v>EQUIPO DE COMPUTACION</v>
      </c>
      <c r="J223" s="218" t="s">
        <v>1364</v>
      </c>
      <c r="K223" s="98" t="s">
        <v>395</v>
      </c>
      <c r="L223" s="98"/>
    </row>
    <row r="224" spans="3:12" x14ac:dyDescent="0.25">
      <c r="C224" s="305" t="s">
        <v>1335</v>
      </c>
      <c r="D224" s="151">
        <v>1</v>
      </c>
      <c r="E224" s="96">
        <f>HLOOKUP($C224,$CB$2:$CE$3,2,0)</f>
        <v>35000</v>
      </c>
      <c r="F224" s="97">
        <f>D224*E224</f>
        <v>35000</v>
      </c>
      <c r="G224" s="165" t="s">
        <v>128</v>
      </c>
      <c r="H224" s="101" t="s">
        <v>1012</v>
      </c>
      <c r="I224" s="101" t="str">
        <f>VLOOKUP(H224,Presupuesto!$B$11:$C$565,2,0)</f>
        <v>EQUIPO DE COMPUTACION</v>
      </c>
      <c r="J224" s="98" t="str">
        <f>$J$223</f>
        <v>Gestión Académica</v>
      </c>
      <c r="K224" s="98" t="s">
        <v>395</v>
      </c>
      <c r="L224" s="98"/>
    </row>
    <row r="225" spans="3:12" x14ac:dyDescent="0.25">
      <c r="C225" s="99" t="s">
        <v>73</v>
      </c>
      <c r="D225" s="151"/>
      <c r="E225" s="100">
        <v>4000</v>
      </c>
      <c r="F225" s="97">
        <f t="shared" ref="F225:F236" si="19">D225*E225</f>
        <v>0</v>
      </c>
      <c r="G225" s="165"/>
      <c r="H225" s="101" t="s">
        <v>984</v>
      </c>
      <c r="I225" s="101" t="str">
        <f>VLOOKUP(H225,Presupuesto!$B$11:$C$565,2,0)</f>
        <v>EQUIPOS VARIOS DE OFICINA</v>
      </c>
      <c r="J225" s="98" t="str">
        <f t="shared" ref="J225:J236" si="20">$J$223</f>
        <v>Gestión Académica</v>
      </c>
      <c r="K225" s="98" t="s">
        <v>395</v>
      </c>
      <c r="L225" s="98"/>
    </row>
    <row r="226" spans="3:12" x14ac:dyDescent="0.25">
      <c r="C226" s="99" t="s">
        <v>74</v>
      </c>
      <c r="D226" s="151"/>
      <c r="E226" s="100">
        <v>8000</v>
      </c>
      <c r="F226" s="97">
        <f t="shared" si="19"/>
        <v>0</v>
      </c>
      <c r="G226" s="165"/>
      <c r="H226" s="101" t="s">
        <v>1012</v>
      </c>
      <c r="I226" s="101" t="str">
        <f>VLOOKUP(H226,Presupuesto!$B$11:$C$565,2,0)</f>
        <v>EQUIPO DE COMPUTACION</v>
      </c>
      <c r="J226" s="98" t="str">
        <f t="shared" si="20"/>
        <v>Gestión Académica</v>
      </c>
      <c r="K226" s="98" t="s">
        <v>395</v>
      </c>
      <c r="L226" s="98"/>
    </row>
    <row r="227" spans="3:12" x14ac:dyDescent="0.25">
      <c r="C227" s="99" t="s">
        <v>75</v>
      </c>
      <c r="D227" s="151"/>
      <c r="E227" s="100">
        <v>5000</v>
      </c>
      <c r="F227" s="97">
        <f t="shared" si="19"/>
        <v>0</v>
      </c>
      <c r="G227" s="165"/>
      <c r="H227" s="101" t="s">
        <v>1012</v>
      </c>
      <c r="I227" s="101" t="str">
        <f>VLOOKUP(H227,Presupuesto!$B$11:$C$565,2,0)</f>
        <v>EQUIPO DE COMPUTACION</v>
      </c>
      <c r="J227" s="98" t="str">
        <f t="shared" si="20"/>
        <v>Gestión Académica</v>
      </c>
      <c r="K227" s="98" t="s">
        <v>395</v>
      </c>
      <c r="L227" s="98"/>
    </row>
    <row r="228" spans="3:12" x14ac:dyDescent="0.25">
      <c r="C228" s="99" t="s">
        <v>35</v>
      </c>
      <c r="D228" s="151">
        <v>1</v>
      </c>
      <c r="E228" s="100">
        <v>13000</v>
      </c>
      <c r="F228" s="97">
        <f t="shared" si="19"/>
        <v>13000</v>
      </c>
      <c r="G228" s="165" t="s">
        <v>128</v>
      </c>
      <c r="H228" s="101" t="s">
        <v>998</v>
      </c>
      <c r="I228" s="101" t="str">
        <f>VLOOKUP(H228,Presupuesto!$B$11:$C$565,2,0)</f>
        <v>EQUIPO DE TRANSPORTE TRACCION Y ELEVACION</v>
      </c>
      <c r="J228" s="98" t="str">
        <f t="shared" si="20"/>
        <v>Gestión Académica</v>
      </c>
      <c r="K228" s="98" t="s">
        <v>395</v>
      </c>
      <c r="L228" s="98"/>
    </row>
    <row r="229" spans="3:12" x14ac:dyDescent="0.25">
      <c r="C229" s="99" t="s">
        <v>76</v>
      </c>
      <c r="D229" s="151"/>
      <c r="E229" s="100">
        <v>15000</v>
      </c>
      <c r="F229" s="97">
        <f t="shared" si="19"/>
        <v>0</v>
      </c>
      <c r="G229" s="165"/>
      <c r="H229" s="101" t="s">
        <v>998</v>
      </c>
      <c r="I229" s="101" t="str">
        <f>VLOOKUP(H229,Presupuesto!$B$11:$C$565,2,0)</f>
        <v>EQUIPO DE TRANSPORTE TRACCION Y ELEVACION</v>
      </c>
      <c r="J229" s="98" t="str">
        <f t="shared" si="20"/>
        <v>Gestión Académica</v>
      </c>
      <c r="K229" s="98" t="s">
        <v>395</v>
      </c>
      <c r="L229" s="98"/>
    </row>
    <row r="230" spans="3:12" x14ac:dyDescent="0.25">
      <c r="C230" s="99" t="s">
        <v>77</v>
      </c>
      <c r="D230" s="151"/>
      <c r="E230" s="100">
        <v>10000</v>
      </c>
      <c r="F230" s="97">
        <f t="shared" si="19"/>
        <v>0</v>
      </c>
      <c r="G230" s="165"/>
      <c r="H230" s="101" t="s">
        <v>998</v>
      </c>
      <c r="I230" s="101" t="str">
        <f>VLOOKUP(H230,Presupuesto!$B$11:$C$565,2,0)</f>
        <v>EQUIPO DE TRANSPORTE TRACCION Y ELEVACION</v>
      </c>
      <c r="J230" s="98" t="str">
        <f t="shared" si="20"/>
        <v>Gestión Académica</v>
      </c>
      <c r="K230" s="98" t="s">
        <v>395</v>
      </c>
      <c r="L230" s="98"/>
    </row>
    <row r="231" spans="3:12" x14ac:dyDescent="0.25">
      <c r="C231" s="99" t="s">
        <v>78</v>
      </c>
      <c r="D231" s="151"/>
      <c r="E231" s="100">
        <v>10000</v>
      </c>
      <c r="F231" s="97">
        <f t="shared" si="19"/>
        <v>0</v>
      </c>
      <c r="G231" s="165"/>
      <c r="H231" s="101" t="s">
        <v>1044</v>
      </c>
      <c r="I231" s="101" t="str">
        <f>VLOOKUP(H231,Presupuesto!$B$11:$C$565,2,0)</f>
        <v>APLICACIONES INFORMATICAS</v>
      </c>
      <c r="J231" s="98" t="str">
        <f t="shared" si="20"/>
        <v>Gestión Académica</v>
      </c>
      <c r="K231" s="98" t="s">
        <v>395</v>
      </c>
      <c r="L231" s="98"/>
    </row>
    <row r="232" spans="3:12" x14ac:dyDescent="0.25">
      <c r="C232" s="109" t="s">
        <v>79</v>
      </c>
      <c r="D232" s="151"/>
      <c r="E232" s="100">
        <v>2000</v>
      </c>
      <c r="F232" s="97">
        <f t="shared" si="19"/>
        <v>0</v>
      </c>
      <c r="G232" s="165"/>
      <c r="H232" s="110" t="s">
        <v>1012</v>
      </c>
      <c r="I232" s="110" t="str">
        <f>VLOOKUP(H232,Presupuesto!$B$11:$C$565,2,0)</f>
        <v>EQUIPO DE COMPUTACION</v>
      </c>
      <c r="J232" s="98" t="str">
        <f t="shared" si="20"/>
        <v>Gestión Académica</v>
      </c>
      <c r="K232" s="98" t="s">
        <v>395</v>
      </c>
      <c r="L232" s="98"/>
    </row>
    <row r="233" spans="3:12" x14ac:dyDescent="0.25">
      <c r="C233" s="109" t="s">
        <v>1454</v>
      </c>
      <c r="D233" s="151"/>
      <c r="E233" s="100">
        <v>1500</v>
      </c>
      <c r="F233" s="97">
        <f t="shared" si="19"/>
        <v>0</v>
      </c>
      <c r="G233" s="165"/>
      <c r="H233" s="110" t="s">
        <v>944</v>
      </c>
      <c r="I233" s="110" t="str">
        <f>VLOOKUP(H233,Presupuesto!$B$11:$C$565,2,0)</f>
        <v>UTILES Y MATERIALES ELECTRICOS</v>
      </c>
      <c r="J233" s="98" t="str">
        <f t="shared" si="20"/>
        <v>Gestión Académica</v>
      </c>
      <c r="K233" s="98" t="s">
        <v>395</v>
      </c>
      <c r="L233" s="98"/>
    </row>
    <row r="234" spans="3:12" x14ac:dyDescent="0.25">
      <c r="C234" s="109" t="s">
        <v>80</v>
      </c>
      <c r="D234" s="151"/>
      <c r="E234" s="100">
        <v>1500</v>
      </c>
      <c r="F234" s="97">
        <f t="shared" si="19"/>
        <v>0</v>
      </c>
      <c r="G234" s="165"/>
      <c r="H234" s="110" t="s">
        <v>1012</v>
      </c>
      <c r="I234" s="110" t="str">
        <f>VLOOKUP(H234,Presupuesto!$B$11:$C$565,2,0)</f>
        <v>EQUIPO DE COMPUTACION</v>
      </c>
      <c r="J234" s="98" t="str">
        <f t="shared" si="20"/>
        <v>Gestión Académica</v>
      </c>
      <c r="K234" s="98" t="s">
        <v>395</v>
      </c>
      <c r="L234" s="98"/>
    </row>
    <row r="235" spans="3:12" x14ac:dyDescent="0.25">
      <c r="C235" s="109" t="s">
        <v>81</v>
      </c>
      <c r="D235" s="151"/>
      <c r="E235" s="100">
        <v>500</v>
      </c>
      <c r="F235" s="97">
        <f t="shared" si="19"/>
        <v>0</v>
      </c>
      <c r="G235" s="165"/>
      <c r="H235" s="110" t="s">
        <v>953</v>
      </c>
      <c r="I235" s="110" t="str">
        <f>VLOOKUP(H235,Presupuesto!$B$11:$C$565,2,0)</f>
        <v>OTROS RESPUESTOS Y ACCESORIOS MENORES</v>
      </c>
      <c r="J235" s="98" t="str">
        <f t="shared" si="20"/>
        <v>Gestión Académica</v>
      </c>
      <c r="K235" s="98" t="s">
        <v>395</v>
      </c>
      <c r="L235" s="98"/>
    </row>
    <row r="236" spans="3:12" ht="15.75" thickBot="1" x14ac:dyDescent="0.3">
      <c r="C236" s="102" t="s">
        <v>82</v>
      </c>
      <c r="D236" s="159"/>
      <c r="E236" s="104">
        <v>20</v>
      </c>
      <c r="F236" s="105">
        <f t="shared" si="19"/>
        <v>0</v>
      </c>
      <c r="G236" s="162"/>
      <c r="H236" s="106" t="s">
        <v>953</v>
      </c>
      <c r="I236" s="106" t="str">
        <f>VLOOKUP(H236,Presupuesto!$B$11:$C$565,2,0)</f>
        <v>OTROS RESPUESTOS Y ACCESORIOS MENORES</v>
      </c>
      <c r="J236" s="106" t="str">
        <f t="shared" si="20"/>
        <v>Gestión Académica</v>
      </c>
      <c r="K236" s="98" t="s">
        <v>395</v>
      </c>
      <c r="L236" s="124"/>
    </row>
    <row r="237" spans="3:12" ht="15" customHeight="1" x14ac:dyDescent="0.25"/>
    <row r="238" spans="3:12" ht="15.75" customHeight="1" thickBot="1" x14ac:dyDescent="0.3"/>
    <row r="239" spans="3:12" ht="15.75" customHeight="1" thickBot="1" x14ac:dyDescent="0.3">
      <c r="C239" s="29" t="s">
        <v>43</v>
      </c>
      <c r="D239" s="108">
        <f>SUM(F246:F259)</f>
        <v>30000</v>
      </c>
      <c r="F239" s="70"/>
      <c r="G239" s="79"/>
      <c r="H239" s="70"/>
      <c r="I239" s="70"/>
    </row>
    <row r="240" spans="3:12" ht="15" customHeight="1" x14ac:dyDescent="0.25">
      <c r="C240" s="70"/>
      <c r="D240" s="31"/>
      <c r="E240" s="93"/>
      <c r="F240" s="93"/>
      <c r="G240" s="93"/>
      <c r="H240" s="76"/>
      <c r="I240" s="76"/>
      <c r="J240" s="76"/>
      <c r="K240" s="112"/>
    </row>
    <row r="241" spans="3:12" ht="15" customHeight="1" x14ac:dyDescent="0.25">
      <c r="C241" s="70"/>
      <c r="D241" s="31"/>
      <c r="E241" s="93"/>
      <c r="F241" s="93"/>
      <c r="G241" s="93"/>
      <c r="H241" s="76"/>
      <c r="I241" s="76"/>
      <c r="J241" s="76"/>
      <c r="K241" s="112"/>
    </row>
    <row r="242" spans="3:12" ht="15.75" customHeight="1" x14ac:dyDescent="0.25">
      <c r="C242" s="202" t="s">
        <v>391</v>
      </c>
      <c r="D242" s="697" t="s">
        <v>2750</v>
      </c>
      <c r="E242" s="93"/>
      <c r="F242" s="93"/>
      <c r="G242" s="93"/>
      <c r="H242" s="76"/>
      <c r="I242" s="76"/>
      <c r="J242" s="76"/>
      <c r="K242" s="112"/>
    </row>
    <row r="243" spans="3:12" ht="18.75" customHeight="1" x14ac:dyDescent="0.25">
      <c r="C243" s="210" t="e">
        <f>IFERROR(VLOOKUP(D242,'1. Desarrollo e Innov. Curricu.'!$F:$G,2,FALSE),IFERROR(VLOOKUP(D242,'2. Investigación Científica'!$F:$G,2,FALSE),IFERROR(VLOOKUP(D242,'3. Vinculación Univ. Sociedad'!$F:$G,2,FALSE),IFERROR(VLOOKUP(D242,'4. Docencia y Profesorado Univ.'!$F:$G,2,FALSE),IFERROR(VLOOKUP(D242,'5. Estudiantes y Graduados'!$F:$G,2,FALSE),IFERROR(VLOOKUP(D242,'11. Gestion Administrativa'!$F:$G,2,FALSE),IFERROR(VLOOKUP(D242,'13. Gestión Académica'!$F:$G,2,FALSE),IFERROR(VLOOKUP(D242,'9. Asegura. de la Calid. y M'!$F:$G,2,FALSE),IFERROR(VLOOKUP(D242,'6. Gestión del Conocimiento'!$F:$G,2,FALSE),IFERROR(VLOOKUP(D242,'15. Gobernabilidad y Proceso...'!$F:$G,2,FALSE),IFERROR(VLOOKUP(D242,'12. Gestión del Talento Humano'!$F:$G,2,FALSE),IFERROR(VLOOKUP(D242,'14. Internacional... de la E.S.'!$F:$G,2,FALSE),IFERROR(VLOOKUP(D242,'10. Posgrado'!$F:$G,2,FALSE),IFERROR(VLOOKUP(D242,'16. Desa. del Sistema Educ.Sup.'!$F:$G,2,FALSE),IFERROR(VLOOKUP(D242,'8. Cultura de Inno. Insti...'!$F:$G,2,FALSE),VLOOKUP(D242,'7. Lo Esencial de la Reforma U.'!$F:$G,2,0))))))))))))))))</f>
        <v>#N/A</v>
      </c>
      <c r="D243" s="31"/>
      <c r="E243" s="93"/>
      <c r="F243" s="93"/>
      <c r="G243" s="93"/>
      <c r="H243" s="76"/>
      <c r="I243" s="76"/>
      <c r="J243" s="76"/>
      <c r="K243" s="112"/>
    </row>
    <row r="244" spans="3:12" ht="15" customHeight="1" x14ac:dyDescent="0.25">
      <c r="F244" s="93"/>
      <c r="G244" s="76"/>
      <c r="H244" s="76"/>
      <c r="I244" s="76"/>
    </row>
    <row r="245" spans="3:12" ht="30.75" thickBot="1" x14ac:dyDescent="0.3">
      <c r="C245" s="149" t="s">
        <v>44</v>
      </c>
      <c r="D245" s="149" t="s">
        <v>55</v>
      </c>
      <c r="E245" s="149" t="s">
        <v>57</v>
      </c>
      <c r="F245" s="150" t="s">
        <v>27</v>
      </c>
      <c r="G245" s="150" t="s">
        <v>130</v>
      </c>
      <c r="H245" s="149" t="s">
        <v>46</v>
      </c>
      <c r="I245" s="149" t="s">
        <v>131</v>
      </c>
      <c r="J245" s="149" t="s">
        <v>409</v>
      </c>
      <c r="K245" s="149" t="s">
        <v>410</v>
      </c>
      <c r="L245" s="149" t="s">
        <v>463</v>
      </c>
    </row>
    <row r="246" spans="3:12" ht="15.75" thickBot="1" x14ac:dyDescent="0.3">
      <c r="C246" s="305" t="s">
        <v>1337</v>
      </c>
      <c r="D246" s="158">
        <v>2</v>
      </c>
      <c r="E246" s="96">
        <f>HLOOKUP($C246,$CB$2:$CE$3,2,0)</f>
        <v>15000</v>
      </c>
      <c r="F246" s="97">
        <f>D246*E246</f>
        <v>30000</v>
      </c>
      <c r="G246" s="165" t="s">
        <v>128</v>
      </c>
      <c r="H246" s="98" t="s">
        <v>1012</v>
      </c>
      <c r="I246" s="98" t="str">
        <f>VLOOKUP(H246,Presupuesto!$B$11:$C$565,2,0)</f>
        <v>EQUIPO DE COMPUTACION</v>
      </c>
      <c r="J246" s="218" t="s">
        <v>1473</v>
      </c>
      <c r="K246" s="98" t="s">
        <v>395</v>
      </c>
      <c r="L246" s="98"/>
    </row>
    <row r="247" spans="3:12" x14ac:dyDescent="0.25">
      <c r="C247" s="305" t="s">
        <v>1335</v>
      </c>
      <c r="D247" s="151"/>
      <c r="E247" s="96">
        <f>HLOOKUP($C247,$CB$2:$CE$3,2,0)</f>
        <v>35000</v>
      </c>
      <c r="F247" s="97">
        <f>D247*E247</f>
        <v>0</v>
      </c>
      <c r="G247" s="165"/>
      <c r="H247" s="101" t="s">
        <v>1012</v>
      </c>
      <c r="I247" s="101" t="str">
        <f>VLOOKUP(H247,Presupuesto!$B$11:$C$565,2,0)</f>
        <v>EQUIPO DE COMPUTACION</v>
      </c>
      <c r="J247" s="98" t="str">
        <f>$J$246</f>
        <v>Gestión Tecnologías de Información y Comunicación</v>
      </c>
      <c r="K247" s="98" t="s">
        <v>395</v>
      </c>
      <c r="L247" s="98"/>
    </row>
    <row r="248" spans="3:12" x14ac:dyDescent="0.25">
      <c r="C248" s="99" t="s">
        <v>73</v>
      </c>
      <c r="D248" s="151"/>
      <c r="E248" s="100">
        <v>4000</v>
      </c>
      <c r="F248" s="97">
        <f t="shared" ref="F248:F259" si="21">D248*E248</f>
        <v>0</v>
      </c>
      <c r="G248" s="165"/>
      <c r="H248" s="101" t="s">
        <v>984</v>
      </c>
      <c r="I248" s="101" t="str">
        <f>VLOOKUP(H248,Presupuesto!$B$11:$C$565,2,0)</f>
        <v>EQUIPOS VARIOS DE OFICINA</v>
      </c>
      <c r="J248" s="98" t="str">
        <f t="shared" ref="J248:J259" si="22">$J$246</f>
        <v>Gestión Tecnologías de Información y Comunicación</v>
      </c>
      <c r="K248" s="98" t="s">
        <v>395</v>
      </c>
      <c r="L248" s="98"/>
    </row>
    <row r="249" spans="3:12" x14ac:dyDescent="0.25">
      <c r="C249" s="99" t="s">
        <v>74</v>
      </c>
      <c r="D249" s="151"/>
      <c r="E249" s="100">
        <v>8000</v>
      </c>
      <c r="F249" s="97">
        <f t="shared" si="21"/>
        <v>0</v>
      </c>
      <c r="G249" s="165"/>
      <c r="H249" s="101" t="s">
        <v>1012</v>
      </c>
      <c r="I249" s="101" t="str">
        <f>VLOOKUP(H249,Presupuesto!$B$11:$C$565,2,0)</f>
        <v>EQUIPO DE COMPUTACION</v>
      </c>
      <c r="J249" s="98" t="str">
        <f t="shared" si="22"/>
        <v>Gestión Tecnologías de Información y Comunicación</v>
      </c>
      <c r="K249" s="98" t="s">
        <v>395</v>
      </c>
      <c r="L249" s="98"/>
    </row>
    <row r="250" spans="3:12" x14ac:dyDescent="0.25">
      <c r="C250" s="99" t="s">
        <v>75</v>
      </c>
      <c r="D250" s="151"/>
      <c r="E250" s="100">
        <v>5000</v>
      </c>
      <c r="F250" s="97">
        <f t="shared" si="21"/>
        <v>0</v>
      </c>
      <c r="G250" s="165"/>
      <c r="H250" s="101" t="s">
        <v>1012</v>
      </c>
      <c r="I250" s="101" t="str">
        <f>VLOOKUP(H250,Presupuesto!$B$11:$C$565,2,0)</f>
        <v>EQUIPO DE COMPUTACION</v>
      </c>
      <c r="J250" s="98" t="str">
        <f t="shared" si="22"/>
        <v>Gestión Tecnologías de Información y Comunicación</v>
      </c>
      <c r="K250" s="98" t="s">
        <v>395</v>
      </c>
      <c r="L250" s="98"/>
    </row>
    <row r="251" spans="3:12" x14ac:dyDescent="0.25">
      <c r="C251" s="99" t="s">
        <v>35</v>
      </c>
      <c r="D251" s="151"/>
      <c r="E251" s="100">
        <v>13000</v>
      </c>
      <c r="F251" s="97">
        <f t="shared" si="21"/>
        <v>0</v>
      </c>
      <c r="G251" s="165"/>
      <c r="H251" s="101" t="s">
        <v>998</v>
      </c>
      <c r="I251" s="101" t="str">
        <f>VLOOKUP(H251,Presupuesto!$B$11:$C$565,2,0)</f>
        <v>EQUIPO DE TRANSPORTE TRACCION Y ELEVACION</v>
      </c>
      <c r="J251" s="98" t="str">
        <f t="shared" si="22"/>
        <v>Gestión Tecnologías de Información y Comunicación</v>
      </c>
      <c r="K251" s="98" t="s">
        <v>395</v>
      </c>
      <c r="L251" s="98"/>
    </row>
    <row r="252" spans="3:12" x14ac:dyDescent="0.25">
      <c r="C252" s="99" t="s">
        <v>76</v>
      </c>
      <c r="D252" s="151"/>
      <c r="E252" s="100">
        <v>15000</v>
      </c>
      <c r="F252" s="97">
        <f t="shared" si="21"/>
        <v>0</v>
      </c>
      <c r="G252" s="165"/>
      <c r="H252" s="101" t="s">
        <v>998</v>
      </c>
      <c r="I252" s="101" t="str">
        <f>VLOOKUP(H252,Presupuesto!$B$11:$C$565,2,0)</f>
        <v>EQUIPO DE TRANSPORTE TRACCION Y ELEVACION</v>
      </c>
      <c r="J252" s="98" t="str">
        <f t="shared" si="22"/>
        <v>Gestión Tecnologías de Información y Comunicación</v>
      </c>
      <c r="K252" s="98" t="s">
        <v>395</v>
      </c>
      <c r="L252" s="98"/>
    </row>
    <row r="253" spans="3:12" x14ac:dyDescent="0.25">
      <c r="C253" s="99" t="s">
        <v>77</v>
      </c>
      <c r="D253" s="151"/>
      <c r="E253" s="100">
        <v>10000</v>
      </c>
      <c r="F253" s="97">
        <f t="shared" si="21"/>
        <v>0</v>
      </c>
      <c r="G253" s="165"/>
      <c r="H253" s="101" t="s">
        <v>998</v>
      </c>
      <c r="I253" s="101" t="str">
        <f>VLOOKUP(H253,Presupuesto!$B$11:$C$565,2,0)</f>
        <v>EQUIPO DE TRANSPORTE TRACCION Y ELEVACION</v>
      </c>
      <c r="J253" s="98" t="str">
        <f t="shared" si="22"/>
        <v>Gestión Tecnologías de Información y Comunicación</v>
      </c>
      <c r="K253" s="98" t="s">
        <v>395</v>
      </c>
      <c r="L253" s="98"/>
    </row>
    <row r="254" spans="3:12" x14ac:dyDescent="0.25">
      <c r="C254" s="99" t="s">
        <v>78</v>
      </c>
      <c r="D254" s="151"/>
      <c r="E254" s="100">
        <v>10000</v>
      </c>
      <c r="F254" s="97">
        <f t="shared" si="21"/>
        <v>0</v>
      </c>
      <c r="G254" s="165"/>
      <c r="H254" s="101" t="s">
        <v>1044</v>
      </c>
      <c r="I254" s="101" t="str">
        <f>VLOOKUP(H254,Presupuesto!$B$11:$C$565,2,0)</f>
        <v>APLICACIONES INFORMATICAS</v>
      </c>
      <c r="J254" s="98" t="str">
        <f t="shared" si="22"/>
        <v>Gestión Tecnologías de Información y Comunicación</v>
      </c>
      <c r="K254" s="98" t="s">
        <v>395</v>
      </c>
      <c r="L254" s="98"/>
    </row>
    <row r="255" spans="3:12" x14ac:dyDescent="0.25">
      <c r="C255" s="109" t="s">
        <v>79</v>
      </c>
      <c r="D255" s="151"/>
      <c r="E255" s="100">
        <v>2000</v>
      </c>
      <c r="F255" s="97">
        <f t="shared" si="21"/>
        <v>0</v>
      </c>
      <c r="G255" s="165"/>
      <c r="H255" s="110" t="s">
        <v>1012</v>
      </c>
      <c r="I255" s="110" t="str">
        <f>VLOOKUP(H255,Presupuesto!$B$11:$C$565,2,0)</f>
        <v>EQUIPO DE COMPUTACION</v>
      </c>
      <c r="J255" s="98" t="str">
        <f t="shared" si="22"/>
        <v>Gestión Tecnologías de Información y Comunicación</v>
      </c>
      <c r="K255" s="98" t="s">
        <v>395</v>
      </c>
      <c r="L255" s="98"/>
    </row>
    <row r="256" spans="3:12" x14ac:dyDescent="0.25">
      <c r="C256" s="109" t="s">
        <v>1454</v>
      </c>
      <c r="D256" s="151"/>
      <c r="E256" s="100">
        <v>1500</v>
      </c>
      <c r="F256" s="97">
        <f t="shared" si="21"/>
        <v>0</v>
      </c>
      <c r="G256" s="165"/>
      <c r="H256" s="110" t="s">
        <v>944</v>
      </c>
      <c r="I256" s="110" t="str">
        <f>VLOOKUP(H256,Presupuesto!$B$11:$C$565,2,0)</f>
        <v>UTILES Y MATERIALES ELECTRICOS</v>
      </c>
      <c r="J256" s="98" t="str">
        <f t="shared" si="22"/>
        <v>Gestión Tecnologías de Información y Comunicación</v>
      </c>
      <c r="K256" s="98" t="s">
        <v>395</v>
      </c>
      <c r="L256" s="98"/>
    </row>
    <row r="257" spans="3:12" x14ac:dyDescent="0.25">
      <c r="C257" s="109" t="s">
        <v>80</v>
      </c>
      <c r="D257" s="151"/>
      <c r="E257" s="100">
        <v>1500</v>
      </c>
      <c r="F257" s="97">
        <f t="shared" si="21"/>
        <v>0</v>
      </c>
      <c r="G257" s="165"/>
      <c r="H257" s="110" t="s">
        <v>1012</v>
      </c>
      <c r="I257" s="110" t="str">
        <f>VLOOKUP(H257,Presupuesto!$B$11:$C$565,2,0)</f>
        <v>EQUIPO DE COMPUTACION</v>
      </c>
      <c r="J257" s="98" t="str">
        <f t="shared" si="22"/>
        <v>Gestión Tecnologías de Información y Comunicación</v>
      </c>
      <c r="K257" s="98" t="s">
        <v>395</v>
      </c>
      <c r="L257" s="98"/>
    </row>
    <row r="258" spans="3:12" x14ac:dyDescent="0.25">
      <c r="C258" s="109" t="s">
        <v>81</v>
      </c>
      <c r="D258" s="151"/>
      <c r="E258" s="100">
        <v>500</v>
      </c>
      <c r="F258" s="97">
        <f t="shared" si="21"/>
        <v>0</v>
      </c>
      <c r="G258" s="165"/>
      <c r="H258" s="110" t="s">
        <v>953</v>
      </c>
      <c r="I258" s="110" t="str">
        <f>VLOOKUP(H258,Presupuesto!$B$11:$C$565,2,0)</f>
        <v>OTROS RESPUESTOS Y ACCESORIOS MENORES</v>
      </c>
      <c r="J258" s="98" t="str">
        <f t="shared" si="22"/>
        <v>Gestión Tecnologías de Información y Comunicación</v>
      </c>
      <c r="K258" s="98" t="s">
        <v>395</v>
      </c>
      <c r="L258" s="98"/>
    </row>
    <row r="259" spans="3:12" ht="15.75" thickBot="1" x14ac:dyDescent="0.3">
      <c r="C259" s="102" t="s">
        <v>82</v>
      </c>
      <c r="D259" s="159"/>
      <c r="E259" s="104">
        <v>20</v>
      </c>
      <c r="F259" s="105">
        <f t="shared" si="21"/>
        <v>0</v>
      </c>
      <c r="G259" s="162"/>
      <c r="H259" s="106" t="s">
        <v>953</v>
      </c>
      <c r="I259" s="106" t="str">
        <f>VLOOKUP(H259,Presupuesto!$B$11:$C$565,2,0)</f>
        <v>OTROS RESPUESTOS Y ACCESORIOS MENORES</v>
      </c>
      <c r="J259" s="106" t="str">
        <f t="shared" si="22"/>
        <v>Gestión Tecnologías de Información y Comunicación</v>
      </c>
      <c r="K259" s="98" t="s">
        <v>395</v>
      </c>
      <c r="L259" s="124"/>
    </row>
    <row r="260" spans="3:12" ht="15" customHeight="1" x14ac:dyDescent="0.25">
      <c r="F260" s="93"/>
      <c r="G260" s="76"/>
      <c r="H260" s="76"/>
      <c r="I260" s="76"/>
    </row>
    <row r="261" spans="3:12" ht="15.75" customHeight="1" thickBot="1" x14ac:dyDescent="0.3"/>
    <row r="262" spans="3:12" ht="15.75" customHeight="1" thickBot="1" x14ac:dyDescent="0.3">
      <c r="C262" s="29" t="s">
        <v>43</v>
      </c>
      <c r="D262" s="108">
        <f>SUM(F269:F282)</f>
        <v>83000</v>
      </c>
      <c r="F262" s="70"/>
      <c r="G262" s="79"/>
      <c r="H262" s="70"/>
      <c r="I262" s="70"/>
    </row>
    <row r="263" spans="3:12" ht="15" customHeight="1" x14ac:dyDescent="0.25">
      <c r="C263" s="70"/>
      <c r="D263" s="31"/>
      <c r="E263" s="93"/>
      <c r="F263" s="93"/>
      <c r="G263" s="93"/>
      <c r="H263" s="76"/>
      <c r="I263" s="76"/>
      <c r="J263" s="76"/>
      <c r="K263" s="112"/>
    </row>
    <row r="264" spans="3:12" ht="15" customHeight="1" x14ac:dyDescent="0.25">
      <c r="C264" s="70"/>
      <c r="D264" s="31"/>
      <c r="E264" s="93"/>
      <c r="F264" s="93"/>
      <c r="G264" s="93"/>
      <c r="H264" s="76"/>
      <c r="I264" s="76"/>
      <c r="J264" s="76"/>
      <c r="K264" s="112"/>
    </row>
    <row r="265" spans="3:12" ht="15.75" customHeight="1" x14ac:dyDescent="0.25">
      <c r="C265" s="202" t="s">
        <v>391</v>
      </c>
      <c r="D265" s="697" t="s">
        <v>2751</v>
      </c>
      <c r="E265" s="93"/>
      <c r="F265" s="93"/>
      <c r="G265" s="93"/>
      <c r="H265" s="76"/>
      <c r="I265" s="76"/>
      <c r="J265" s="76"/>
      <c r="K265" s="112"/>
    </row>
    <row r="266" spans="3:12" ht="18.75" customHeight="1" x14ac:dyDescent="0.25">
      <c r="C266" s="210" t="e">
        <f>IFERROR(VLOOKUP(D265,'1. Desarrollo e Innov. Curricu.'!$F:$G,2,FALSE),IFERROR(VLOOKUP(D265,'2. Investigación Científica'!$F:$G,2,FALSE),IFERROR(VLOOKUP(D265,'3. Vinculación Univ. Sociedad'!$F:$G,2,FALSE),IFERROR(VLOOKUP(D265,'4. Docencia y Profesorado Univ.'!$F:$G,2,FALSE),IFERROR(VLOOKUP(D265,'5. Estudiantes y Graduados'!$F:$G,2,FALSE),IFERROR(VLOOKUP(D265,'11. Gestion Administrativa'!$F:$G,2,FALSE),IFERROR(VLOOKUP(D265,'13. Gestión Académica'!$F:$G,2,FALSE),IFERROR(VLOOKUP(D265,'9. Asegura. de la Calid. y M'!$F:$G,2,FALSE),IFERROR(VLOOKUP(D265,'6. Gestión del Conocimiento'!$F:$G,2,FALSE),IFERROR(VLOOKUP(D265,'15. Gobernabilidad y Proceso...'!$F:$G,2,FALSE),IFERROR(VLOOKUP(D265,'12. Gestión del Talento Humano'!$F:$G,2,FALSE),IFERROR(VLOOKUP(D265,'14. Internacional... de la E.S.'!$F:$G,2,FALSE),IFERROR(VLOOKUP(D265,'10. Posgrado'!$F:$G,2,FALSE),IFERROR(VLOOKUP(D265,'16. Desa. del Sistema Educ.Sup.'!$F:$G,2,FALSE),IFERROR(VLOOKUP(D265,'8. Cultura de Inno. Insti...'!$F:$G,2,FALSE),VLOOKUP(D265,'7. Lo Esencial de la Reforma U.'!$F:$G,2,0))))))))))))))))</f>
        <v>#N/A</v>
      </c>
      <c r="D266" s="31"/>
      <c r="E266" s="93"/>
      <c r="F266" s="93"/>
      <c r="G266" s="93"/>
      <c r="H266" s="76"/>
      <c r="I266" s="76"/>
      <c r="J266" s="76"/>
      <c r="K266" s="112"/>
    </row>
    <row r="267" spans="3:12" ht="15" customHeight="1" x14ac:dyDescent="0.25">
      <c r="F267" s="93"/>
      <c r="G267" s="76"/>
      <c r="H267" s="76"/>
      <c r="I267" s="76"/>
    </row>
    <row r="268" spans="3:12" ht="30.75" thickBot="1" x14ac:dyDescent="0.3">
      <c r="C268" s="149" t="s">
        <v>44</v>
      </c>
      <c r="D268" s="149" t="s">
        <v>55</v>
      </c>
      <c r="E268" s="149" t="s">
        <v>57</v>
      </c>
      <c r="F268" s="150" t="s">
        <v>27</v>
      </c>
      <c r="G268" s="150" t="s">
        <v>130</v>
      </c>
      <c r="H268" s="149" t="s">
        <v>46</v>
      </c>
      <c r="I268" s="149" t="s">
        <v>131</v>
      </c>
      <c r="J268" s="149" t="s">
        <v>409</v>
      </c>
      <c r="K268" s="149" t="s">
        <v>410</v>
      </c>
      <c r="L268" s="149" t="s">
        <v>463</v>
      </c>
    </row>
    <row r="269" spans="3:12" ht="15.75" thickBot="1" x14ac:dyDescent="0.3">
      <c r="C269" s="305" t="s">
        <v>1337</v>
      </c>
      <c r="D269" s="158">
        <v>5</v>
      </c>
      <c r="E269" s="96">
        <f>HLOOKUP($C269,$CB$2:$CE$3,2,0)</f>
        <v>15000</v>
      </c>
      <c r="F269" s="97">
        <f>D269*E269</f>
        <v>75000</v>
      </c>
      <c r="G269" s="165" t="s">
        <v>128</v>
      </c>
      <c r="H269" s="98" t="s">
        <v>1012</v>
      </c>
      <c r="I269" s="98" t="str">
        <f>VLOOKUP(H269,Presupuesto!$B$11:$C$565,2,0)</f>
        <v>EQUIPO DE COMPUTACION</v>
      </c>
      <c r="J269" s="218" t="s">
        <v>1473</v>
      </c>
      <c r="K269" s="98" t="s">
        <v>395</v>
      </c>
      <c r="L269" s="98"/>
    </row>
    <row r="270" spans="3:12" x14ac:dyDescent="0.25">
      <c r="C270" s="305" t="s">
        <v>1335</v>
      </c>
      <c r="D270" s="151"/>
      <c r="E270" s="96">
        <f>HLOOKUP($C270,$CB$2:$CE$3,2,0)</f>
        <v>35000</v>
      </c>
      <c r="F270" s="97">
        <f>D270*E270</f>
        <v>0</v>
      </c>
      <c r="G270" s="165"/>
      <c r="H270" s="101" t="s">
        <v>1012</v>
      </c>
      <c r="I270" s="101" t="str">
        <f>VLOOKUP(H270,Presupuesto!$B$11:$C$565,2,0)</f>
        <v>EQUIPO DE COMPUTACION</v>
      </c>
      <c r="J270" s="98" t="str">
        <f>$J$269</f>
        <v>Gestión Tecnologías de Información y Comunicación</v>
      </c>
      <c r="K270" s="98" t="s">
        <v>395</v>
      </c>
      <c r="L270" s="98"/>
    </row>
    <row r="271" spans="3:12" x14ac:dyDescent="0.25">
      <c r="C271" s="99" t="s">
        <v>73</v>
      </c>
      <c r="D271" s="151"/>
      <c r="E271" s="100">
        <v>4000</v>
      </c>
      <c r="F271" s="97">
        <f t="shared" ref="F271:F282" si="23">D271*E271</f>
        <v>0</v>
      </c>
      <c r="G271" s="165"/>
      <c r="H271" s="101" t="s">
        <v>984</v>
      </c>
      <c r="I271" s="101" t="str">
        <f>VLOOKUP(H271,Presupuesto!$B$11:$C$565,2,0)</f>
        <v>EQUIPOS VARIOS DE OFICINA</v>
      </c>
      <c r="J271" s="98" t="str">
        <f t="shared" ref="J271:J282" si="24">$J$269</f>
        <v>Gestión Tecnologías de Información y Comunicación</v>
      </c>
      <c r="K271" s="98" t="s">
        <v>395</v>
      </c>
      <c r="L271" s="98"/>
    </row>
    <row r="272" spans="3:12" x14ac:dyDescent="0.25">
      <c r="C272" s="99" t="s">
        <v>74</v>
      </c>
      <c r="D272" s="151">
        <v>1</v>
      </c>
      <c r="E272" s="100">
        <v>8000</v>
      </c>
      <c r="F272" s="97">
        <f t="shared" si="23"/>
        <v>8000</v>
      </c>
      <c r="G272" s="165" t="s">
        <v>128</v>
      </c>
      <c r="H272" s="101" t="s">
        <v>1012</v>
      </c>
      <c r="I272" s="101" t="str">
        <f>VLOOKUP(H272,Presupuesto!$B$11:$C$565,2,0)</f>
        <v>EQUIPO DE COMPUTACION</v>
      </c>
      <c r="J272" s="98" t="str">
        <f t="shared" si="24"/>
        <v>Gestión Tecnologías de Información y Comunicación</v>
      </c>
      <c r="K272" s="98" t="s">
        <v>395</v>
      </c>
      <c r="L272" s="98"/>
    </row>
    <row r="273" spans="3:12" x14ac:dyDescent="0.25">
      <c r="C273" s="99" t="s">
        <v>75</v>
      </c>
      <c r="D273" s="151"/>
      <c r="E273" s="100">
        <v>5000</v>
      </c>
      <c r="F273" s="97">
        <f t="shared" si="23"/>
        <v>0</v>
      </c>
      <c r="G273" s="165"/>
      <c r="H273" s="101" t="s">
        <v>1012</v>
      </c>
      <c r="I273" s="101" t="str">
        <f>VLOOKUP(H273,Presupuesto!$B$11:$C$565,2,0)</f>
        <v>EQUIPO DE COMPUTACION</v>
      </c>
      <c r="J273" s="98" t="str">
        <f t="shared" si="24"/>
        <v>Gestión Tecnologías de Información y Comunicación</v>
      </c>
      <c r="K273" s="98" t="s">
        <v>395</v>
      </c>
      <c r="L273" s="98"/>
    </row>
    <row r="274" spans="3:12" x14ac:dyDescent="0.25">
      <c r="C274" s="99" t="s">
        <v>35</v>
      </c>
      <c r="D274" s="151"/>
      <c r="E274" s="100">
        <v>13000</v>
      </c>
      <c r="F274" s="97">
        <f t="shared" si="23"/>
        <v>0</v>
      </c>
      <c r="G274" s="165"/>
      <c r="H274" s="101" t="s">
        <v>998</v>
      </c>
      <c r="I274" s="101" t="str">
        <f>VLOOKUP(H274,Presupuesto!$B$11:$C$565,2,0)</f>
        <v>EQUIPO DE TRANSPORTE TRACCION Y ELEVACION</v>
      </c>
      <c r="J274" s="98" t="str">
        <f t="shared" si="24"/>
        <v>Gestión Tecnologías de Información y Comunicación</v>
      </c>
      <c r="K274" s="98" t="s">
        <v>395</v>
      </c>
      <c r="L274" s="98"/>
    </row>
    <row r="275" spans="3:12" x14ac:dyDescent="0.25">
      <c r="C275" s="99" t="s">
        <v>76</v>
      </c>
      <c r="D275" s="151"/>
      <c r="E275" s="100">
        <v>15000</v>
      </c>
      <c r="F275" s="97">
        <f t="shared" si="23"/>
        <v>0</v>
      </c>
      <c r="G275" s="165"/>
      <c r="H275" s="101" t="s">
        <v>998</v>
      </c>
      <c r="I275" s="101" t="str">
        <f>VLOOKUP(H275,Presupuesto!$B$11:$C$565,2,0)</f>
        <v>EQUIPO DE TRANSPORTE TRACCION Y ELEVACION</v>
      </c>
      <c r="J275" s="98" t="str">
        <f t="shared" si="24"/>
        <v>Gestión Tecnologías de Información y Comunicación</v>
      </c>
      <c r="K275" s="98" t="s">
        <v>395</v>
      </c>
      <c r="L275" s="98"/>
    </row>
    <row r="276" spans="3:12" x14ac:dyDescent="0.25">
      <c r="C276" s="99" t="s">
        <v>77</v>
      </c>
      <c r="D276" s="151"/>
      <c r="E276" s="100">
        <v>10000</v>
      </c>
      <c r="F276" s="97">
        <f t="shared" si="23"/>
        <v>0</v>
      </c>
      <c r="G276" s="165"/>
      <c r="H276" s="101" t="s">
        <v>998</v>
      </c>
      <c r="I276" s="101" t="str">
        <f>VLOOKUP(H276,Presupuesto!$B$11:$C$565,2,0)</f>
        <v>EQUIPO DE TRANSPORTE TRACCION Y ELEVACION</v>
      </c>
      <c r="J276" s="98" t="str">
        <f t="shared" si="24"/>
        <v>Gestión Tecnologías de Información y Comunicación</v>
      </c>
      <c r="K276" s="98" t="s">
        <v>395</v>
      </c>
      <c r="L276" s="98"/>
    </row>
    <row r="277" spans="3:12" x14ac:dyDescent="0.25">
      <c r="C277" s="99" t="s">
        <v>78</v>
      </c>
      <c r="D277" s="151"/>
      <c r="E277" s="100">
        <v>10000</v>
      </c>
      <c r="F277" s="97">
        <f t="shared" si="23"/>
        <v>0</v>
      </c>
      <c r="G277" s="165"/>
      <c r="H277" s="101" t="s">
        <v>1044</v>
      </c>
      <c r="I277" s="101" t="str">
        <f>VLOOKUP(H277,Presupuesto!$B$11:$C$565,2,0)</f>
        <v>APLICACIONES INFORMATICAS</v>
      </c>
      <c r="J277" s="98" t="str">
        <f t="shared" si="24"/>
        <v>Gestión Tecnologías de Información y Comunicación</v>
      </c>
      <c r="K277" s="98" t="s">
        <v>395</v>
      </c>
      <c r="L277" s="98"/>
    </row>
    <row r="278" spans="3:12" x14ac:dyDescent="0.25">
      <c r="C278" s="109" t="s">
        <v>79</v>
      </c>
      <c r="D278" s="151"/>
      <c r="E278" s="100">
        <v>2000</v>
      </c>
      <c r="F278" s="97">
        <f t="shared" si="23"/>
        <v>0</v>
      </c>
      <c r="G278" s="165"/>
      <c r="H278" s="110" t="s">
        <v>1012</v>
      </c>
      <c r="I278" s="110" t="str">
        <f>VLOOKUP(H278,Presupuesto!$B$11:$C$565,2,0)</f>
        <v>EQUIPO DE COMPUTACION</v>
      </c>
      <c r="J278" s="98" t="str">
        <f t="shared" si="24"/>
        <v>Gestión Tecnologías de Información y Comunicación</v>
      </c>
      <c r="K278" s="98" t="s">
        <v>395</v>
      </c>
      <c r="L278" s="98"/>
    </row>
    <row r="279" spans="3:12" x14ac:dyDescent="0.25">
      <c r="C279" s="109" t="s">
        <v>1454</v>
      </c>
      <c r="D279" s="151"/>
      <c r="E279" s="100">
        <v>1500</v>
      </c>
      <c r="F279" s="97">
        <f t="shared" si="23"/>
        <v>0</v>
      </c>
      <c r="G279" s="165"/>
      <c r="H279" s="110" t="s">
        <v>944</v>
      </c>
      <c r="I279" s="110" t="str">
        <f>VLOOKUP(H279,Presupuesto!$B$11:$C$565,2,0)</f>
        <v>UTILES Y MATERIALES ELECTRICOS</v>
      </c>
      <c r="J279" s="98" t="str">
        <f t="shared" si="24"/>
        <v>Gestión Tecnologías de Información y Comunicación</v>
      </c>
      <c r="K279" s="98" t="s">
        <v>395</v>
      </c>
      <c r="L279" s="98"/>
    </row>
    <row r="280" spans="3:12" x14ac:dyDescent="0.25">
      <c r="C280" s="109" t="s">
        <v>80</v>
      </c>
      <c r="D280" s="151"/>
      <c r="E280" s="100">
        <v>1500</v>
      </c>
      <c r="F280" s="97">
        <f t="shared" si="23"/>
        <v>0</v>
      </c>
      <c r="G280" s="165"/>
      <c r="H280" s="110" t="s">
        <v>1012</v>
      </c>
      <c r="I280" s="110" t="str">
        <f>VLOOKUP(H280,Presupuesto!$B$11:$C$565,2,0)</f>
        <v>EQUIPO DE COMPUTACION</v>
      </c>
      <c r="J280" s="98" t="str">
        <f t="shared" si="24"/>
        <v>Gestión Tecnologías de Información y Comunicación</v>
      </c>
      <c r="K280" s="98" t="s">
        <v>395</v>
      </c>
      <c r="L280" s="98"/>
    </row>
    <row r="281" spans="3:12" x14ac:dyDescent="0.25">
      <c r="C281" s="109" t="s">
        <v>81</v>
      </c>
      <c r="D281" s="151"/>
      <c r="E281" s="100">
        <v>500</v>
      </c>
      <c r="F281" s="97">
        <f t="shared" si="23"/>
        <v>0</v>
      </c>
      <c r="G281" s="165"/>
      <c r="H281" s="110" t="s">
        <v>953</v>
      </c>
      <c r="I281" s="110" t="str">
        <f>VLOOKUP(H281,Presupuesto!$B$11:$C$565,2,0)</f>
        <v>OTROS RESPUESTOS Y ACCESORIOS MENORES</v>
      </c>
      <c r="J281" s="98" t="str">
        <f t="shared" si="24"/>
        <v>Gestión Tecnologías de Información y Comunicación</v>
      </c>
      <c r="K281" s="98" t="s">
        <v>395</v>
      </c>
      <c r="L281" s="98"/>
    </row>
    <row r="282" spans="3:12" ht="15.75" thickBot="1" x14ac:dyDescent="0.3">
      <c r="C282" s="102" t="s">
        <v>82</v>
      </c>
      <c r="D282" s="159"/>
      <c r="E282" s="104">
        <v>20</v>
      </c>
      <c r="F282" s="105">
        <f t="shared" si="23"/>
        <v>0</v>
      </c>
      <c r="G282" s="162"/>
      <c r="H282" s="106" t="s">
        <v>953</v>
      </c>
      <c r="I282" s="106" t="str">
        <f>VLOOKUP(H282,Presupuesto!$B$11:$C$565,2,0)</f>
        <v>OTROS RESPUESTOS Y ACCESORIOS MENORES</v>
      </c>
      <c r="J282" s="106" t="str">
        <f t="shared" si="24"/>
        <v>Gestión Tecnologías de Información y Comunicación</v>
      </c>
      <c r="K282" s="98" t="s">
        <v>395</v>
      </c>
      <c r="L282" s="124"/>
    </row>
    <row r="286" spans="3:12" ht="15.75" thickBot="1" x14ac:dyDescent="0.3"/>
    <row r="287" spans="3:12" ht="15.75" thickBot="1" x14ac:dyDescent="0.3">
      <c r="C287" s="29" t="s">
        <v>43</v>
      </c>
      <c r="D287" s="108">
        <f>SUM(F294:F307)</f>
        <v>65000</v>
      </c>
      <c r="E287" s="456"/>
      <c r="F287" s="70"/>
      <c r="G287" s="79"/>
      <c r="H287" s="70"/>
      <c r="I287" s="70"/>
      <c r="J287" s="456"/>
      <c r="K287" s="456"/>
      <c r="L287" s="456"/>
    </row>
    <row r="288" spans="3:12" x14ac:dyDescent="0.25">
      <c r="C288" s="70"/>
      <c r="D288" s="31"/>
      <c r="E288" s="93"/>
      <c r="F288" s="93"/>
      <c r="G288" s="93"/>
      <c r="H288" s="76"/>
      <c r="I288" s="76"/>
      <c r="J288" s="76"/>
      <c r="K288" s="112"/>
      <c r="L288" s="456"/>
    </row>
    <row r="289" spans="3:12" x14ac:dyDescent="0.25">
      <c r="C289" s="70"/>
      <c r="D289" s="31"/>
      <c r="E289" s="93"/>
      <c r="F289" s="93"/>
      <c r="G289" s="93"/>
      <c r="H289" s="76"/>
      <c r="I289" s="76"/>
      <c r="J289" s="76"/>
      <c r="K289" s="112"/>
      <c r="L289" s="456"/>
    </row>
    <row r="290" spans="3:12" ht="15.75" x14ac:dyDescent="0.25">
      <c r="C290" s="202" t="s">
        <v>391</v>
      </c>
      <c r="D290" s="697" t="s">
        <v>2756</v>
      </c>
      <c r="E290" s="93"/>
      <c r="F290" s="93"/>
      <c r="G290" s="93"/>
      <c r="H290" s="76"/>
      <c r="I290" s="76"/>
      <c r="J290" s="76"/>
      <c r="K290" s="112"/>
      <c r="L290" s="456"/>
    </row>
    <row r="291" spans="3:12" ht="18.75" x14ac:dyDescent="0.25">
      <c r="C291" s="210" t="str">
        <f>IFERROR(VLOOKUP(D290,'1. Desarrollo e Innov. Curricu.'!$F:$G,2,FALSE),IFERROR(VLOOKUP(D290,'2. Investigación Científica'!$F:$G,2,FALSE),IFERROR(VLOOKUP(D290,'3. Vinculación Univ. Sociedad'!$F:$G,2,FALSE),IFERROR(VLOOKUP(D290,'4. Docencia y Profesorado Univ.'!$F:$G,2,FALSE),IFERROR(VLOOKUP(D290,'5. Estudiantes y Graduados'!$F:$G,2,FALSE),IFERROR(VLOOKUP(D290,'11. Gestion Administrativa'!$F:$G,2,FALSE),IFERROR(VLOOKUP(D290,'13. Gestión Académica'!$F:$G,2,FALSE),IFERROR(VLOOKUP(D290,'9. Asegura. de la Calid. y M'!$F:$G,2,FALSE),IFERROR(VLOOKUP(D290,'6. Gestión del Conocimiento'!$F:$G,2,FALSE),IFERROR(VLOOKUP(D290,'15. Gobernabilidad y Proceso...'!$F:$G,2,FALSE),IFERROR(VLOOKUP(D290,'12. Gestión del Talento Humano'!$F:$G,2,FALSE),IFERROR(VLOOKUP(D290,'14. Internacional... de la E.S.'!$F:$G,2,FALSE),IFERROR(VLOOKUP(D290,'10. Posgrado'!$F:$G,2,FALSE),IFERROR(VLOOKUP(D290,'16. Desa. del Sistema Educ.Sup.'!$F:$G,2,FALSE),IFERROR(VLOOKUP(D290,'8. Cultura de Inno. Insti...'!$F:$G,2,FALSE),VLOOKUP(D290,'7. Lo Esencial de la Reforma U.'!$F:$G,2,0))))))))))))))))</f>
        <v xml:space="preserve">Solicitud de equipo. Adquision de Cotizaciones. Compra del equipo. </v>
      </c>
      <c r="D291" s="31"/>
      <c r="E291" s="93"/>
      <c r="F291" s="93"/>
      <c r="G291" s="93"/>
      <c r="H291" s="76"/>
      <c r="I291" s="76"/>
      <c r="J291" s="76"/>
      <c r="K291" s="112"/>
      <c r="L291" s="456"/>
    </row>
    <row r="292" spans="3:12" x14ac:dyDescent="0.25">
      <c r="C292" s="456"/>
      <c r="D292" s="456"/>
      <c r="E292" s="456"/>
      <c r="F292" s="93"/>
      <c r="G292" s="76"/>
      <c r="H292" s="76"/>
      <c r="I292" s="76"/>
      <c r="J292" s="456"/>
      <c r="K292" s="456"/>
      <c r="L292" s="456"/>
    </row>
    <row r="293" spans="3:12" ht="30.75" thickBot="1" x14ac:dyDescent="0.3">
      <c r="C293" s="149" t="s">
        <v>44</v>
      </c>
      <c r="D293" s="149" t="s">
        <v>55</v>
      </c>
      <c r="E293" s="149" t="s">
        <v>57</v>
      </c>
      <c r="F293" s="150" t="s">
        <v>27</v>
      </c>
      <c r="G293" s="150" t="s">
        <v>130</v>
      </c>
      <c r="H293" s="149" t="s">
        <v>46</v>
      </c>
      <c r="I293" s="149" t="s">
        <v>131</v>
      </c>
      <c r="J293" s="149" t="s">
        <v>409</v>
      </c>
      <c r="K293" s="149" t="s">
        <v>410</v>
      </c>
      <c r="L293" s="149" t="s">
        <v>463</v>
      </c>
    </row>
    <row r="294" spans="3:12" ht="15.75" thickBot="1" x14ac:dyDescent="0.3">
      <c r="C294" s="305" t="s">
        <v>1337</v>
      </c>
      <c r="D294" s="158">
        <v>2</v>
      </c>
      <c r="E294" s="96">
        <f>HLOOKUP($C294,$CB$2:$CE$3,2,0)</f>
        <v>15000</v>
      </c>
      <c r="F294" s="97">
        <f>D294*E294</f>
        <v>30000</v>
      </c>
      <c r="G294" s="165" t="s">
        <v>128</v>
      </c>
      <c r="H294" s="98" t="s">
        <v>1012</v>
      </c>
      <c r="I294" s="98" t="str">
        <f>VLOOKUP(H294,Presupuesto!$B$11:$C$565,2,0)</f>
        <v>EQUIPO DE COMPUTACION</v>
      </c>
      <c r="J294" s="218" t="s">
        <v>1362</v>
      </c>
      <c r="K294" s="98" t="s">
        <v>395</v>
      </c>
      <c r="L294" s="98"/>
    </row>
    <row r="295" spans="3:12" x14ac:dyDescent="0.25">
      <c r="C295" s="305" t="s">
        <v>1335</v>
      </c>
      <c r="D295" s="151">
        <v>1</v>
      </c>
      <c r="E295" s="96">
        <f>HLOOKUP($C295,$CB$2:$CE$3,2,0)</f>
        <v>35000</v>
      </c>
      <c r="F295" s="97">
        <f>D295*E295</f>
        <v>35000</v>
      </c>
      <c r="G295" s="165" t="s">
        <v>128</v>
      </c>
      <c r="H295" s="101" t="s">
        <v>1012</v>
      </c>
      <c r="I295" s="101" t="str">
        <f>VLOOKUP(H295,Presupuesto!$B$11:$C$565,2,0)</f>
        <v>EQUIPO DE COMPUTACION</v>
      </c>
      <c r="J295" s="98" t="s">
        <v>1362</v>
      </c>
      <c r="K295" s="98" t="s">
        <v>395</v>
      </c>
      <c r="L295" s="98"/>
    </row>
    <row r="296" spans="3:12" x14ac:dyDescent="0.25">
      <c r="C296" s="99" t="s">
        <v>73</v>
      </c>
      <c r="D296" s="151"/>
      <c r="E296" s="100">
        <v>4000</v>
      </c>
      <c r="F296" s="97">
        <f t="shared" ref="F296:F307" si="25">D296*E296</f>
        <v>0</v>
      </c>
      <c r="G296" s="165"/>
      <c r="H296" s="101" t="s">
        <v>984</v>
      </c>
      <c r="I296" s="101" t="str">
        <f>VLOOKUP(H296,Presupuesto!$B$11:$C$565,2,0)</f>
        <v>EQUIPOS VARIOS DE OFICINA</v>
      </c>
      <c r="J296" s="98" t="str">
        <f t="shared" ref="J296:J307" si="26">$J$269</f>
        <v>Gestión Tecnologías de Información y Comunicación</v>
      </c>
      <c r="K296" s="98" t="s">
        <v>395</v>
      </c>
      <c r="L296" s="98"/>
    </row>
    <row r="297" spans="3:12" x14ac:dyDescent="0.25">
      <c r="C297" s="99" t="s">
        <v>74</v>
      </c>
      <c r="D297" s="151"/>
      <c r="E297" s="100">
        <v>8000</v>
      </c>
      <c r="F297" s="97">
        <f t="shared" si="25"/>
        <v>0</v>
      </c>
      <c r="G297" s="165"/>
      <c r="H297" s="101" t="s">
        <v>1012</v>
      </c>
      <c r="I297" s="101" t="str">
        <f>VLOOKUP(H297,Presupuesto!$B$11:$C$565,2,0)</f>
        <v>EQUIPO DE COMPUTACION</v>
      </c>
      <c r="J297" s="98" t="str">
        <f t="shared" si="26"/>
        <v>Gestión Tecnologías de Información y Comunicación</v>
      </c>
      <c r="K297" s="98" t="s">
        <v>395</v>
      </c>
      <c r="L297" s="98"/>
    </row>
    <row r="298" spans="3:12" x14ac:dyDescent="0.25">
      <c r="C298" s="99" t="s">
        <v>75</v>
      </c>
      <c r="D298" s="151"/>
      <c r="E298" s="100">
        <v>5000</v>
      </c>
      <c r="F298" s="97">
        <f t="shared" si="25"/>
        <v>0</v>
      </c>
      <c r="G298" s="165"/>
      <c r="H298" s="101" t="s">
        <v>1012</v>
      </c>
      <c r="I298" s="101" t="str">
        <f>VLOOKUP(H298,Presupuesto!$B$11:$C$565,2,0)</f>
        <v>EQUIPO DE COMPUTACION</v>
      </c>
      <c r="J298" s="98" t="str">
        <f t="shared" si="26"/>
        <v>Gestión Tecnologías de Información y Comunicación</v>
      </c>
      <c r="K298" s="98" t="s">
        <v>395</v>
      </c>
      <c r="L298" s="98"/>
    </row>
    <row r="299" spans="3:12" x14ac:dyDescent="0.25">
      <c r="C299" s="99" t="s">
        <v>35</v>
      </c>
      <c r="D299" s="151"/>
      <c r="E299" s="100">
        <v>13000</v>
      </c>
      <c r="F299" s="97">
        <f t="shared" si="25"/>
        <v>0</v>
      </c>
      <c r="G299" s="165"/>
      <c r="H299" s="101" t="s">
        <v>998</v>
      </c>
      <c r="I299" s="101" t="str">
        <f>VLOOKUP(H299,Presupuesto!$B$11:$C$565,2,0)</f>
        <v>EQUIPO DE TRANSPORTE TRACCION Y ELEVACION</v>
      </c>
      <c r="J299" s="98" t="str">
        <f t="shared" si="26"/>
        <v>Gestión Tecnologías de Información y Comunicación</v>
      </c>
      <c r="K299" s="98" t="s">
        <v>395</v>
      </c>
      <c r="L299" s="98"/>
    </row>
    <row r="300" spans="3:12" x14ac:dyDescent="0.25">
      <c r="C300" s="99" t="s">
        <v>76</v>
      </c>
      <c r="D300" s="151"/>
      <c r="E300" s="100">
        <v>15000</v>
      </c>
      <c r="F300" s="97">
        <f t="shared" si="25"/>
        <v>0</v>
      </c>
      <c r="G300" s="165"/>
      <c r="H300" s="101" t="s">
        <v>998</v>
      </c>
      <c r="I300" s="101" t="str">
        <f>VLOOKUP(H300,Presupuesto!$B$11:$C$565,2,0)</f>
        <v>EQUIPO DE TRANSPORTE TRACCION Y ELEVACION</v>
      </c>
      <c r="J300" s="98" t="str">
        <f t="shared" si="26"/>
        <v>Gestión Tecnologías de Información y Comunicación</v>
      </c>
      <c r="K300" s="98" t="s">
        <v>395</v>
      </c>
      <c r="L300" s="98"/>
    </row>
    <row r="301" spans="3:12" x14ac:dyDescent="0.25">
      <c r="C301" s="99" t="s">
        <v>77</v>
      </c>
      <c r="D301" s="151"/>
      <c r="E301" s="100">
        <v>10000</v>
      </c>
      <c r="F301" s="97">
        <f t="shared" si="25"/>
        <v>0</v>
      </c>
      <c r="G301" s="165"/>
      <c r="H301" s="101" t="s">
        <v>998</v>
      </c>
      <c r="I301" s="101" t="str">
        <f>VLOOKUP(H301,Presupuesto!$B$11:$C$565,2,0)</f>
        <v>EQUIPO DE TRANSPORTE TRACCION Y ELEVACION</v>
      </c>
      <c r="J301" s="98" t="str">
        <f t="shared" si="26"/>
        <v>Gestión Tecnologías de Información y Comunicación</v>
      </c>
      <c r="K301" s="98" t="s">
        <v>395</v>
      </c>
      <c r="L301" s="98"/>
    </row>
    <row r="302" spans="3:12" x14ac:dyDescent="0.25">
      <c r="C302" s="99" t="s">
        <v>78</v>
      </c>
      <c r="D302" s="151"/>
      <c r="E302" s="100">
        <v>10000</v>
      </c>
      <c r="F302" s="97">
        <f t="shared" si="25"/>
        <v>0</v>
      </c>
      <c r="G302" s="165"/>
      <c r="H302" s="101" t="s">
        <v>1044</v>
      </c>
      <c r="I302" s="101" t="str">
        <f>VLOOKUP(H302,Presupuesto!$B$11:$C$565,2,0)</f>
        <v>APLICACIONES INFORMATICAS</v>
      </c>
      <c r="J302" s="98" t="str">
        <f t="shared" si="26"/>
        <v>Gestión Tecnologías de Información y Comunicación</v>
      </c>
      <c r="K302" s="98" t="s">
        <v>395</v>
      </c>
      <c r="L302" s="98"/>
    </row>
    <row r="303" spans="3:12" x14ac:dyDescent="0.25">
      <c r="C303" s="109" t="s">
        <v>79</v>
      </c>
      <c r="D303" s="151"/>
      <c r="E303" s="100">
        <v>2000</v>
      </c>
      <c r="F303" s="97">
        <f t="shared" si="25"/>
        <v>0</v>
      </c>
      <c r="G303" s="165"/>
      <c r="H303" s="110" t="s">
        <v>1012</v>
      </c>
      <c r="I303" s="110" t="str">
        <f>VLOOKUP(H303,Presupuesto!$B$11:$C$565,2,0)</f>
        <v>EQUIPO DE COMPUTACION</v>
      </c>
      <c r="J303" s="98" t="str">
        <f t="shared" si="26"/>
        <v>Gestión Tecnologías de Información y Comunicación</v>
      </c>
      <c r="K303" s="98" t="s">
        <v>395</v>
      </c>
      <c r="L303" s="98"/>
    </row>
    <row r="304" spans="3:12" x14ac:dyDescent="0.25">
      <c r="C304" s="109" t="s">
        <v>1454</v>
      </c>
      <c r="D304" s="151"/>
      <c r="E304" s="100">
        <v>1500</v>
      </c>
      <c r="F304" s="97">
        <f t="shared" si="25"/>
        <v>0</v>
      </c>
      <c r="G304" s="165"/>
      <c r="H304" s="110" t="s">
        <v>944</v>
      </c>
      <c r="I304" s="110" t="str">
        <f>VLOOKUP(H304,Presupuesto!$B$11:$C$565,2,0)</f>
        <v>UTILES Y MATERIALES ELECTRICOS</v>
      </c>
      <c r="J304" s="98" t="str">
        <f t="shared" si="26"/>
        <v>Gestión Tecnologías de Información y Comunicación</v>
      </c>
      <c r="K304" s="98" t="s">
        <v>395</v>
      </c>
      <c r="L304" s="98"/>
    </row>
    <row r="305" spans="3:12" x14ac:dyDescent="0.25">
      <c r="C305" s="109" t="s">
        <v>80</v>
      </c>
      <c r="D305" s="151"/>
      <c r="E305" s="100">
        <v>1500</v>
      </c>
      <c r="F305" s="97">
        <f t="shared" si="25"/>
        <v>0</v>
      </c>
      <c r="G305" s="165"/>
      <c r="H305" s="110" t="s">
        <v>1012</v>
      </c>
      <c r="I305" s="110" t="str">
        <f>VLOOKUP(H305,Presupuesto!$B$11:$C$565,2,0)</f>
        <v>EQUIPO DE COMPUTACION</v>
      </c>
      <c r="J305" s="98" t="str">
        <f t="shared" si="26"/>
        <v>Gestión Tecnologías de Información y Comunicación</v>
      </c>
      <c r="K305" s="98" t="s">
        <v>395</v>
      </c>
      <c r="L305" s="98"/>
    </row>
    <row r="306" spans="3:12" x14ac:dyDescent="0.25">
      <c r="C306" s="109" t="s">
        <v>81</v>
      </c>
      <c r="D306" s="151"/>
      <c r="E306" s="100">
        <v>500</v>
      </c>
      <c r="F306" s="97">
        <f t="shared" si="25"/>
        <v>0</v>
      </c>
      <c r="G306" s="165"/>
      <c r="H306" s="110" t="s">
        <v>953</v>
      </c>
      <c r="I306" s="110" t="str">
        <f>VLOOKUP(H306,Presupuesto!$B$11:$C$565,2,0)</f>
        <v>OTROS RESPUESTOS Y ACCESORIOS MENORES</v>
      </c>
      <c r="J306" s="98" t="str">
        <f t="shared" si="26"/>
        <v>Gestión Tecnologías de Información y Comunicación</v>
      </c>
      <c r="K306" s="98" t="s">
        <v>395</v>
      </c>
      <c r="L306" s="98"/>
    </row>
    <row r="307" spans="3:12" ht="15.75" thickBot="1" x14ac:dyDescent="0.3">
      <c r="C307" s="102" t="s">
        <v>82</v>
      </c>
      <c r="D307" s="159"/>
      <c r="E307" s="104">
        <v>20</v>
      </c>
      <c r="F307" s="105">
        <f t="shared" si="25"/>
        <v>0</v>
      </c>
      <c r="G307" s="162"/>
      <c r="H307" s="106" t="s">
        <v>953</v>
      </c>
      <c r="I307" s="106" t="str">
        <f>VLOOKUP(H307,Presupuesto!$B$11:$C$565,2,0)</f>
        <v>OTROS RESPUESTOS Y ACCESORIOS MENORES</v>
      </c>
      <c r="J307" s="106" t="str">
        <f t="shared" si="26"/>
        <v>Gestión Tecnologías de Información y Comunicación</v>
      </c>
      <c r="K307" s="98" t="s">
        <v>395</v>
      </c>
      <c r="L307" s="124"/>
    </row>
  </sheetData>
  <conditionalFormatting sqref="D13">
    <cfRule type="duplicateValues" dxfId="741" priority="9"/>
  </conditionalFormatting>
  <conditionalFormatting sqref="D36">
    <cfRule type="duplicateValues" dxfId="740" priority="6"/>
  </conditionalFormatting>
  <conditionalFormatting sqref="D59">
    <cfRule type="duplicateValues" dxfId="739" priority="5"/>
  </conditionalFormatting>
  <conditionalFormatting sqref="D82">
    <cfRule type="duplicateValues" dxfId="738" priority="3"/>
  </conditionalFormatting>
  <conditionalFormatting sqref="D105">
    <cfRule type="duplicateValues" dxfId="737" priority="2"/>
  </conditionalFormatting>
  <conditionalFormatting sqref="D128">
    <cfRule type="duplicateValues" dxfId="736" priority="1"/>
  </conditionalFormatting>
  <dataValidations xWindow="801" yWindow="652" count="5">
    <dataValidation type="list" allowBlank="1" showInputMessage="1" showErrorMessage="1" errorTitle="¡Ingreso Inválido!" error="Seleccione una opción de la lista._x000a_" promptTitle="Tipo de Presupuesto" prompt="Seleccione una opción de la lista." sqref="G294:G307 G17:G30 G40:G53 G63:G76 G86:G99 G109:G122 G132:G145 G155:G168 G178:G191 G201:G213 G269:G282 G246:G259 G223:G236">
      <formula1>$R$2:$S$2</formula1>
    </dataValidation>
    <dataValidation type="list" allowBlank="1" showInputMessage="1" showErrorMessage="1" errorTitle="¡Ingreso Inválido!" error="Seleccione una opción de la lista" promptTitle="Mes Requerido" prompt="Seleccione el mes en el que requiere el recurso." sqref="K294:K307 K269:K282 K63:K76 K40:K53 K86:K99 K132:K145 K155:K168 K109:K122 K17:K30 K178:K191 K223:K236 K201:K213 K246:K259">
      <formula1>$U$2:$AF$2</formula1>
    </dataValidation>
    <dataValidation type="list" allowBlank="1" showInputMessage="1" showErrorMessage="1" sqref="C294:C295 C17:C18 C40:C41 C63:C64 C86:C87 C109:C110 C132:C133 C155:C156 C178:C179 C201:C202 C269:C270 C246:C247 C223:C224">
      <formula1>$CB$2:$CE$2</formula1>
    </dataValidation>
    <dataValidation type="list" allowBlank="1" showInputMessage="1" showErrorMessage="1" errorTitle="¡Ingreso Inválido!" error="Seleccione una opción de la lista." promptTitle="Dimensión Estratégica" prompt="Seleccione una opción de la lista." sqref="J294:J307 J269:J282 J246:J259 J223:J236 J17:J30 J40:J53 J63:J76 J86:J99 J109:J122 J132:J145 J155:J168 J178:J191 J201:J213">
      <formula1>$A$2:$Q$2</formula1>
    </dataValidation>
    <dataValidation type="list" allowBlank="1" showInputMessage="1" showErrorMessage="1" errorTitle="¡Ingreso Inválido!" error="Verifique el valor ingresado" promptTitle="Objeto de Gasto" prompt="Ingrese el Objeto de Gasto" sqref="H294:H307 H17:H30 H40:H53 H63:H76 H86:H99 H109:H122 H132:H145 H155:H168 H178:H191 H201:H213 H269:H282 H246:H259 H223:H236">
      <formula1>$A$1:$SU$1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37"/>
  <sheetViews>
    <sheetView showGridLines="0" topLeftCell="C79" zoomScale="84" zoomScaleNormal="84" workbookViewId="0">
      <selection activeCell="I322" sqref="I322"/>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s="153" customFormat="1" hidden="1" x14ac:dyDescent="0.25">
      <c r="A1" s="459" t="s">
        <v>252</v>
      </c>
      <c r="B1" s="459" t="s">
        <v>494</v>
      </c>
      <c r="C1" s="459" t="s">
        <v>496</v>
      </c>
      <c r="D1" s="459" t="s">
        <v>498</v>
      </c>
      <c r="E1" s="459" t="s">
        <v>500</v>
      </c>
      <c r="F1" s="459" t="s">
        <v>502</v>
      </c>
      <c r="G1" s="459" t="s">
        <v>504</v>
      </c>
      <c r="H1" s="459" t="s">
        <v>253</v>
      </c>
      <c r="I1" s="459" t="s">
        <v>507</v>
      </c>
      <c r="J1" s="459" t="s">
        <v>254</v>
      </c>
      <c r="K1" s="459" t="s">
        <v>509</v>
      </c>
      <c r="L1" s="459" t="s">
        <v>511</v>
      </c>
      <c r="M1" s="459" t="s">
        <v>513</v>
      </c>
      <c r="N1" s="459" t="s">
        <v>255</v>
      </c>
      <c r="O1" s="459" t="s">
        <v>514</v>
      </c>
      <c r="P1" s="459" t="s">
        <v>517</v>
      </c>
      <c r="Q1" s="459" t="s">
        <v>256</v>
      </c>
      <c r="R1" s="459" t="s">
        <v>519</v>
      </c>
      <c r="S1" s="459" t="s">
        <v>257</v>
      </c>
      <c r="T1" s="459" t="s">
        <v>520</v>
      </c>
      <c r="U1" s="459" t="s">
        <v>521</v>
      </c>
      <c r="V1" s="459" t="s">
        <v>525</v>
      </c>
      <c r="W1" s="459" t="s">
        <v>273</v>
      </c>
      <c r="X1" s="459" t="s">
        <v>526</v>
      </c>
      <c r="Y1" s="459" t="s">
        <v>528</v>
      </c>
      <c r="Z1" s="459" t="s">
        <v>530</v>
      </c>
      <c r="AA1" s="459" t="s">
        <v>274</v>
      </c>
      <c r="AB1" s="459" t="s">
        <v>532</v>
      </c>
      <c r="AC1" s="459" t="s">
        <v>534</v>
      </c>
      <c r="AD1" s="459" t="s">
        <v>536</v>
      </c>
      <c r="AE1" s="459" t="s">
        <v>538</v>
      </c>
      <c r="AF1" s="459" t="s">
        <v>249</v>
      </c>
      <c r="AG1" s="459" t="s">
        <v>540</v>
      </c>
      <c r="AH1" s="459" t="s">
        <v>542</v>
      </c>
      <c r="AI1" s="459" t="s">
        <v>259</v>
      </c>
      <c r="AJ1" s="459" t="s">
        <v>544</v>
      </c>
      <c r="AK1" s="459" t="s">
        <v>546</v>
      </c>
      <c r="AL1" s="459" t="s">
        <v>260</v>
      </c>
      <c r="AM1" s="459" t="s">
        <v>548</v>
      </c>
      <c r="AN1" s="459" t="s">
        <v>550</v>
      </c>
      <c r="AO1" s="459" t="s">
        <v>261</v>
      </c>
      <c r="AP1" s="459" t="s">
        <v>551</v>
      </c>
      <c r="AQ1" s="459" t="s">
        <v>553</v>
      </c>
      <c r="AR1" s="459" t="s">
        <v>554</v>
      </c>
      <c r="AS1" s="459" t="s">
        <v>555</v>
      </c>
      <c r="AT1" s="459" t="s">
        <v>557</v>
      </c>
      <c r="AU1" s="459" t="s">
        <v>559</v>
      </c>
      <c r="AV1" s="459" t="s">
        <v>560</v>
      </c>
      <c r="AW1" s="459" t="s">
        <v>262</v>
      </c>
      <c r="AX1" s="459" t="s">
        <v>562</v>
      </c>
      <c r="AY1" s="459" t="s">
        <v>564</v>
      </c>
      <c r="AZ1" s="459" t="s">
        <v>566</v>
      </c>
      <c r="BA1" s="459" t="s">
        <v>568</v>
      </c>
      <c r="BB1" s="459" t="s">
        <v>570</v>
      </c>
      <c r="BC1" s="459" t="s">
        <v>572</v>
      </c>
      <c r="BD1" s="459" t="s">
        <v>574</v>
      </c>
      <c r="BE1" s="459" t="s">
        <v>576</v>
      </c>
      <c r="BF1" s="459" t="s">
        <v>275</v>
      </c>
      <c r="BG1" s="459" t="s">
        <v>578</v>
      </c>
      <c r="BH1" s="459" t="s">
        <v>580</v>
      </c>
      <c r="BI1" s="459" t="s">
        <v>582</v>
      </c>
      <c r="BJ1" s="459" t="s">
        <v>584</v>
      </c>
      <c r="BK1" s="459" t="s">
        <v>586</v>
      </c>
      <c r="BL1" s="459" t="s">
        <v>588</v>
      </c>
      <c r="BM1" s="459" t="s">
        <v>590</v>
      </c>
      <c r="BN1" s="459" t="s">
        <v>592</v>
      </c>
      <c r="BO1" s="459" t="s">
        <v>594</v>
      </c>
      <c r="BP1" s="459" t="s">
        <v>596</v>
      </c>
      <c r="BQ1" s="459" t="s">
        <v>264</v>
      </c>
      <c r="BR1" s="459" t="s">
        <v>598</v>
      </c>
      <c r="BS1" s="459" t="s">
        <v>265</v>
      </c>
      <c r="BT1" s="459" t="s">
        <v>600</v>
      </c>
      <c r="BU1" s="459" t="s">
        <v>602</v>
      </c>
      <c r="BV1" s="459" t="s">
        <v>267</v>
      </c>
      <c r="BW1" s="459" t="s">
        <v>604</v>
      </c>
      <c r="BX1" s="459" t="s">
        <v>268</v>
      </c>
      <c r="BY1" s="459" t="s">
        <v>606</v>
      </c>
      <c r="BZ1" s="459" t="s">
        <v>608</v>
      </c>
      <c r="CA1" s="459" t="s">
        <v>610</v>
      </c>
      <c r="CB1" s="459" t="s">
        <v>616</v>
      </c>
      <c r="CC1" s="459" t="s">
        <v>618</v>
      </c>
      <c r="CD1" s="459" t="s">
        <v>270</v>
      </c>
      <c r="CE1" s="459" t="s">
        <v>612</v>
      </c>
      <c r="CF1" s="459" t="s">
        <v>614</v>
      </c>
      <c r="CG1" s="459" t="s">
        <v>271</v>
      </c>
      <c r="CH1" s="459" t="s">
        <v>620</v>
      </c>
      <c r="CI1" s="459" t="s">
        <v>272</v>
      </c>
      <c r="CJ1" s="459" t="s">
        <v>621</v>
      </c>
      <c r="CK1" s="459" t="s">
        <v>622</v>
      </c>
      <c r="CL1" s="459" t="s">
        <v>623</v>
      </c>
      <c r="CM1" s="459" t="s">
        <v>625</v>
      </c>
      <c r="CN1" s="459" t="s">
        <v>278</v>
      </c>
      <c r="CO1" s="459" t="s">
        <v>627</v>
      </c>
      <c r="CP1" s="459" t="s">
        <v>629</v>
      </c>
      <c r="CQ1" s="459" t="s">
        <v>631</v>
      </c>
      <c r="CR1" s="459" t="s">
        <v>633</v>
      </c>
      <c r="CS1" s="459" t="s">
        <v>635</v>
      </c>
      <c r="CT1" s="459" t="s">
        <v>637</v>
      </c>
      <c r="CU1" s="459" t="s">
        <v>280</v>
      </c>
      <c r="CV1" s="459" t="s">
        <v>639</v>
      </c>
      <c r="CW1" s="459" t="s">
        <v>281</v>
      </c>
      <c r="CX1" s="459" t="s">
        <v>641</v>
      </c>
      <c r="CY1" s="459" t="s">
        <v>643</v>
      </c>
      <c r="CZ1" s="459" t="s">
        <v>645</v>
      </c>
      <c r="DA1" s="459" t="s">
        <v>647</v>
      </c>
      <c r="DB1" s="459" t="s">
        <v>649</v>
      </c>
      <c r="DC1" s="459" t="s">
        <v>651</v>
      </c>
      <c r="DD1" s="459" t="s">
        <v>653</v>
      </c>
      <c r="DE1" s="459" t="s">
        <v>282</v>
      </c>
      <c r="DF1" s="459" t="s">
        <v>655</v>
      </c>
      <c r="DG1" s="459" t="s">
        <v>657</v>
      </c>
      <c r="DH1" s="459" t="s">
        <v>659</v>
      </c>
      <c r="DI1" s="459" t="s">
        <v>661</v>
      </c>
      <c r="DJ1" s="459" t="s">
        <v>284</v>
      </c>
      <c r="DK1" s="459" t="s">
        <v>663</v>
      </c>
      <c r="DL1" s="459" t="s">
        <v>285</v>
      </c>
      <c r="DM1" s="459" t="s">
        <v>665</v>
      </c>
      <c r="DN1" s="459" t="s">
        <v>667</v>
      </c>
      <c r="DO1" s="459" t="s">
        <v>669</v>
      </c>
      <c r="DP1" s="459" t="s">
        <v>671</v>
      </c>
      <c r="DQ1" s="459" t="s">
        <v>673</v>
      </c>
      <c r="DR1" s="459" t="s">
        <v>675</v>
      </c>
      <c r="DS1" s="459" t="s">
        <v>677</v>
      </c>
      <c r="DT1" s="459" t="s">
        <v>679</v>
      </c>
      <c r="DU1" s="459" t="s">
        <v>681</v>
      </c>
      <c r="DV1" s="459" t="s">
        <v>683</v>
      </c>
      <c r="DW1" s="459" t="s">
        <v>685</v>
      </c>
      <c r="DX1" s="459" t="s">
        <v>687</v>
      </c>
      <c r="DY1" s="459" t="s">
        <v>287</v>
      </c>
      <c r="DZ1" s="459" t="s">
        <v>689</v>
      </c>
      <c r="EA1" s="459" t="s">
        <v>691</v>
      </c>
      <c r="EB1" s="459" t="s">
        <v>288</v>
      </c>
      <c r="EC1" s="459" t="s">
        <v>693</v>
      </c>
      <c r="ED1" s="459" t="s">
        <v>695</v>
      </c>
      <c r="EE1" s="459" t="s">
        <v>289</v>
      </c>
      <c r="EF1" s="459" t="s">
        <v>697</v>
      </c>
      <c r="EG1" s="459" t="s">
        <v>699</v>
      </c>
      <c r="EH1" s="459" t="s">
        <v>701</v>
      </c>
      <c r="EI1" s="459" t="s">
        <v>290</v>
      </c>
      <c r="EJ1" s="459" t="s">
        <v>703</v>
      </c>
      <c r="EK1" s="459" t="s">
        <v>705</v>
      </c>
      <c r="EL1" s="459" t="s">
        <v>292</v>
      </c>
      <c r="EM1" s="459" t="s">
        <v>707</v>
      </c>
      <c r="EN1" s="459" t="s">
        <v>709</v>
      </c>
      <c r="EO1" s="459" t="s">
        <v>711</v>
      </c>
      <c r="EP1" s="459" t="s">
        <v>713</v>
      </c>
      <c r="EQ1" s="459" t="s">
        <v>293</v>
      </c>
      <c r="ER1" s="459" t="s">
        <v>715</v>
      </c>
      <c r="ES1" s="459" t="s">
        <v>717</v>
      </c>
      <c r="ET1" s="459" t="s">
        <v>719</v>
      </c>
      <c r="EU1" s="459" t="s">
        <v>721</v>
      </c>
      <c r="EV1" s="459" t="s">
        <v>723</v>
      </c>
      <c r="EW1" s="459" t="s">
        <v>294</v>
      </c>
      <c r="EX1" s="459" t="s">
        <v>726</v>
      </c>
      <c r="EY1" s="459" t="s">
        <v>295</v>
      </c>
      <c r="EZ1" s="459" t="s">
        <v>729</v>
      </c>
      <c r="FA1" s="459" t="s">
        <v>730</v>
      </c>
      <c r="FB1" s="459" t="s">
        <v>732</v>
      </c>
      <c r="FC1" s="459" t="s">
        <v>296</v>
      </c>
      <c r="FD1" s="459" t="s">
        <v>735</v>
      </c>
      <c r="FE1" s="459" t="s">
        <v>736</v>
      </c>
      <c r="FF1" s="459" t="s">
        <v>738</v>
      </c>
      <c r="FG1" s="459" t="s">
        <v>297</v>
      </c>
      <c r="FH1" s="459" t="s">
        <v>741</v>
      </c>
      <c r="FI1" s="459" t="s">
        <v>743</v>
      </c>
      <c r="FJ1" s="459" t="s">
        <v>745</v>
      </c>
      <c r="FK1" s="459" t="s">
        <v>305</v>
      </c>
      <c r="FL1" s="459" t="s">
        <v>747</v>
      </c>
      <c r="FM1" s="459" t="s">
        <v>749</v>
      </c>
      <c r="FN1" s="459" t="s">
        <v>751</v>
      </c>
      <c r="FO1" s="459" t="s">
        <v>753</v>
      </c>
      <c r="FP1" s="459" t="s">
        <v>755</v>
      </c>
      <c r="FQ1" s="459" t="s">
        <v>757</v>
      </c>
      <c r="FR1" s="459" t="s">
        <v>306</v>
      </c>
      <c r="FS1" s="459" t="s">
        <v>759</v>
      </c>
      <c r="FT1" s="459" t="s">
        <v>761</v>
      </c>
      <c r="FU1" s="459" t="s">
        <v>762</v>
      </c>
      <c r="FV1" s="459" t="s">
        <v>307</v>
      </c>
      <c r="FW1" s="459" t="s">
        <v>765</v>
      </c>
      <c r="FX1" s="459" t="s">
        <v>766</v>
      </c>
      <c r="FY1" s="459" t="s">
        <v>302</v>
      </c>
      <c r="FZ1" s="459" t="s">
        <v>768</v>
      </c>
      <c r="GA1" s="459" t="s">
        <v>770</v>
      </c>
      <c r="GB1" s="459" t="s">
        <v>772</v>
      </c>
      <c r="GC1" s="459" t="s">
        <v>774</v>
      </c>
      <c r="GD1" s="459" t="s">
        <v>776</v>
      </c>
      <c r="GE1" s="459" t="s">
        <v>304</v>
      </c>
      <c r="GF1" s="459" t="s">
        <v>778</v>
      </c>
      <c r="GG1" s="459" t="s">
        <v>780</v>
      </c>
      <c r="GH1" s="459" t="s">
        <v>782</v>
      </c>
      <c r="GI1" s="459" t="s">
        <v>784</v>
      </c>
      <c r="GJ1" s="459" t="s">
        <v>786</v>
      </c>
      <c r="GK1" s="459" t="s">
        <v>788</v>
      </c>
      <c r="GL1" s="459" t="s">
        <v>310</v>
      </c>
      <c r="GM1" s="459" t="s">
        <v>790</v>
      </c>
      <c r="GN1" s="459" t="s">
        <v>792</v>
      </c>
      <c r="GO1" s="459" t="s">
        <v>794</v>
      </c>
      <c r="GP1" s="459" t="s">
        <v>796</v>
      </c>
      <c r="GQ1" s="459" t="s">
        <v>311</v>
      </c>
      <c r="GR1" s="459" t="s">
        <v>799</v>
      </c>
      <c r="GS1" s="459" t="s">
        <v>328</v>
      </c>
      <c r="GT1" s="459" t="s">
        <v>837</v>
      </c>
      <c r="GU1" s="459" t="s">
        <v>839</v>
      </c>
      <c r="GV1" s="459" t="s">
        <v>841</v>
      </c>
      <c r="GW1" s="459" t="s">
        <v>801</v>
      </c>
      <c r="GX1" s="459" t="s">
        <v>803</v>
      </c>
      <c r="GY1" s="459" t="s">
        <v>313</v>
      </c>
      <c r="GZ1" s="459" t="s">
        <v>806</v>
      </c>
      <c r="HA1" s="459" t="s">
        <v>808</v>
      </c>
      <c r="HB1" s="459" t="s">
        <v>809</v>
      </c>
      <c r="HC1" s="459" t="s">
        <v>811</v>
      </c>
      <c r="HD1" s="459" t="s">
        <v>813</v>
      </c>
      <c r="HE1" s="459" t="s">
        <v>815</v>
      </c>
      <c r="HF1" s="459" t="s">
        <v>817</v>
      </c>
      <c r="HG1" s="459" t="s">
        <v>315</v>
      </c>
      <c r="HH1" s="459" t="s">
        <v>819</v>
      </c>
      <c r="HI1" s="459" t="s">
        <v>821</v>
      </c>
      <c r="HJ1" s="459" t="s">
        <v>316</v>
      </c>
      <c r="HK1" s="459" t="s">
        <v>823</v>
      </c>
      <c r="HL1" s="459" t="s">
        <v>825</v>
      </c>
      <c r="HM1" s="459" t="s">
        <v>317</v>
      </c>
      <c r="HN1" s="459" t="s">
        <v>827</v>
      </c>
      <c r="HO1" s="459" t="s">
        <v>829</v>
      </c>
      <c r="HP1" s="459" t="s">
        <v>831</v>
      </c>
      <c r="HQ1" s="459" t="s">
        <v>833</v>
      </c>
      <c r="HR1" s="459" t="s">
        <v>318</v>
      </c>
      <c r="HS1" s="459" t="s">
        <v>835</v>
      </c>
      <c r="HT1" s="459" t="s">
        <v>843</v>
      </c>
      <c r="HU1" s="459" t="s">
        <v>845</v>
      </c>
      <c r="HV1" s="459" t="s">
        <v>320</v>
      </c>
      <c r="HW1" s="459" t="s">
        <v>847</v>
      </c>
      <c r="HX1" s="459" t="s">
        <v>849</v>
      </c>
      <c r="HY1" s="459" t="s">
        <v>851</v>
      </c>
      <c r="HZ1" s="459" t="s">
        <v>853</v>
      </c>
      <c r="IA1" s="459" t="s">
        <v>322</v>
      </c>
      <c r="IB1" s="459" t="s">
        <v>856</v>
      </c>
      <c r="IC1" s="459" t="s">
        <v>858</v>
      </c>
      <c r="ID1" s="459" t="s">
        <v>860</v>
      </c>
      <c r="IE1" s="459" t="s">
        <v>862</v>
      </c>
      <c r="IF1" s="459" t="s">
        <v>864</v>
      </c>
      <c r="IG1" s="459" t="s">
        <v>866</v>
      </c>
      <c r="IH1" s="459" t="s">
        <v>323</v>
      </c>
      <c r="II1" s="459" t="s">
        <v>869</v>
      </c>
      <c r="IJ1" s="459" t="s">
        <v>871</v>
      </c>
      <c r="IK1" s="459" t="s">
        <v>873</v>
      </c>
      <c r="IL1" s="459" t="s">
        <v>875</v>
      </c>
      <c r="IM1" s="459" t="s">
        <v>877</v>
      </c>
      <c r="IN1" s="459" t="s">
        <v>879</v>
      </c>
      <c r="IO1" s="459" t="s">
        <v>881</v>
      </c>
      <c r="IP1" s="459" t="s">
        <v>883</v>
      </c>
      <c r="IQ1" s="459" t="s">
        <v>324</v>
      </c>
      <c r="IR1" s="459" t="s">
        <v>886</v>
      </c>
      <c r="IS1" s="459" t="s">
        <v>888</v>
      </c>
      <c r="IT1" s="459" t="s">
        <v>890</v>
      </c>
      <c r="IU1" s="459" t="s">
        <v>892</v>
      </c>
      <c r="IV1" s="459" t="s">
        <v>893</v>
      </c>
      <c r="IW1" s="459" t="s">
        <v>895</v>
      </c>
      <c r="IX1" s="459" t="s">
        <v>897</v>
      </c>
      <c r="IY1" s="459" t="s">
        <v>899</v>
      </c>
      <c r="IZ1" s="459" t="s">
        <v>901</v>
      </c>
      <c r="JA1" s="459" t="s">
        <v>903</v>
      </c>
      <c r="JB1" s="459" t="s">
        <v>905</v>
      </c>
      <c r="JC1" s="459" t="s">
        <v>907</v>
      </c>
      <c r="JD1" s="459" t="s">
        <v>909</v>
      </c>
      <c r="JE1" s="459" t="s">
        <v>911</v>
      </c>
      <c r="JF1" s="459" t="s">
        <v>913</v>
      </c>
      <c r="JG1" s="459" t="s">
        <v>915</v>
      </c>
      <c r="JH1" s="459" t="s">
        <v>917</v>
      </c>
      <c r="JI1" s="459" t="s">
        <v>919</v>
      </c>
      <c r="JJ1" s="459" t="s">
        <v>921</v>
      </c>
      <c r="JK1" s="459" t="s">
        <v>923</v>
      </c>
      <c r="JL1" s="459" t="s">
        <v>925</v>
      </c>
      <c r="JM1" s="459" t="s">
        <v>927</v>
      </c>
      <c r="JN1" s="459" t="s">
        <v>929</v>
      </c>
      <c r="JO1" s="459" t="s">
        <v>931</v>
      </c>
      <c r="JP1" s="459" t="s">
        <v>933</v>
      </c>
      <c r="JQ1" s="459" t="s">
        <v>935</v>
      </c>
      <c r="JR1" s="459" t="s">
        <v>937</v>
      </c>
      <c r="JS1" s="459" t="s">
        <v>326</v>
      </c>
      <c r="JT1" s="459" t="s">
        <v>940</v>
      </c>
      <c r="JU1" s="459" t="s">
        <v>942</v>
      </c>
      <c r="JV1" s="459" t="s">
        <v>944</v>
      </c>
      <c r="JW1" s="459" t="s">
        <v>946</v>
      </c>
      <c r="JX1" s="459" t="s">
        <v>327</v>
      </c>
      <c r="JY1" s="459" t="s">
        <v>949</v>
      </c>
      <c r="JZ1" s="459" t="s">
        <v>951</v>
      </c>
      <c r="KA1" s="459" t="s">
        <v>953</v>
      </c>
      <c r="KB1" s="459" t="s">
        <v>955</v>
      </c>
      <c r="KC1" s="459" t="s">
        <v>957</v>
      </c>
      <c r="KD1" s="459" t="s">
        <v>959</v>
      </c>
      <c r="KE1" s="459" t="s">
        <v>961</v>
      </c>
      <c r="KF1" s="459" t="s">
        <v>331</v>
      </c>
      <c r="KG1" s="459" t="s">
        <v>345</v>
      </c>
      <c r="KH1" s="459" t="s">
        <v>963</v>
      </c>
      <c r="KI1" s="459" t="s">
        <v>965</v>
      </c>
      <c r="KJ1" s="459" t="s">
        <v>967</v>
      </c>
      <c r="KK1" s="459" t="s">
        <v>969</v>
      </c>
      <c r="KL1" s="459" t="s">
        <v>346</v>
      </c>
      <c r="KM1" s="459" t="s">
        <v>971</v>
      </c>
      <c r="KN1" s="459" t="s">
        <v>347</v>
      </c>
      <c r="KO1" s="459" t="s">
        <v>973</v>
      </c>
      <c r="KP1" s="459" t="s">
        <v>332</v>
      </c>
      <c r="KQ1" s="459" t="s">
        <v>975</v>
      </c>
      <c r="KR1" s="459" t="s">
        <v>348</v>
      </c>
      <c r="KS1" s="459" t="s">
        <v>977</v>
      </c>
      <c r="KT1" s="459" t="s">
        <v>979</v>
      </c>
      <c r="KU1" s="459" t="s">
        <v>349</v>
      </c>
      <c r="KV1" s="459" t="s">
        <v>334</v>
      </c>
      <c r="KW1" s="459" t="s">
        <v>981</v>
      </c>
      <c r="KX1" s="459" t="s">
        <v>983</v>
      </c>
      <c r="KY1" s="459" t="s">
        <v>984</v>
      </c>
      <c r="KZ1" s="459" t="s">
        <v>986</v>
      </c>
      <c r="LA1" s="459" t="s">
        <v>987</v>
      </c>
      <c r="LB1" s="459" t="s">
        <v>989</v>
      </c>
      <c r="LC1" s="459" t="s">
        <v>991</v>
      </c>
      <c r="LD1" s="459" t="s">
        <v>993</v>
      </c>
      <c r="LE1" s="459" t="s">
        <v>995</v>
      </c>
      <c r="LF1" s="459" t="s">
        <v>335</v>
      </c>
      <c r="LG1" s="459" t="s">
        <v>998</v>
      </c>
      <c r="LH1" s="459" t="s">
        <v>999</v>
      </c>
      <c r="LI1" s="459" t="s">
        <v>1001</v>
      </c>
      <c r="LJ1" s="459" t="s">
        <v>336</v>
      </c>
      <c r="LK1" s="459" t="s">
        <v>1004</v>
      </c>
      <c r="LL1" s="459" t="s">
        <v>1005</v>
      </c>
      <c r="LM1" s="459" t="s">
        <v>1007</v>
      </c>
      <c r="LN1" s="459" t="s">
        <v>1009</v>
      </c>
      <c r="LO1" s="459" t="s">
        <v>337</v>
      </c>
      <c r="LP1" s="459" t="s">
        <v>1012</v>
      </c>
      <c r="LQ1" s="459" t="s">
        <v>1014</v>
      </c>
      <c r="LR1" s="459" t="s">
        <v>1016</v>
      </c>
      <c r="LS1" s="459" t="s">
        <v>1018</v>
      </c>
      <c r="LT1" s="459" t="s">
        <v>338</v>
      </c>
      <c r="LU1" s="459" t="s">
        <v>1021</v>
      </c>
      <c r="LV1" s="459" t="s">
        <v>1023</v>
      </c>
      <c r="LW1" s="459" t="s">
        <v>1025</v>
      </c>
      <c r="LX1" s="459" t="s">
        <v>1027</v>
      </c>
      <c r="LY1" s="459" t="s">
        <v>1029</v>
      </c>
      <c r="LZ1" s="459" t="s">
        <v>1031</v>
      </c>
      <c r="MA1" s="459" t="s">
        <v>1033</v>
      </c>
      <c r="MB1" s="459" t="s">
        <v>1035</v>
      </c>
      <c r="MC1" s="459" t="s">
        <v>1037</v>
      </c>
      <c r="MD1" s="459" t="s">
        <v>1039</v>
      </c>
      <c r="ME1" s="459" t="s">
        <v>1041</v>
      </c>
      <c r="MF1" s="459" t="s">
        <v>1042</v>
      </c>
      <c r="MG1" s="459" t="s">
        <v>340</v>
      </c>
      <c r="MH1" s="459" t="s">
        <v>1044</v>
      </c>
      <c r="MI1" s="459" t="s">
        <v>1046</v>
      </c>
      <c r="MJ1" s="459" t="s">
        <v>1048</v>
      </c>
      <c r="MK1" s="459" t="s">
        <v>1050</v>
      </c>
      <c r="ML1" s="459" t="s">
        <v>342</v>
      </c>
      <c r="MM1" s="459" t="s">
        <v>1051</v>
      </c>
      <c r="MN1" s="459" t="s">
        <v>343</v>
      </c>
      <c r="MO1" s="459" t="s">
        <v>1053</v>
      </c>
      <c r="MP1" s="459" t="s">
        <v>1055</v>
      </c>
      <c r="MQ1" s="459" t="s">
        <v>344</v>
      </c>
      <c r="MR1" s="459" t="s">
        <v>1057</v>
      </c>
      <c r="MS1" s="459" t="s">
        <v>352</v>
      </c>
      <c r="MT1" s="459" t="s">
        <v>1060</v>
      </c>
      <c r="MU1" s="459" t="s">
        <v>1062</v>
      </c>
      <c r="MV1" s="459" t="s">
        <v>353</v>
      </c>
      <c r="MW1" s="459" t="s">
        <v>363</v>
      </c>
      <c r="MX1" s="459" t="s">
        <v>1064</v>
      </c>
      <c r="MY1" s="459" t="s">
        <v>1066</v>
      </c>
      <c r="MZ1" s="459" t="s">
        <v>1068</v>
      </c>
      <c r="NA1" s="459" t="s">
        <v>1070</v>
      </c>
      <c r="NB1" s="459" t="s">
        <v>1072</v>
      </c>
      <c r="NC1" s="459" t="s">
        <v>1074</v>
      </c>
      <c r="ND1" s="459" t="s">
        <v>1076</v>
      </c>
      <c r="NE1" s="459" t="s">
        <v>1078</v>
      </c>
      <c r="NF1" s="459" t="s">
        <v>1080</v>
      </c>
      <c r="NG1" s="459" t="s">
        <v>1082</v>
      </c>
      <c r="NH1" s="459" t="s">
        <v>1084</v>
      </c>
      <c r="NI1" s="459" t="s">
        <v>1086</v>
      </c>
      <c r="NJ1" s="459" t="s">
        <v>1088</v>
      </c>
      <c r="NK1" s="459" t="s">
        <v>1090</v>
      </c>
      <c r="NL1" s="459" t="s">
        <v>1092</v>
      </c>
      <c r="NM1" s="459" t="s">
        <v>1094</v>
      </c>
      <c r="NN1" s="459" t="s">
        <v>1096</v>
      </c>
      <c r="NO1" s="459" t="s">
        <v>1098</v>
      </c>
      <c r="NP1" s="459" t="s">
        <v>1100</v>
      </c>
      <c r="NQ1" s="459" t="s">
        <v>1102</v>
      </c>
      <c r="NR1" s="459" t="s">
        <v>1104</v>
      </c>
      <c r="NS1" s="459" t="s">
        <v>1106</v>
      </c>
      <c r="NT1" s="459" t="s">
        <v>364</v>
      </c>
      <c r="NU1" s="459" t="s">
        <v>1109</v>
      </c>
      <c r="NV1" s="459" t="s">
        <v>1111</v>
      </c>
      <c r="NW1" s="459" t="s">
        <v>1112</v>
      </c>
      <c r="NX1" s="459" t="s">
        <v>1114</v>
      </c>
      <c r="NY1" s="459" t="s">
        <v>1116</v>
      </c>
      <c r="NZ1" s="459" t="s">
        <v>1118</v>
      </c>
      <c r="OA1" s="459" t="s">
        <v>1120</v>
      </c>
      <c r="OB1" s="459" t="s">
        <v>1122</v>
      </c>
      <c r="OC1" s="459" t="s">
        <v>1124</v>
      </c>
      <c r="OD1" s="459" t="s">
        <v>1126</v>
      </c>
      <c r="OE1" s="459" t="s">
        <v>1128</v>
      </c>
      <c r="OF1" s="459" t="s">
        <v>1130</v>
      </c>
      <c r="OG1" s="459" t="s">
        <v>1132</v>
      </c>
      <c r="OH1" s="459" t="s">
        <v>1134</v>
      </c>
      <c r="OI1" s="459" t="s">
        <v>1136</v>
      </c>
      <c r="OJ1" s="459" t="s">
        <v>1138</v>
      </c>
      <c r="OK1" s="459" t="s">
        <v>1140</v>
      </c>
      <c r="OL1" s="459" t="s">
        <v>1142</v>
      </c>
      <c r="OM1" s="459" t="s">
        <v>1144</v>
      </c>
      <c r="ON1" s="459" t="s">
        <v>1146</v>
      </c>
      <c r="OO1" s="459" t="s">
        <v>1148</v>
      </c>
      <c r="OP1" s="459" t="s">
        <v>1150</v>
      </c>
      <c r="OQ1" s="459" t="s">
        <v>1152</v>
      </c>
      <c r="OR1" s="459" t="s">
        <v>1154</v>
      </c>
      <c r="OS1" s="459" t="s">
        <v>1156</v>
      </c>
      <c r="OT1" s="459" t="s">
        <v>1158</v>
      </c>
      <c r="OU1" s="459" t="s">
        <v>354</v>
      </c>
      <c r="OV1" s="459" t="s">
        <v>1160</v>
      </c>
      <c r="OW1" s="459" t="s">
        <v>1162</v>
      </c>
      <c r="OX1" s="459" t="s">
        <v>1164</v>
      </c>
      <c r="OY1" s="459" t="s">
        <v>1166</v>
      </c>
      <c r="OZ1" s="459" t="s">
        <v>1168</v>
      </c>
      <c r="PA1" s="459" t="s">
        <v>356</v>
      </c>
      <c r="PB1" s="459" t="s">
        <v>1170</v>
      </c>
      <c r="PC1" s="459" t="s">
        <v>1172</v>
      </c>
      <c r="PD1" s="459" t="s">
        <v>1174</v>
      </c>
      <c r="PE1" s="459" t="s">
        <v>1176</v>
      </c>
      <c r="PF1" s="459" t="s">
        <v>1178</v>
      </c>
      <c r="PG1" s="459" t="s">
        <v>1180</v>
      </c>
      <c r="PH1" s="459" t="s">
        <v>1182</v>
      </c>
      <c r="PI1" s="459" t="s">
        <v>358</v>
      </c>
      <c r="PJ1" s="459" t="s">
        <v>365</v>
      </c>
      <c r="PK1" s="459" t="s">
        <v>1184</v>
      </c>
      <c r="PL1" s="459" t="s">
        <v>1186</v>
      </c>
      <c r="PM1" s="459" t="s">
        <v>1188</v>
      </c>
      <c r="PN1" s="459" t="s">
        <v>1190</v>
      </c>
      <c r="PO1" s="459" t="s">
        <v>1192</v>
      </c>
      <c r="PP1" s="459" t="s">
        <v>1194</v>
      </c>
      <c r="PQ1" s="459" t="s">
        <v>1196</v>
      </c>
      <c r="PR1" s="459" t="s">
        <v>1198</v>
      </c>
      <c r="PS1" s="459" t="s">
        <v>1200</v>
      </c>
      <c r="PT1" s="459" t="s">
        <v>1202</v>
      </c>
      <c r="PU1" s="459" t="s">
        <v>1204</v>
      </c>
      <c r="PV1" s="459" t="s">
        <v>1206</v>
      </c>
      <c r="PW1" s="459" t="s">
        <v>1208</v>
      </c>
      <c r="PX1" s="459" t="s">
        <v>1210</v>
      </c>
      <c r="PY1" s="459" t="s">
        <v>360</v>
      </c>
      <c r="PZ1" s="459" t="s">
        <v>1212</v>
      </c>
      <c r="QA1" s="459" t="s">
        <v>1214</v>
      </c>
      <c r="QB1" s="459" t="s">
        <v>362</v>
      </c>
      <c r="QC1" s="459" t="s">
        <v>1216</v>
      </c>
      <c r="QD1" s="459" t="s">
        <v>1217</v>
      </c>
      <c r="QE1" s="459" t="s">
        <v>1218</v>
      </c>
      <c r="QF1" s="459" t="s">
        <v>1219</v>
      </c>
      <c r="QG1" s="459" t="s">
        <v>1221</v>
      </c>
      <c r="QH1" s="459" t="s">
        <v>1222</v>
      </c>
      <c r="QI1" s="459" t="s">
        <v>1224</v>
      </c>
      <c r="QJ1" s="459" t="s">
        <v>1225</v>
      </c>
      <c r="QK1" s="459" t="s">
        <v>368</v>
      </c>
      <c r="QL1" s="459" t="s">
        <v>1227</v>
      </c>
      <c r="QM1" s="459" t="s">
        <v>1229</v>
      </c>
      <c r="QN1" s="459" t="s">
        <v>369</v>
      </c>
      <c r="QO1" s="459" t="s">
        <v>1231</v>
      </c>
      <c r="QP1" s="459" t="s">
        <v>1233</v>
      </c>
      <c r="QQ1" s="459" t="s">
        <v>1235</v>
      </c>
      <c r="QR1" s="459" t="s">
        <v>1237</v>
      </c>
      <c r="QS1" s="459" t="s">
        <v>371</v>
      </c>
      <c r="QT1" s="459" t="s">
        <v>1239</v>
      </c>
      <c r="QU1" s="459" t="s">
        <v>1241</v>
      </c>
      <c r="QV1" s="459" t="s">
        <v>1243</v>
      </c>
      <c r="QW1" s="459" t="s">
        <v>1245</v>
      </c>
      <c r="QX1" s="459" t="s">
        <v>1247</v>
      </c>
      <c r="QY1" s="459" t="s">
        <v>1249</v>
      </c>
      <c r="QZ1" s="459" t="s">
        <v>1251</v>
      </c>
      <c r="RA1" s="459" t="s">
        <v>1253</v>
      </c>
      <c r="RB1" s="459" t="s">
        <v>1255</v>
      </c>
      <c r="RC1" s="459" t="s">
        <v>1257</v>
      </c>
      <c r="RD1" s="459" t="s">
        <v>1259</v>
      </c>
      <c r="RE1" s="459" t="s">
        <v>1261</v>
      </c>
      <c r="RF1" s="459" t="s">
        <v>1263</v>
      </c>
      <c r="RG1" s="459" t="s">
        <v>1265</v>
      </c>
      <c r="RH1" s="459" t="s">
        <v>1267</v>
      </c>
      <c r="RI1" s="459" t="s">
        <v>374</v>
      </c>
      <c r="RJ1" s="459" t="s">
        <v>1269</v>
      </c>
      <c r="RK1" s="459" t="s">
        <v>1271</v>
      </c>
      <c r="RL1" s="459" t="s">
        <v>1273</v>
      </c>
      <c r="RM1" s="459" t="s">
        <v>1275</v>
      </c>
      <c r="RN1" s="459" t="s">
        <v>1277</v>
      </c>
      <c r="RO1" s="459" t="s">
        <v>375</v>
      </c>
      <c r="RP1" s="459" t="s">
        <v>1279</v>
      </c>
      <c r="RQ1" s="459" t="s">
        <v>1281</v>
      </c>
      <c r="RR1" s="459" t="s">
        <v>1283</v>
      </c>
      <c r="RS1" s="459" t="s">
        <v>1285</v>
      </c>
      <c r="RT1" s="459" t="s">
        <v>1287</v>
      </c>
      <c r="RU1" s="459" t="s">
        <v>1289</v>
      </c>
      <c r="RV1" s="459" t="s">
        <v>377</v>
      </c>
      <c r="RW1" s="459" t="s">
        <v>378</v>
      </c>
      <c r="RX1" s="459" t="s">
        <v>1291</v>
      </c>
      <c r="RY1" s="459" t="s">
        <v>1293</v>
      </c>
      <c r="RZ1" s="459" t="s">
        <v>1294</v>
      </c>
      <c r="SA1" s="459" t="s">
        <v>1296</v>
      </c>
      <c r="SB1" s="459" t="s">
        <v>1298</v>
      </c>
      <c r="SC1" s="459" t="s">
        <v>1300</v>
      </c>
      <c r="SD1" s="459" t="s">
        <v>1302</v>
      </c>
      <c r="SE1" s="459" t="s">
        <v>1304</v>
      </c>
      <c r="SF1" s="459" t="s">
        <v>1306</v>
      </c>
      <c r="SG1" s="459" t="s">
        <v>1308</v>
      </c>
      <c r="SH1" s="459" t="s">
        <v>1310</v>
      </c>
      <c r="SI1" s="459" t="s">
        <v>1312</v>
      </c>
      <c r="SJ1" s="459" t="s">
        <v>1314</v>
      </c>
      <c r="SK1" s="459" t="s">
        <v>1316</v>
      </c>
      <c r="SL1" s="459" t="s">
        <v>1318</v>
      </c>
      <c r="SM1" s="459" t="s">
        <v>1320</v>
      </c>
      <c r="SN1" s="459" t="s">
        <v>1324</v>
      </c>
      <c r="SO1" s="459" t="s">
        <v>1326</v>
      </c>
      <c r="SP1" s="459" t="s">
        <v>1328</v>
      </c>
      <c r="SQ1" s="459" t="s">
        <v>1330</v>
      </c>
      <c r="SR1" s="459" t="s">
        <v>1332</v>
      </c>
      <c r="SS1" s="459" t="s">
        <v>1330</v>
      </c>
      <c r="ST1" s="459" t="s">
        <v>1332</v>
      </c>
      <c r="SU1" s="459" t="s">
        <v>1332</v>
      </c>
    </row>
    <row r="2" spans="1:555" s="122" customFormat="1" hidden="1" x14ac:dyDescent="0.25">
      <c r="A2" s="457" t="s">
        <v>1355</v>
      </c>
      <c r="B2" s="457" t="s">
        <v>1357</v>
      </c>
      <c r="C2" s="457" t="s">
        <v>470</v>
      </c>
      <c r="D2" s="457" t="s">
        <v>1356</v>
      </c>
      <c r="E2" s="457" t="s">
        <v>1358</v>
      </c>
      <c r="F2" s="457" t="s">
        <v>471</v>
      </c>
      <c r="G2" s="458" t="s">
        <v>1359</v>
      </c>
      <c r="H2" s="457" t="s">
        <v>1360</v>
      </c>
      <c r="I2" s="457" t="s">
        <v>1361</v>
      </c>
      <c r="J2" s="457" t="s">
        <v>1445</v>
      </c>
      <c r="K2" s="457" t="s">
        <v>1362</v>
      </c>
      <c r="L2" s="457" t="s">
        <v>1363</v>
      </c>
      <c r="M2" s="457" t="s">
        <v>1364</v>
      </c>
      <c r="N2" s="457" t="s">
        <v>1365</v>
      </c>
      <c r="O2" s="457" t="s">
        <v>1366</v>
      </c>
      <c r="P2" s="457" t="s">
        <v>1451</v>
      </c>
      <c r="Q2" s="457" t="s">
        <v>1473</v>
      </c>
      <c r="R2" s="452" t="str">
        <f>+Presupuesto!D11</f>
        <v>Recurrente</v>
      </c>
      <c r="S2" s="452" t="str">
        <f>+Presupuesto!E11</f>
        <v>Programa / Proyecto 2018</v>
      </c>
      <c r="T2" s="457"/>
      <c r="U2" s="457" t="s">
        <v>393</v>
      </c>
      <c r="V2" s="457" t="s">
        <v>411</v>
      </c>
      <c r="W2" s="457" t="s">
        <v>394</v>
      </c>
      <c r="X2" s="457" t="s">
        <v>395</v>
      </c>
      <c r="Y2" s="457" t="s">
        <v>396</v>
      </c>
      <c r="Z2" s="457" t="s">
        <v>397</v>
      </c>
      <c r="AA2" s="457" t="s">
        <v>398</v>
      </c>
      <c r="AB2" s="457" t="s">
        <v>399</v>
      </c>
      <c r="AC2" s="457" t="s">
        <v>400</v>
      </c>
      <c r="AD2" s="457" t="s">
        <v>401</v>
      </c>
      <c r="AE2" s="457" t="s">
        <v>402</v>
      </c>
      <c r="AF2" s="457" t="s">
        <v>403</v>
      </c>
      <c r="AG2" s="457"/>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c r="BV2" s="457"/>
      <c r="BW2" s="457"/>
      <c r="BX2" s="457"/>
      <c r="BY2" s="457"/>
      <c r="BZ2" s="457"/>
      <c r="CA2" s="457"/>
      <c r="CB2" s="457"/>
      <c r="CC2" s="457"/>
      <c r="CD2" s="457"/>
      <c r="CE2" s="457"/>
      <c r="CF2" s="457"/>
      <c r="CG2" s="457"/>
      <c r="CH2" s="457"/>
      <c r="CI2" s="457"/>
      <c r="CJ2" s="457"/>
      <c r="CK2" s="457"/>
      <c r="CL2" s="457"/>
      <c r="CM2" s="457"/>
      <c r="CN2" s="457"/>
      <c r="CO2" s="457"/>
      <c r="CP2" s="457"/>
      <c r="CQ2" s="457"/>
      <c r="CR2" s="457"/>
      <c r="CS2" s="457"/>
      <c r="CT2" s="457"/>
      <c r="CU2" s="457"/>
      <c r="CV2" s="457"/>
      <c r="CW2" s="457"/>
      <c r="CX2" s="457"/>
      <c r="CY2" s="457"/>
      <c r="CZ2" s="457"/>
      <c r="DA2" s="457"/>
      <c r="DB2" s="457"/>
      <c r="DC2" s="457"/>
      <c r="DD2" s="457"/>
      <c r="DE2" s="457"/>
      <c r="DF2" s="457"/>
      <c r="DG2" s="457"/>
      <c r="DH2" s="457"/>
      <c r="DI2" s="457"/>
      <c r="DJ2" s="457"/>
      <c r="DK2" s="457"/>
      <c r="DL2" s="457"/>
      <c r="DM2" s="457"/>
      <c r="DN2" s="457"/>
      <c r="DO2" s="457"/>
      <c r="DP2" s="457"/>
      <c r="DQ2" s="457"/>
      <c r="DR2" s="457"/>
      <c r="DS2" s="457"/>
      <c r="DT2" s="457"/>
      <c r="DU2" s="457"/>
      <c r="DV2" s="457"/>
      <c r="DW2" s="457"/>
      <c r="DX2" s="457"/>
      <c r="DY2" s="457"/>
      <c r="DZ2" s="457"/>
      <c r="EA2" s="457"/>
      <c r="EB2" s="457"/>
      <c r="EC2" s="457"/>
      <c r="ED2" s="457"/>
      <c r="EE2" s="457"/>
      <c r="EF2" s="457"/>
      <c r="EG2" s="457"/>
      <c r="EH2" s="457"/>
      <c r="EI2" s="457"/>
      <c r="EJ2" s="457"/>
      <c r="EK2" s="457"/>
      <c r="EL2" s="457"/>
      <c r="EM2" s="457"/>
      <c r="EN2" s="457"/>
      <c r="EO2" s="457"/>
      <c r="EP2" s="457"/>
      <c r="EQ2" s="457"/>
      <c r="ER2" s="457"/>
      <c r="ES2" s="457"/>
      <c r="ET2" s="457"/>
      <c r="EU2" s="457"/>
      <c r="EV2" s="457"/>
      <c r="EW2" s="457"/>
      <c r="EX2" s="457"/>
      <c r="EY2" s="457"/>
      <c r="EZ2" s="457"/>
      <c r="FA2" s="457"/>
      <c r="FB2" s="457"/>
      <c r="FC2" s="457"/>
      <c r="FD2" s="457"/>
      <c r="FE2" s="457"/>
      <c r="FF2" s="457"/>
      <c r="FG2" s="457"/>
      <c r="FH2" s="457"/>
      <c r="FI2" s="457"/>
      <c r="FJ2" s="457"/>
      <c r="FK2" s="457"/>
      <c r="FL2" s="457"/>
      <c r="FM2" s="457"/>
      <c r="FN2" s="457"/>
      <c r="FO2" s="457"/>
      <c r="FP2" s="457"/>
      <c r="FQ2" s="457"/>
      <c r="FR2" s="457"/>
      <c r="FS2" s="457"/>
      <c r="FT2" s="457"/>
      <c r="FU2" s="457"/>
      <c r="FV2" s="457"/>
      <c r="FW2" s="457"/>
      <c r="FX2" s="457"/>
      <c r="FY2" s="457"/>
      <c r="FZ2" s="457"/>
      <c r="GA2" s="457"/>
      <c r="GB2" s="457"/>
      <c r="GC2" s="457"/>
      <c r="GD2" s="457"/>
      <c r="GE2" s="457"/>
      <c r="GF2" s="457"/>
      <c r="GG2" s="457"/>
      <c r="GH2" s="457"/>
      <c r="GI2" s="457"/>
      <c r="GJ2" s="457"/>
      <c r="GK2" s="457"/>
      <c r="GL2" s="457"/>
      <c r="GM2" s="457"/>
      <c r="GN2" s="457"/>
      <c r="GO2" s="457"/>
      <c r="GP2" s="457"/>
      <c r="GQ2" s="457"/>
      <c r="GR2" s="457"/>
      <c r="GS2" s="457"/>
      <c r="GT2" s="457"/>
      <c r="GU2" s="457"/>
      <c r="GV2" s="457"/>
      <c r="GW2" s="457"/>
      <c r="GX2" s="457"/>
      <c r="GY2" s="457"/>
      <c r="GZ2" s="457"/>
      <c r="HA2" s="457"/>
      <c r="HB2" s="457"/>
      <c r="HC2" s="457"/>
      <c r="HD2" s="457"/>
      <c r="HE2" s="457"/>
      <c r="HF2" s="457"/>
      <c r="HG2" s="457"/>
      <c r="HH2" s="457"/>
      <c r="HI2" s="457"/>
      <c r="HJ2" s="457"/>
      <c r="HK2" s="457"/>
      <c r="HL2" s="457"/>
      <c r="HM2" s="457"/>
      <c r="HN2" s="457"/>
      <c r="HO2" s="457"/>
      <c r="HP2" s="457"/>
      <c r="HQ2" s="457"/>
      <c r="HR2" s="457"/>
      <c r="HS2" s="457"/>
      <c r="HT2" s="457"/>
      <c r="HU2" s="457"/>
      <c r="HV2" s="457"/>
      <c r="HW2" s="457"/>
      <c r="HX2" s="457"/>
      <c r="HY2" s="457"/>
      <c r="HZ2" s="457"/>
      <c r="IA2" s="457"/>
      <c r="IB2" s="457"/>
      <c r="IC2" s="457"/>
      <c r="ID2" s="457"/>
      <c r="IE2" s="457"/>
      <c r="IF2" s="457"/>
      <c r="IG2" s="457"/>
      <c r="IH2" s="457"/>
      <c r="II2" s="457"/>
      <c r="IJ2" s="457"/>
      <c r="IK2" s="457"/>
      <c r="IL2" s="457"/>
      <c r="IM2" s="457"/>
      <c r="IN2" s="457"/>
      <c r="IO2" s="457"/>
      <c r="IP2" s="457"/>
      <c r="IQ2" s="457"/>
      <c r="IR2" s="457"/>
      <c r="IS2" s="457"/>
      <c r="IT2" s="457"/>
      <c r="IU2" s="457"/>
      <c r="IV2" s="457"/>
      <c r="IW2" s="457"/>
      <c r="IX2" s="457"/>
      <c r="IY2" s="457"/>
      <c r="IZ2" s="457"/>
      <c r="JA2" s="457"/>
      <c r="JB2" s="457"/>
      <c r="JC2" s="457"/>
      <c r="JD2" s="457"/>
      <c r="JE2" s="457"/>
      <c r="JF2" s="457"/>
      <c r="JG2" s="457"/>
      <c r="JH2" s="457"/>
      <c r="JI2" s="457"/>
      <c r="JJ2" s="457"/>
      <c r="JK2" s="457"/>
      <c r="JL2" s="457"/>
      <c r="JM2" s="457"/>
      <c r="JN2" s="457"/>
      <c r="JO2" s="457"/>
      <c r="JP2" s="457"/>
      <c r="JQ2" s="457"/>
      <c r="JR2" s="457"/>
      <c r="JS2" s="457"/>
      <c r="JT2" s="457"/>
      <c r="JU2" s="457"/>
      <c r="JV2" s="457"/>
      <c r="JW2" s="457"/>
      <c r="JX2" s="457"/>
      <c r="JY2" s="457"/>
      <c r="JZ2" s="457"/>
      <c r="KA2" s="457"/>
      <c r="KB2" s="457"/>
      <c r="KC2" s="457"/>
      <c r="KD2" s="457"/>
      <c r="KE2" s="457"/>
      <c r="KF2" s="457"/>
      <c r="KG2" s="457"/>
      <c r="KH2" s="457"/>
      <c r="KI2" s="457"/>
      <c r="KJ2" s="457"/>
      <c r="KK2" s="457"/>
      <c r="KL2" s="457"/>
      <c r="KM2" s="457"/>
      <c r="KN2" s="457"/>
      <c r="KO2" s="457"/>
      <c r="KP2" s="457"/>
      <c r="KQ2" s="457"/>
      <c r="KR2" s="457"/>
      <c r="KS2" s="457"/>
      <c r="KT2" s="457"/>
      <c r="KU2" s="457"/>
      <c r="KV2" s="457"/>
      <c r="KW2" s="457"/>
      <c r="KX2" s="457"/>
      <c r="KY2" s="457"/>
      <c r="KZ2" s="457"/>
      <c r="LA2" s="457"/>
      <c r="LB2" s="457"/>
      <c r="LC2" s="457"/>
      <c r="LD2" s="457"/>
      <c r="LE2" s="457"/>
      <c r="LF2" s="457"/>
      <c r="LG2" s="457"/>
      <c r="LH2" s="457"/>
      <c r="LI2" s="457"/>
      <c r="LJ2" s="457"/>
      <c r="LK2" s="457"/>
      <c r="LL2" s="457"/>
      <c r="LM2" s="457"/>
      <c r="LN2" s="457"/>
      <c r="LO2" s="457"/>
      <c r="LP2" s="457"/>
      <c r="LQ2" s="457"/>
      <c r="LR2" s="457"/>
      <c r="LS2" s="457"/>
      <c r="LT2" s="457"/>
      <c r="LU2" s="457"/>
      <c r="LV2" s="457"/>
      <c r="LW2" s="457"/>
      <c r="LX2" s="457"/>
      <c r="LY2" s="457"/>
      <c r="LZ2" s="457"/>
      <c r="MA2" s="457"/>
      <c r="MB2" s="457"/>
      <c r="MC2" s="457"/>
      <c r="MD2" s="457"/>
      <c r="ME2" s="457"/>
      <c r="MF2" s="457"/>
      <c r="MG2" s="457"/>
      <c r="MH2" s="457"/>
      <c r="MI2" s="457"/>
      <c r="MJ2" s="457"/>
      <c r="MK2" s="457"/>
      <c r="ML2" s="457"/>
      <c r="MM2" s="457"/>
      <c r="MN2" s="457"/>
      <c r="MO2" s="457"/>
      <c r="MP2" s="457"/>
      <c r="MQ2" s="457"/>
      <c r="MR2" s="457"/>
      <c r="MS2" s="457"/>
      <c r="MT2" s="457"/>
      <c r="MU2" s="457"/>
      <c r="MV2" s="457"/>
      <c r="MW2" s="457"/>
      <c r="MX2" s="457"/>
      <c r="MY2" s="457"/>
      <c r="MZ2" s="457"/>
      <c r="NA2" s="457"/>
      <c r="NB2" s="457"/>
      <c r="NC2" s="457"/>
      <c r="ND2" s="457"/>
      <c r="NE2" s="457"/>
      <c r="NF2" s="457"/>
      <c r="NG2" s="457"/>
      <c r="NH2" s="457"/>
      <c r="NI2" s="457"/>
      <c r="NJ2" s="457"/>
      <c r="NK2" s="457"/>
      <c r="NL2" s="457"/>
      <c r="NM2" s="457"/>
      <c r="NN2" s="457"/>
      <c r="NO2" s="457"/>
      <c r="NP2" s="457"/>
      <c r="NQ2" s="457"/>
      <c r="NR2" s="457"/>
      <c r="NS2" s="457"/>
      <c r="NT2" s="457"/>
      <c r="NU2" s="457"/>
      <c r="NV2" s="457"/>
      <c r="NW2" s="457"/>
      <c r="NX2" s="457"/>
      <c r="NY2" s="457"/>
      <c r="NZ2" s="457"/>
      <c r="OA2" s="457"/>
      <c r="OB2" s="457"/>
      <c r="OC2" s="457"/>
      <c r="OD2" s="457"/>
      <c r="OE2" s="457"/>
      <c r="OF2" s="457"/>
      <c r="OG2" s="457"/>
      <c r="OH2" s="457"/>
      <c r="OI2" s="457"/>
      <c r="OJ2" s="457"/>
      <c r="OK2" s="457"/>
      <c r="OL2" s="457"/>
      <c r="OM2" s="457"/>
      <c r="ON2" s="457"/>
      <c r="OO2" s="457"/>
      <c r="OP2" s="457"/>
      <c r="OQ2" s="457"/>
      <c r="OR2" s="457"/>
      <c r="OS2" s="457"/>
      <c r="OT2" s="457"/>
      <c r="OU2" s="457"/>
      <c r="OV2" s="457"/>
      <c r="OW2" s="457"/>
      <c r="OX2" s="457"/>
      <c r="OY2" s="457"/>
      <c r="OZ2" s="457"/>
      <c r="PA2" s="457"/>
      <c r="PB2" s="457"/>
      <c r="PC2" s="457"/>
      <c r="PD2" s="457"/>
      <c r="PE2" s="457"/>
      <c r="PF2" s="457"/>
      <c r="PG2" s="457"/>
      <c r="PH2" s="457"/>
      <c r="PI2" s="457"/>
      <c r="PJ2" s="457"/>
      <c r="PK2" s="457"/>
      <c r="PL2" s="457"/>
      <c r="PM2" s="457"/>
      <c r="PN2" s="457"/>
      <c r="PO2" s="457"/>
      <c r="PP2" s="457"/>
      <c r="PQ2" s="457"/>
      <c r="PR2" s="457"/>
      <c r="PS2" s="457"/>
      <c r="PT2" s="457"/>
      <c r="PU2" s="457"/>
      <c r="PV2" s="457"/>
      <c r="PW2" s="457"/>
      <c r="PX2" s="457"/>
      <c r="PY2" s="457"/>
      <c r="PZ2" s="457"/>
      <c r="QA2" s="457"/>
      <c r="QB2" s="457"/>
      <c r="QC2" s="457"/>
      <c r="QD2" s="457"/>
      <c r="QE2" s="457"/>
      <c r="QF2" s="457"/>
      <c r="QG2" s="457"/>
      <c r="QH2" s="457"/>
      <c r="QI2" s="457"/>
      <c r="QJ2" s="457"/>
      <c r="QK2" s="457"/>
      <c r="QL2" s="457"/>
      <c r="QM2" s="457"/>
      <c r="QN2" s="457"/>
      <c r="QO2" s="457"/>
      <c r="QP2" s="457"/>
      <c r="QQ2" s="457"/>
      <c r="QR2" s="457"/>
      <c r="QS2" s="457"/>
      <c r="QT2" s="457"/>
      <c r="QU2" s="457"/>
      <c r="QV2" s="457"/>
      <c r="QW2" s="457"/>
      <c r="QX2" s="457"/>
      <c r="QY2" s="457"/>
      <c r="QZ2" s="457"/>
      <c r="RA2" s="457"/>
      <c r="RB2" s="457"/>
      <c r="RC2" s="457"/>
      <c r="RD2" s="457"/>
      <c r="RE2" s="457"/>
      <c r="RF2" s="457"/>
      <c r="RG2" s="457"/>
      <c r="RH2" s="457"/>
      <c r="RI2" s="457"/>
      <c r="RJ2" s="457"/>
      <c r="RK2" s="457"/>
      <c r="RL2" s="457"/>
      <c r="RM2" s="457"/>
      <c r="RN2" s="457"/>
      <c r="RO2" s="457"/>
      <c r="RP2" s="457"/>
      <c r="RQ2" s="457"/>
      <c r="RR2" s="457"/>
      <c r="RS2" s="457"/>
      <c r="RT2" s="457"/>
      <c r="RU2" s="457"/>
      <c r="RV2" s="457"/>
      <c r="RW2" s="457"/>
      <c r="RX2" s="457"/>
      <c r="RY2" s="457"/>
      <c r="RZ2" s="457"/>
      <c r="SA2" s="457"/>
      <c r="SB2" s="457"/>
      <c r="SC2" s="457"/>
      <c r="SD2" s="457"/>
      <c r="SE2" s="457"/>
      <c r="SF2" s="457"/>
      <c r="SG2" s="457"/>
      <c r="SH2" s="457"/>
      <c r="SI2" s="457"/>
      <c r="SJ2" s="457"/>
      <c r="SK2" s="457"/>
      <c r="SL2" s="457"/>
      <c r="SM2" s="457"/>
      <c r="SN2" s="457"/>
      <c r="SO2" s="457"/>
      <c r="SP2" s="457"/>
      <c r="SQ2" s="457"/>
      <c r="SR2" s="457"/>
      <c r="SS2" s="457"/>
      <c r="ST2" s="457"/>
      <c r="SU2" s="457"/>
      <c r="SV2" s="457"/>
      <c r="SW2" s="457"/>
      <c r="SX2" s="457"/>
      <c r="SY2" s="457"/>
      <c r="SZ2" s="457"/>
      <c r="TA2" s="457"/>
      <c r="TB2" s="457"/>
      <c r="TC2" s="457"/>
      <c r="TD2" s="457"/>
      <c r="TE2" s="457"/>
      <c r="TF2" s="457"/>
      <c r="TG2" s="457"/>
      <c r="TH2" s="457"/>
      <c r="TI2" s="457"/>
      <c r="TJ2" s="457"/>
      <c r="TK2" s="457"/>
      <c r="TL2" s="457"/>
      <c r="TM2" s="457"/>
      <c r="TN2" s="457"/>
      <c r="TO2" s="457"/>
      <c r="TP2" s="457"/>
      <c r="TQ2" s="457"/>
      <c r="TR2" s="457"/>
      <c r="TS2" s="457"/>
      <c r="TT2" s="457"/>
      <c r="TU2" s="457"/>
      <c r="TV2" s="457"/>
      <c r="TW2" s="457"/>
      <c r="TX2" s="457"/>
      <c r="TY2" s="457"/>
      <c r="TZ2" s="457"/>
      <c r="UA2" s="457"/>
      <c r="UB2" s="457"/>
      <c r="UC2" s="457"/>
      <c r="UD2" s="457"/>
      <c r="UE2" s="457"/>
      <c r="UF2" s="457"/>
      <c r="UG2" s="457"/>
      <c r="UH2" s="457"/>
      <c r="UI2" s="457"/>
    </row>
    <row r="3" spans="1:555" s="122" customFormat="1" hidden="1" x14ac:dyDescent="0.25">
      <c r="A3" s="455"/>
      <c r="B3" s="455"/>
      <c r="C3" s="455"/>
      <c r="D3" s="455"/>
      <c r="E3" s="455"/>
      <c r="F3" s="455"/>
      <c r="G3" s="455"/>
      <c r="H3" s="455"/>
      <c r="I3" s="455"/>
      <c r="J3" s="455"/>
      <c r="K3" s="455"/>
      <c r="L3" s="455"/>
      <c r="M3" s="455"/>
      <c r="N3" s="455"/>
      <c r="O3" s="455"/>
      <c r="P3" s="455"/>
      <c r="Q3" s="455"/>
      <c r="R3" s="455"/>
      <c r="S3" s="455"/>
      <c r="T3" s="455"/>
      <c r="U3" s="455"/>
      <c r="V3" s="455"/>
      <c r="W3" s="455"/>
      <c r="X3" s="455"/>
      <c r="Y3" s="455"/>
      <c r="Z3" s="455"/>
      <c r="AA3" s="455"/>
      <c r="AB3" s="455"/>
      <c r="AC3" s="455"/>
      <c r="AD3" s="455"/>
      <c r="AE3" s="455"/>
      <c r="AF3" s="455"/>
      <c r="AG3" s="455"/>
      <c r="AH3" s="456">
        <v>2500</v>
      </c>
      <c r="AI3" s="456">
        <v>1900</v>
      </c>
      <c r="AJ3" s="456">
        <v>1650</v>
      </c>
      <c r="AK3" s="456">
        <v>1580</v>
      </c>
      <c r="AL3" s="456">
        <v>2250</v>
      </c>
      <c r="AM3" s="456">
        <v>1650</v>
      </c>
      <c r="AN3" s="456">
        <v>1400</v>
      </c>
      <c r="AO3" s="456">
        <v>1340</v>
      </c>
      <c r="AP3" s="456">
        <v>2000</v>
      </c>
      <c r="AQ3" s="456">
        <v>1400</v>
      </c>
      <c r="AR3" s="456">
        <v>1150</v>
      </c>
      <c r="AS3" s="456">
        <v>1100</v>
      </c>
      <c r="AT3" s="456">
        <v>1750</v>
      </c>
      <c r="AU3" s="456">
        <v>1150</v>
      </c>
      <c r="AV3" s="456">
        <v>900</v>
      </c>
      <c r="AW3" s="456">
        <v>860</v>
      </c>
      <c r="AX3" s="456">
        <v>1200</v>
      </c>
      <c r="AY3" s="456">
        <v>900</v>
      </c>
      <c r="AZ3" s="456">
        <v>650</v>
      </c>
      <c r="BA3" s="456">
        <v>620</v>
      </c>
      <c r="BB3" s="454">
        <f>+'Cuadro Resumen'!C213</f>
        <v>6045.3105000000005</v>
      </c>
      <c r="BC3" s="454">
        <f>+'Cuadro Resumen'!D213</f>
        <v>5571.1684999999998</v>
      </c>
      <c r="BD3" s="454">
        <f>+'Cuadro Resumen'!E213</f>
        <v>7112.13</v>
      </c>
      <c r="BE3" s="454">
        <f>+'Cuadro Resumen'!F213</f>
        <v>6637.9880000000003</v>
      </c>
      <c r="BF3" s="454">
        <f>+'Cuadro Resumen'!C214</f>
        <v>5334.0974999999999</v>
      </c>
      <c r="BG3" s="454">
        <f>+'Cuadro Resumen'!D214</f>
        <v>4859.9555</v>
      </c>
      <c r="BH3" s="454">
        <f>+'Cuadro Resumen'!E214</f>
        <v>6400.9170000000004</v>
      </c>
      <c r="BI3" s="454">
        <f>+'Cuadro Resumen'!F214</f>
        <v>5926.7750000000005</v>
      </c>
      <c r="BJ3" s="454">
        <f>+'Cuadro Resumen'!C215</f>
        <v>4622.8845000000001</v>
      </c>
      <c r="BK3" s="454">
        <f>+'Cuadro Resumen'!D215</f>
        <v>4267.2780000000002</v>
      </c>
      <c r="BL3" s="454">
        <f>+'Cuadro Resumen'!E215</f>
        <v>5689.7039999999997</v>
      </c>
      <c r="BM3" s="454">
        <f>+'Cuadro Resumen'!F215</f>
        <v>5215.5619999999999</v>
      </c>
      <c r="BN3" s="454">
        <f>+'Cuadro Resumen'!C216</f>
        <v>3911.6714999999999</v>
      </c>
      <c r="BO3" s="454">
        <f>+'Cuadro Resumen'!D216</f>
        <v>3556.0650000000001</v>
      </c>
      <c r="BP3" s="454">
        <f>+'Cuadro Resumen'!E216</f>
        <v>4978.491</v>
      </c>
      <c r="BQ3" s="454">
        <f>+'Cuadro Resumen'!F216</f>
        <v>4622.8845000000001</v>
      </c>
      <c r="BR3" s="454">
        <f>+'Cuadro Resumen'!C217</f>
        <v>3437.5295000000001</v>
      </c>
      <c r="BS3" s="454">
        <f>+'Cuadro Resumen'!D217</f>
        <v>3200.4585000000002</v>
      </c>
      <c r="BT3" s="454">
        <f>+'Cuadro Resumen'!E217</f>
        <v>4385.8135000000002</v>
      </c>
      <c r="BU3" s="454">
        <f>+'Cuadro Resumen'!F217</f>
        <v>4030.2069999999999</v>
      </c>
      <c r="BV3" s="455"/>
      <c r="BW3" s="455"/>
      <c r="BX3" s="455"/>
      <c r="BY3" s="455"/>
      <c r="BZ3" s="455"/>
      <c r="CA3" s="455"/>
      <c r="CB3" s="455"/>
      <c r="CC3" s="455"/>
      <c r="CD3" s="455"/>
      <c r="CE3" s="455"/>
      <c r="CF3" s="455"/>
      <c r="CG3" s="455"/>
      <c r="CH3" s="455"/>
      <c r="CI3" s="455"/>
      <c r="CJ3" s="455"/>
      <c r="CK3" s="455"/>
      <c r="CL3" s="455"/>
      <c r="CM3" s="455"/>
      <c r="CN3" s="455"/>
      <c r="CO3" s="455"/>
      <c r="CP3" s="455"/>
      <c r="CQ3" s="455"/>
      <c r="CR3" s="455"/>
      <c r="CS3" s="455"/>
      <c r="CT3" s="455"/>
      <c r="CU3" s="455"/>
      <c r="CV3" s="455"/>
      <c r="CW3" s="455"/>
      <c r="CX3" s="455"/>
      <c r="CY3" s="455"/>
      <c r="CZ3" s="455"/>
      <c r="DA3" s="455"/>
      <c r="DB3" s="455"/>
      <c r="DC3" s="455"/>
      <c r="DD3" s="455"/>
      <c r="DE3" s="455"/>
      <c r="DF3" s="455"/>
      <c r="DG3" s="455"/>
      <c r="DH3" s="455"/>
      <c r="DI3" s="455"/>
      <c r="DJ3" s="455"/>
      <c r="DK3" s="455"/>
      <c r="DL3" s="455"/>
      <c r="DM3" s="455"/>
      <c r="DN3" s="455"/>
      <c r="DO3" s="455"/>
      <c r="DP3" s="455"/>
      <c r="DQ3" s="455"/>
      <c r="DR3" s="455"/>
      <c r="DS3" s="455"/>
      <c r="DT3" s="455"/>
      <c r="DU3" s="455"/>
      <c r="DV3" s="455"/>
      <c r="DW3" s="455"/>
      <c r="DX3" s="455"/>
      <c r="DY3" s="455"/>
      <c r="DZ3" s="455"/>
      <c r="EA3" s="455"/>
      <c r="EB3" s="455"/>
      <c r="EC3" s="455"/>
      <c r="ED3" s="455"/>
      <c r="EE3" s="455"/>
      <c r="EF3" s="455"/>
      <c r="EG3" s="455"/>
      <c r="EH3" s="455"/>
      <c r="EI3" s="455"/>
      <c r="EJ3" s="455"/>
      <c r="EK3" s="455"/>
      <c r="EL3" s="455"/>
      <c r="EM3" s="455"/>
      <c r="EN3" s="455"/>
      <c r="EO3" s="455"/>
      <c r="EP3" s="455"/>
      <c r="EQ3" s="455"/>
      <c r="ER3" s="455"/>
      <c r="ES3" s="455"/>
      <c r="ET3" s="455"/>
      <c r="EU3" s="455"/>
      <c r="EV3" s="455"/>
      <c r="EW3" s="455"/>
      <c r="EX3" s="455"/>
      <c r="EY3" s="455"/>
      <c r="EZ3" s="455"/>
      <c r="FA3" s="455"/>
      <c r="FB3" s="455"/>
      <c r="FC3" s="455"/>
      <c r="FD3" s="455"/>
      <c r="FE3" s="455"/>
      <c r="FF3" s="455"/>
      <c r="FG3" s="455"/>
      <c r="FH3" s="455"/>
      <c r="FI3" s="455"/>
      <c r="FJ3" s="455"/>
      <c r="FK3" s="455"/>
      <c r="FL3" s="455"/>
      <c r="FM3" s="455"/>
      <c r="FN3" s="455"/>
      <c r="FO3" s="455"/>
      <c r="FP3" s="455"/>
      <c r="FQ3" s="455"/>
      <c r="FR3" s="455"/>
      <c r="FS3" s="455"/>
      <c r="FT3" s="455"/>
      <c r="FU3" s="455"/>
      <c r="FV3" s="455"/>
      <c r="FW3" s="455"/>
      <c r="FX3" s="455"/>
      <c r="FY3" s="455"/>
      <c r="FZ3" s="455"/>
      <c r="GA3" s="455"/>
      <c r="GB3" s="455"/>
      <c r="GC3" s="455"/>
      <c r="GD3" s="455"/>
      <c r="GE3" s="455"/>
      <c r="GF3" s="455"/>
      <c r="GG3" s="455"/>
      <c r="GH3" s="455"/>
      <c r="GI3" s="455"/>
      <c r="GJ3" s="455"/>
      <c r="GK3" s="455"/>
      <c r="GL3" s="455"/>
      <c r="GM3" s="455"/>
      <c r="GN3" s="455"/>
      <c r="GO3" s="455"/>
      <c r="GP3" s="455"/>
      <c r="GQ3" s="455"/>
      <c r="GR3" s="455"/>
      <c r="GS3" s="455"/>
      <c r="GT3" s="455"/>
      <c r="GU3" s="455"/>
      <c r="GV3" s="455"/>
      <c r="GW3" s="455"/>
      <c r="GX3" s="455"/>
      <c r="GY3" s="455"/>
      <c r="GZ3" s="455"/>
      <c r="HA3" s="455"/>
      <c r="HB3" s="455"/>
      <c r="HC3" s="455"/>
      <c r="HD3" s="455"/>
      <c r="HE3" s="455"/>
      <c r="HF3" s="455"/>
      <c r="HG3" s="455"/>
      <c r="HH3" s="455"/>
      <c r="HI3" s="455"/>
      <c r="HJ3" s="455"/>
      <c r="HK3" s="455"/>
      <c r="HL3" s="455"/>
      <c r="HM3" s="455"/>
      <c r="HN3" s="455"/>
      <c r="HO3" s="455"/>
      <c r="HP3" s="455"/>
      <c r="HQ3" s="455"/>
      <c r="HR3" s="455"/>
      <c r="HS3" s="455"/>
      <c r="HT3" s="455"/>
      <c r="HU3" s="455"/>
      <c r="HV3" s="455"/>
      <c r="HW3" s="455"/>
      <c r="HX3" s="455"/>
      <c r="HY3" s="455"/>
      <c r="HZ3" s="455"/>
      <c r="IA3" s="455"/>
      <c r="IB3" s="455"/>
      <c r="IC3" s="455"/>
      <c r="ID3" s="455"/>
      <c r="IE3" s="455"/>
      <c r="IF3" s="455"/>
      <c r="IG3" s="455"/>
      <c r="IH3" s="455"/>
      <c r="II3" s="455"/>
      <c r="IJ3" s="455"/>
      <c r="IK3" s="455"/>
      <c r="IL3" s="455"/>
      <c r="IM3" s="455"/>
      <c r="IN3" s="455"/>
      <c r="IO3" s="455"/>
      <c r="IP3" s="455"/>
      <c r="IQ3" s="455"/>
      <c r="IR3" s="455"/>
      <c r="IS3" s="455"/>
      <c r="IT3" s="455"/>
      <c r="IU3" s="455"/>
      <c r="IV3" s="455"/>
      <c r="IW3" s="455"/>
      <c r="IX3" s="455"/>
      <c r="IY3" s="455"/>
      <c r="IZ3" s="455"/>
      <c r="JA3" s="455"/>
      <c r="JB3" s="455"/>
      <c r="JC3" s="455"/>
      <c r="JD3" s="455"/>
      <c r="JE3" s="455"/>
      <c r="JF3" s="455"/>
      <c r="JG3" s="455"/>
      <c r="JH3" s="455"/>
      <c r="JI3" s="455"/>
      <c r="JJ3" s="455"/>
      <c r="JK3" s="455"/>
      <c r="JL3" s="455"/>
      <c r="JM3" s="455"/>
      <c r="JN3" s="455"/>
      <c r="JO3" s="455"/>
      <c r="JP3" s="455"/>
      <c r="JQ3" s="455"/>
      <c r="JR3" s="455"/>
      <c r="JS3" s="455"/>
      <c r="JT3" s="455"/>
      <c r="JU3" s="455"/>
      <c r="JV3" s="455"/>
      <c r="JW3" s="455"/>
      <c r="JX3" s="455"/>
      <c r="JY3" s="455"/>
      <c r="JZ3" s="455"/>
      <c r="KA3" s="455"/>
      <c r="KB3" s="455"/>
      <c r="KC3" s="455"/>
      <c r="KD3" s="455"/>
      <c r="KE3" s="455"/>
      <c r="KF3" s="455"/>
      <c r="KG3" s="455"/>
      <c r="KH3" s="455"/>
      <c r="KI3" s="455"/>
      <c r="KJ3" s="455"/>
      <c r="KK3" s="455"/>
      <c r="KL3" s="455"/>
      <c r="KM3" s="455"/>
      <c r="KN3" s="455"/>
      <c r="KO3" s="455"/>
      <c r="KP3" s="455"/>
      <c r="KQ3" s="455"/>
      <c r="KR3" s="455"/>
      <c r="KS3" s="455"/>
      <c r="KT3" s="455"/>
      <c r="KU3" s="455"/>
      <c r="KV3" s="455"/>
      <c r="KW3" s="455"/>
      <c r="KX3" s="455"/>
      <c r="KY3" s="455"/>
      <c r="KZ3" s="455"/>
      <c r="LA3" s="455"/>
      <c r="LB3" s="455"/>
      <c r="LC3" s="455"/>
      <c r="LD3" s="455"/>
      <c r="LE3" s="455"/>
      <c r="LF3" s="455"/>
      <c r="LG3" s="455"/>
      <c r="LH3" s="455"/>
      <c r="LI3" s="455"/>
      <c r="LJ3" s="455"/>
      <c r="LK3" s="455"/>
      <c r="LL3" s="455"/>
      <c r="LM3" s="455"/>
      <c r="LN3" s="455"/>
      <c r="LO3" s="455"/>
      <c r="LP3" s="455"/>
      <c r="LQ3" s="455"/>
      <c r="LR3" s="455"/>
      <c r="LS3" s="455"/>
      <c r="LT3" s="455"/>
      <c r="LU3" s="455"/>
      <c r="LV3" s="455"/>
      <c r="LW3" s="455"/>
      <c r="LX3" s="455"/>
      <c r="LY3" s="455"/>
      <c r="LZ3" s="455"/>
      <c r="MA3" s="455"/>
      <c r="MB3" s="455"/>
      <c r="MC3" s="455"/>
      <c r="MD3" s="455"/>
      <c r="ME3" s="455"/>
      <c r="MF3" s="455"/>
      <c r="MG3" s="455"/>
      <c r="MH3" s="455"/>
      <c r="MI3" s="455"/>
      <c r="MJ3" s="455"/>
      <c r="MK3" s="455"/>
      <c r="ML3" s="455"/>
      <c r="MM3" s="455"/>
      <c r="MN3" s="455"/>
      <c r="MO3" s="455"/>
      <c r="MP3" s="455"/>
      <c r="MQ3" s="455"/>
      <c r="MR3" s="455"/>
      <c r="MS3" s="455"/>
      <c r="MT3" s="455"/>
      <c r="MU3" s="455"/>
      <c r="MV3" s="455"/>
      <c r="MW3" s="455"/>
      <c r="MX3" s="455"/>
      <c r="MY3" s="455"/>
      <c r="MZ3" s="455"/>
      <c r="NA3" s="455"/>
      <c r="NB3" s="455"/>
      <c r="NC3" s="455"/>
      <c r="ND3" s="455"/>
      <c r="NE3" s="455"/>
      <c r="NF3" s="455"/>
      <c r="NG3" s="455"/>
      <c r="NH3" s="455"/>
      <c r="NI3" s="455"/>
      <c r="NJ3" s="455"/>
      <c r="NK3" s="455"/>
      <c r="NL3" s="455"/>
      <c r="NM3" s="455"/>
      <c r="NN3" s="455"/>
      <c r="NO3" s="455"/>
      <c r="NP3" s="455"/>
      <c r="NQ3" s="455"/>
      <c r="NR3" s="455"/>
      <c r="NS3" s="455"/>
      <c r="NT3" s="455"/>
      <c r="NU3" s="455"/>
      <c r="NV3" s="455"/>
      <c r="NW3" s="455"/>
      <c r="NX3" s="455"/>
      <c r="NY3" s="455"/>
      <c r="NZ3" s="455"/>
      <c r="OA3" s="455"/>
      <c r="OB3" s="455"/>
      <c r="OC3" s="455"/>
      <c r="OD3" s="455"/>
      <c r="OE3" s="455"/>
      <c r="OF3" s="455"/>
      <c r="OG3" s="455"/>
      <c r="OH3" s="455"/>
      <c r="OI3" s="455"/>
      <c r="OJ3" s="455"/>
      <c r="OK3" s="455"/>
      <c r="OL3" s="455"/>
      <c r="OM3" s="455"/>
      <c r="ON3" s="455"/>
      <c r="OO3" s="455"/>
      <c r="OP3" s="455"/>
      <c r="OQ3" s="455"/>
      <c r="OR3" s="455"/>
      <c r="OS3" s="455"/>
      <c r="OT3" s="455"/>
      <c r="OU3" s="455"/>
      <c r="OV3" s="455"/>
      <c r="OW3" s="455"/>
      <c r="OX3" s="455"/>
      <c r="OY3" s="455"/>
      <c r="OZ3" s="455"/>
      <c r="PA3" s="455"/>
      <c r="PB3" s="455"/>
      <c r="PC3" s="455"/>
      <c r="PD3" s="455"/>
      <c r="PE3" s="455"/>
      <c r="PF3" s="455"/>
      <c r="PG3" s="455"/>
      <c r="PH3" s="455"/>
      <c r="PI3" s="455"/>
      <c r="PJ3" s="455"/>
      <c r="PK3" s="455"/>
      <c r="PL3" s="455"/>
      <c r="PM3" s="455"/>
      <c r="PN3" s="455"/>
      <c r="PO3" s="455"/>
      <c r="PP3" s="455"/>
      <c r="PQ3" s="455"/>
      <c r="PR3" s="455"/>
      <c r="PS3" s="455"/>
      <c r="PT3" s="455"/>
      <c r="PU3" s="455"/>
      <c r="PV3" s="455"/>
      <c r="PW3" s="455"/>
      <c r="PX3" s="455"/>
      <c r="PY3" s="455"/>
      <c r="PZ3" s="455"/>
      <c r="QA3" s="455"/>
      <c r="QB3" s="455"/>
      <c r="QC3" s="455"/>
      <c r="QD3" s="455"/>
      <c r="QE3" s="455"/>
      <c r="QF3" s="455"/>
      <c r="QG3" s="455"/>
      <c r="QH3" s="455"/>
      <c r="QI3" s="455"/>
      <c r="QJ3" s="455"/>
      <c r="QK3" s="455"/>
      <c r="QL3" s="455"/>
      <c r="QM3" s="455"/>
      <c r="QN3" s="455"/>
      <c r="QO3" s="455"/>
      <c r="QP3" s="455"/>
      <c r="QQ3" s="455"/>
      <c r="QR3" s="455"/>
      <c r="QS3" s="455"/>
      <c r="QT3" s="455"/>
      <c r="QU3" s="455"/>
      <c r="QV3" s="455"/>
      <c r="QW3" s="455"/>
      <c r="QX3" s="455"/>
      <c r="QY3" s="455"/>
      <c r="QZ3" s="455"/>
      <c r="RA3" s="455"/>
      <c r="RB3" s="455"/>
      <c r="RC3" s="455"/>
      <c r="RD3" s="455"/>
      <c r="RE3" s="455"/>
      <c r="RF3" s="455"/>
      <c r="RG3" s="455"/>
      <c r="RH3" s="455"/>
      <c r="RI3" s="455"/>
      <c r="RJ3" s="455"/>
      <c r="RK3" s="455"/>
      <c r="RL3" s="455"/>
      <c r="RM3" s="455"/>
      <c r="RN3" s="455"/>
      <c r="RO3" s="455"/>
      <c r="RP3" s="455"/>
      <c r="RQ3" s="455"/>
      <c r="RR3" s="455"/>
      <c r="RS3" s="455"/>
      <c r="RT3" s="455"/>
      <c r="RU3" s="455"/>
      <c r="RV3" s="455"/>
      <c r="RW3" s="455"/>
      <c r="RX3" s="455"/>
      <c r="RY3" s="455"/>
      <c r="RZ3" s="455"/>
      <c r="SA3" s="455"/>
      <c r="SB3" s="455"/>
      <c r="SC3" s="455"/>
      <c r="SD3" s="455"/>
      <c r="SE3" s="455"/>
      <c r="SF3" s="455"/>
      <c r="SG3" s="455"/>
      <c r="SH3" s="455"/>
      <c r="SI3" s="455"/>
      <c r="SJ3" s="455"/>
      <c r="SK3" s="455"/>
      <c r="SL3" s="455"/>
      <c r="SM3" s="455"/>
      <c r="SN3" s="455"/>
      <c r="SO3" s="455"/>
      <c r="SP3" s="455"/>
      <c r="SQ3" s="455"/>
      <c r="SR3" s="455"/>
      <c r="SS3" s="455"/>
      <c r="ST3" s="455"/>
      <c r="SU3" s="455"/>
      <c r="SV3" s="455"/>
      <c r="SW3" s="455"/>
      <c r="SX3" s="455"/>
      <c r="SY3" s="455"/>
      <c r="SZ3" s="455"/>
      <c r="TA3" s="455"/>
      <c r="TB3" s="455"/>
      <c r="TC3" s="455"/>
      <c r="TD3" s="455"/>
      <c r="TE3" s="455"/>
      <c r="TF3" s="455"/>
      <c r="TG3" s="455"/>
      <c r="TH3" s="455"/>
      <c r="TI3" s="455"/>
      <c r="TJ3" s="455"/>
      <c r="TK3" s="455"/>
      <c r="TL3" s="455"/>
      <c r="TM3" s="455"/>
      <c r="TN3" s="455"/>
      <c r="TO3" s="455"/>
      <c r="TP3" s="455"/>
      <c r="TQ3" s="455"/>
      <c r="TR3" s="455"/>
      <c r="TS3" s="455"/>
      <c r="TT3" s="455"/>
      <c r="TU3" s="455"/>
      <c r="TV3" s="455"/>
      <c r="TW3" s="455"/>
      <c r="TX3" s="455"/>
      <c r="TY3" s="455"/>
      <c r="TZ3" s="455"/>
      <c r="UA3" s="455"/>
      <c r="UB3" s="455"/>
      <c r="UC3" s="455"/>
      <c r="UD3" s="455"/>
      <c r="UE3" s="455"/>
      <c r="UF3" s="455"/>
      <c r="UG3" s="455"/>
      <c r="UH3" s="455"/>
      <c r="UI3" s="455"/>
    </row>
    <row r="4" spans="1:555" ht="15.75" thickBot="1" x14ac:dyDescent="0.3"/>
    <row r="5" spans="1:555" ht="53.25" thickBot="1" x14ac:dyDescent="0.3">
      <c r="C5" s="87" t="s">
        <v>384</v>
      </c>
      <c r="D5" s="198">
        <f>SUMIF(C:C,$C$10,D:D)</f>
        <v>11539890.02</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0">
        <f>SUM(F17:F23)</f>
        <v>50000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630" t="s">
        <v>2570</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conformacion del equipo de trabajo (comité Ejecutivo) del congreso cientifico Nacional a finales del 2017. Planificacion del evento. Espacio fisico para realizar el evento. Gestionar puntos CENEMEC. Solicitud de permisos y horas creditos universitarios. Gestion de recursos, materiales y suministros. Solicitud de coofee break</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130</v>
      </c>
      <c r="H16" s="136" t="s">
        <v>46</v>
      </c>
      <c r="I16" s="133" t="s">
        <v>131</v>
      </c>
      <c r="J16" s="133" t="s">
        <v>409</v>
      </c>
      <c r="K16" s="133" t="s">
        <v>410</v>
      </c>
    </row>
    <row r="17" spans="3:11" x14ac:dyDescent="0.25">
      <c r="C17" s="220" t="s">
        <v>439</v>
      </c>
      <c r="D17" s="221">
        <v>1</v>
      </c>
      <c r="E17" s="219">
        <v>15000</v>
      </c>
      <c r="F17" s="97">
        <f t="shared" ref="F17" si="0">D17*E17</f>
        <v>15000</v>
      </c>
      <c r="G17" s="161" t="s">
        <v>128</v>
      </c>
      <c r="H17" s="142" t="s">
        <v>753</v>
      </c>
      <c r="I17" s="130" t="s">
        <v>2800</v>
      </c>
      <c r="J17" s="218" t="s">
        <v>1357</v>
      </c>
      <c r="K17" s="98" t="s">
        <v>411</v>
      </c>
    </row>
    <row r="18" spans="3:11" x14ac:dyDescent="0.25">
      <c r="C18" s="141" t="s">
        <v>2799</v>
      </c>
      <c r="D18" s="158">
        <v>1</v>
      </c>
      <c r="E18" s="123">
        <v>35000</v>
      </c>
      <c r="F18" s="97">
        <f t="shared" ref="F18:F23" si="1">D18*E18</f>
        <v>35000</v>
      </c>
      <c r="G18" s="161" t="s">
        <v>128</v>
      </c>
      <c r="H18" s="142" t="s">
        <v>307</v>
      </c>
      <c r="I18" s="130" t="str">
        <f>VLOOKUP(H18,Presupuesto!$B$11:$C$565,2,0)</f>
        <v>VIATICOS AL EXTERIOR</v>
      </c>
      <c r="J18" s="98" t="s">
        <v>1357</v>
      </c>
      <c r="K18" s="98" t="s">
        <v>411</v>
      </c>
    </row>
    <row r="19" spans="3:11" x14ac:dyDescent="0.25">
      <c r="C19" s="141"/>
      <c r="D19" s="158"/>
      <c r="E19" s="123"/>
      <c r="F19" s="97">
        <f t="shared" si="1"/>
        <v>0</v>
      </c>
      <c r="G19" s="161"/>
      <c r="H19" s="142"/>
      <c r="I19" s="130" t="e">
        <f>VLOOKUP(H19,Presupuesto!$B$11:$C$565,2,0)</f>
        <v>#N/A</v>
      </c>
      <c r="J19" s="98" t="str">
        <f t="shared" ref="J19:J23" si="2">$J$17</f>
        <v>Investigación Científica</v>
      </c>
      <c r="K19" s="98" t="s">
        <v>411</v>
      </c>
    </row>
    <row r="20" spans="3:11" x14ac:dyDescent="0.25">
      <c r="C20" s="141"/>
      <c r="D20" s="158"/>
      <c r="E20" s="123"/>
      <c r="F20" s="97">
        <f t="shared" si="1"/>
        <v>0</v>
      </c>
      <c r="G20" s="161"/>
      <c r="H20" s="142"/>
      <c r="I20" s="130" t="e">
        <f>VLOOKUP(H20,Presupuesto!$B$11:$C$565,2,0)</f>
        <v>#N/A</v>
      </c>
      <c r="J20" s="98" t="str">
        <f t="shared" si="2"/>
        <v>Investigación Científica</v>
      </c>
      <c r="K20" s="98" t="s">
        <v>411</v>
      </c>
    </row>
    <row r="21" spans="3:11" x14ac:dyDescent="0.25">
      <c r="C21" s="141"/>
      <c r="D21" s="158"/>
      <c r="E21" s="123"/>
      <c r="F21" s="97">
        <f t="shared" si="1"/>
        <v>0</v>
      </c>
      <c r="G21" s="161"/>
      <c r="H21" s="142"/>
      <c r="I21" s="130" t="e">
        <f>VLOOKUP(H21,Presupuesto!$B$11:$C$565,2,0)</f>
        <v>#N/A</v>
      </c>
      <c r="J21" s="98" t="str">
        <f t="shared" si="2"/>
        <v>Investigación Científica</v>
      </c>
      <c r="K21" s="98" t="s">
        <v>411</v>
      </c>
    </row>
    <row r="22" spans="3:11" x14ac:dyDescent="0.25">
      <c r="C22" s="141"/>
      <c r="D22" s="158"/>
      <c r="E22" s="123"/>
      <c r="F22" s="97">
        <f t="shared" si="1"/>
        <v>0</v>
      </c>
      <c r="G22" s="161"/>
      <c r="H22" s="142"/>
      <c r="I22" s="130" t="e">
        <f>VLOOKUP(H22,Presupuesto!$B$11:$C$565,2,0)</f>
        <v>#N/A</v>
      </c>
      <c r="J22" s="98" t="str">
        <f t="shared" si="2"/>
        <v>Investigación Científica</v>
      </c>
      <c r="K22" s="98" t="s">
        <v>400</v>
      </c>
    </row>
    <row r="23" spans="3:11" x14ac:dyDescent="0.25">
      <c r="C23" s="141"/>
      <c r="D23" s="158"/>
      <c r="E23" s="123"/>
      <c r="F23" s="97">
        <f t="shared" si="1"/>
        <v>0</v>
      </c>
      <c r="G23" s="161"/>
      <c r="H23" s="142"/>
      <c r="I23" s="130" t="e">
        <f>VLOOKUP(H23,Presupuesto!$B$11:$C$565,2,0)</f>
        <v>#N/A</v>
      </c>
      <c r="J23" s="98" t="str">
        <f t="shared" si="2"/>
        <v>Investigación Científica</v>
      </c>
      <c r="K23" s="98" t="s">
        <v>411</v>
      </c>
    </row>
    <row r="25" spans="3:11" ht="15.75" thickBot="1" x14ac:dyDescent="0.3">
      <c r="F25" s="90"/>
      <c r="G25" s="89"/>
      <c r="H25" s="90"/>
      <c r="I25" s="90"/>
    </row>
    <row r="26" spans="3:11" ht="15.75" thickBot="1" x14ac:dyDescent="0.3">
      <c r="C26" s="157" t="s">
        <v>53</v>
      </c>
      <c r="D26" s="370">
        <f>SUM(F33:F38)</f>
        <v>12000</v>
      </c>
      <c r="F26" s="70"/>
      <c r="G26" s="79"/>
      <c r="H26" s="70"/>
      <c r="I26" s="70"/>
    </row>
    <row r="27" spans="3:11" x14ac:dyDescent="0.25">
      <c r="C27" s="70"/>
      <c r="D27" s="31"/>
      <c r="E27" s="93"/>
      <c r="F27" s="93"/>
      <c r="G27" s="93"/>
      <c r="H27" s="76"/>
      <c r="I27" s="76"/>
      <c r="J27" s="76"/>
      <c r="K27" s="112"/>
    </row>
    <row r="28" spans="3:11" x14ac:dyDescent="0.25">
      <c r="C28" s="70"/>
      <c r="D28" s="31"/>
      <c r="E28" s="93"/>
      <c r="F28" s="93"/>
      <c r="G28" s="93"/>
      <c r="H28" s="76"/>
      <c r="I28" s="76"/>
      <c r="J28" s="76"/>
      <c r="K28" s="112"/>
    </row>
    <row r="29" spans="3:11" ht="15.75" x14ac:dyDescent="0.25">
      <c r="C29" s="202" t="s">
        <v>391</v>
      </c>
      <c r="D29" s="686" t="s">
        <v>2598</v>
      </c>
      <c r="E29" s="93"/>
      <c r="F29" s="93"/>
      <c r="G29" s="93"/>
      <c r="H29" s="76"/>
      <c r="I29" s="76"/>
      <c r="J29" s="76"/>
      <c r="K29" s="112"/>
    </row>
    <row r="30" spans="3:11" ht="18.75" x14ac:dyDescent="0.25">
      <c r="C30" s="210" t="str">
        <f>IFERROR(VLOOKUP(D29,'1. Desarrollo e Innov. Curricu.'!$F:$G,2,FALSE),IFERROR(VLOOKUP(D29,'2. Investigación Científica'!$F:$G,2,FALSE),IFERROR(VLOOKUP(D29,'3. Vinculación Univ. Sociedad'!$F:$G,2,FALSE),IFERROR(VLOOKUP(D29,'4. Docencia y Profesorado Univ.'!$F:$G,2,FALSE),IFERROR(VLOOKUP(D29,'5. Estudiantes y Graduados'!$F:$G,2,FALSE),IFERROR(VLOOKUP(D29,'11. Gestion Administrativa'!$F:$G,2,FALSE),IFERROR(VLOOKUP(D29,'13. Gestión Académica'!$F:$G,2,FALSE),IFERROR(VLOOKUP(D29,'9. Asegura. de la Calid. y M'!$F:$G,2,FALSE),IFERROR(VLOOKUP(D29,'6. Gestión del Conocimiento'!$F:$G,2,FALSE),IFERROR(VLOOKUP(D29,'15. Gobernabilidad y Proceso...'!$F:$G,2,FALSE),IFERROR(VLOOKUP(D29,'12. Gestión del Talento Humano'!$F:$G,2,FALSE),IFERROR(VLOOKUP(D29,'14. Internacional... de la E.S.'!$F:$G,2,FALSE),IFERROR(VLOOKUP(D29,'10. Posgrado'!$F:$G,2,FALSE),IFERROR(VLOOKUP(D29,'17. Gestión TIC'!$F:$G,2,FALSE),IFERROR(VLOOKUP(D29,'16. Desa. del Sistema Educ.Sup.'!$F:$G,2,FALSE),IFERROR(VLOOKUP(D29,'8. Cultura de Inno. Insti...'!$F:$G,2,FALSE),VLOOKUP(D29,'7. Lo Esencial de la Reforma U.'!$F:$G,2,0)))))))))))))))))</f>
        <v>1. impartir charlas a los usuarios que se les tomara la muestra. 2. Toma y lectura de las muestras.</v>
      </c>
      <c r="D30" s="31"/>
      <c r="E30" s="93"/>
      <c r="F30" s="93"/>
      <c r="G30" s="93"/>
      <c r="H30" s="76"/>
      <c r="I30" s="76"/>
      <c r="J30" s="76"/>
      <c r="K30" s="112"/>
    </row>
    <row r="31" spans="3:11" ht="15.75" thickBot="1" x14ac:dyDescent="0.3">
      <c r="F31" s="93"/>
      <c r="G31" s="76"/>
      <c r="H31" s="76"/>
      <c r="I31" s="76"/>
    </row>
    <row r="32" spans="3:11" ht="30.75" thickBot="1" x14ac:dyDescent="0.3">
      <c r="C32" s="129" t="s">
        <v>44</v>
      </c>
      <c r="D32" s="129" t="s">
        <v>55</v>
      </c>
      <c r="E32" s="136" t="s">
        <v>57</v>
      </c>
      <c r="F32" s="135" t="s">
        <v>27</v>
      </c>
      <c r="G32" s="133" t="s">
        <v>130</v>
      </c>
      <c r="H32" s="136" t="s">
        <v>46</v>
      </c>
      <c r="I32" s="133" t="s">
        <v>131</v>
      </c>
      <c r="J32" s="133" t="s">
        <v>409</v>
      </c>
      <c r="K32" s="133" t="s">
        <v>410</v>
      </c>
    </row>
    <row r="33" spans="3:11" x14ac:dyDescent="0.25">
      <c r="C33" s="220" t="s">
        <v>428</v>
      </c>
      <c r="D33" s="221">
        <v>2</v>
      </c>
      <c r="E33" s="219">
        <v>3000</v>
      </c>
      <c r="F33" s="97">
        <f t="shared" ref="F33:F38" si="3">D33*E33</f>
        <v>6000</v>
      </c>
      <c r="G33" s="161" t="s">
        <v>128</v>
      </c>
      <c r="H33" s="142" t="s">
        <v>759</v>
      </c>
      <c r="I33" s="130" t="str">
        <f>VLOOKUP(H33,Presupuesto!$B$11:$C$565,2,0)</f>
        <v>VIATICOS NACIONALES</v>
      </c>
      <c r="J33" s="218" t="s">
        <v>470</v>
      </c>
      <c r="K33" s="98" t="s">
        <v>398</v>
      </c>
    </row>
    <row r="34" spans="3:11" x14ac:dyDescent="0.25">
      <c r="C34" s="141" t="s">
        <v>2802</v>
      </c>
      <c r="D34" s="158">
        <v>1</v>
      </c>
      <c r="E34" s="123">
        <v>6000</v>
      </c>
      <c r="F34" s="97">
        <f t="shared" si="3"/>
        <v>6000</v>
      </c>
      <c r="G34" s="161" t="s">
        <v>128</v>
      </c>
      <c r="H34" s="142" t="s">
        <v>871</v>
      </c>
      <c r="I34" s="130" t="str">
        <f>VLOOKUP(H34,Presupuesto!$B$11:$C$565,2,0)</f>
        <v>DIESEL</v>
      </c>
      <c r="J34" s="98" t="str">
        <f>$J$33</f>
        <v>Vinculación Universidad-Sociedad</v>
      </c>
      <c r="K34" s="98" t="s">
        <v>398</v>
      </c>
    </row>
    <row r="35" spans="3:11" x14ac:dyDescent="0.25">
      <c r="C35" s="141"/>
      <c r="D35" s="158"/>
      <c r="E35" s="123"/>
      <c r="F35" s="97">
        <f t="shared" si="3"/>
        <v>0</v>
      </c>
      <c r="G35" s="161"/>
      <c r="H35" s="142"/>
      <c r="I35" s="130" t="e">
        <f>VLOOKUP(H35,Presupuesto!$B$11:$C$565,2,0)</f>
        <v>#N/A</v>
      </c>
      <c r="J35" s="98" t="str">
        <f t="shared" ref="J35:J38" si="4">$J$33</f>
        <v>Vinculación Universidad-Sociedad</v>
      </c>
      <c r="K35" s="98" t="s">
        <v>398</v>
      </c>
    </row>
    <row r="36" spans="3:11" x14ac:dyDescent="0.25">
      <c r="C36" s="141"/>
      <c r="D36" s="158"/>
      <c r="E36" s="123"/>
      <c r="F36" s="97">
        <f t="shared" si="3"/>
        <v>0</v>
      </c>
      <c r="G36" s="161"/>
      <c r="H36" s="142"/>
      <c r="I36" s="130" t="e">
        <f>VLOOKUP(H36,Presupuesto!$B$11:$C$565,2,0)</f>
        <v>#N/A</v>
      </c>
      <c r="J36" s="98" t="str">
        <f t="shared" si="4"/>
        <v>Vinculación Universidad-Sociedad</v>
      </c>
      <c r="K36" s="98" t="s">
        <v>398</v>
      </c>
    </row>
    <row r="37" spans="3:11" x14ac:dyDescent="0.25">
      <c r="C37" s="141"/>
      <c r="D37" s="158"/>
      <c r="E37" s="123"/>
      <c r="F37" s="97">
        <f t="shared" si="3"/>
        <v>0</v>
      </c>
      <c r="G37" s="161"/>
      <c r="H37" s="142"/>
      <c r="I37" s="130" t="e">
        <f>VLOOKUP(H37,Presupuesto!$B$11:$C$565,2,0)</f>
        <v>#N/A</v>
      </c>
      <c r="J37" s="98" t="str">
        <f t="shared" si="4"/>
        <v>Vinculación Universidad-Sociedad</v>
      </c>
      <c r="K37" s="98" t="s">
        <v>398</v>
      </c>
    </row>
    <row r="38" spans="3:11" x14ac:dyDescent="0.25">
      <c r="C38" s="141"/>
      <c r="D38" s="158"/>
      <c r="E38" s="123"/>
      <c r="F38" s="97">
        <f t="shared" si="3"/>
        <v>0</v>
      </c>
      <c r="G38" s="161"/>
      <c r="H38" s="142"/>
      <c r="I38" s="130" t="e">
        <f>VLOOKUP(H38,Presupuesto!$B$11:$C$565,2,0)</f>
        <v>#N/A</v>
      </c>
      <c r="J38" s="98" t="str">
        <f t="shared" si="4"/>
        <v>Vinculación Universidad-Sociedad</v>
      </c>
      <c r="K38" s="98" t="s">
        <v>398</v>
      </c>
    </row>
    <row r="40" spans="3:11" ht="15.75" thickBot="1" x14ac:dyDescent="0.3"/>
    <row r="41" spans="3:11" ht="15.75" thickBot="1" x14ac:dyDescent="0.3">
      <c r="C41" s="157" t="s">
        <v>53</v>
      </c>
      <c r="D41" s="370">
        <f>SUM(F48:F53)</f>
        <v>10000</v>
      </c>
      <c r="F41" s="70"/>
      <c r="G41" s="79"/>
      <c r="H41" s="70"/>
      <c r="I41" s="70"/>
    </row>
    <row r="42" spans="3:11" x14ac:dyDescent="0.25">
      <c r="C42" s="70"/>
      <c r="D42" s="31"/>
      <c r="E42" s="93"/>
      <c r="F42" s="93"/>
      <c r="G42" s="93"/>
      <c r="H42" s="76"/>
      <c r="I42" s="76"/>
      <c r="J42" s="76"/>
      <c r="K42" s="112"/>
    </row>
    <row r="43" spans="3:11" x14ac:dyDescent="0.25">
      <c r="C43" s="70"/>
      <c r="D43" s="31"/>
      <c r="E43" s="93"/>
      <c r="F43" s="93"/>
      <c r="G43" s="93"/>
      <c r="H43" s="76"/>
      <c r="I43" s="76"/>
      <c r="J43" s="76"/>
      <c r="K43" s="112"/>
    </row>
    <row r="44" spans="3:11" ht="15.75" x14ac:dyDescent="0.25">
      <c r="C44" s="202" t="s">
        <v>391</v>
      </c>
      <c r="D44" s="686" t="s">
        <v>2600</v>
      </c>
      <c r="E44" s="93"/>
      <c r="F44" s="93"/>
      <c r="G44" s="93"/>
      <c r="H44" s="76"/>
      <c r="I44" s="76"/>
      <c r="J44" s="76"/>
      <c r="K44" s="112"/>
    </row>
    <row r="45" spans="3:11" ht="18.75" x14ac:dyDescent="0.25">
      <c r="C45" s="210" t="str">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Planificación de la Brigada; Firma de formato de registro de proyecto de Vinculacion; promocion de la Brigada. Ejecucion</v>
      </c>
      <c r="D45" s="401"/>
      <c r="E45" s="93"/>
      <c r="F45" s="93"/>
      <c r="G45" s="93"/>
      <c r="H45" s="76"/>
      <c r="I45" s="76"/>
      <c r="J45" s="76"/>
      <c r="K45" s="112"/>
    </row>
    <row r="46" spans="3:11" ht="15.75" thickBot="1" x14ac:dyDescent="0.3">
      <c r="F46" s="93"/>
      <c r="G46" s="76"/>
      <c r="H46" s="76"/>
      <c r="I46" s="76"/>
    </row>
    <row r="47" spans="3:11" ht="30.75" thickBot="1" x14ac:dyDescent="0.3">
      <c r="C47" s="129" t="s">
        <v>44</v>
      </c>
      <c r="D47" s="129" t="s">
        <v>55</v>
      </c>
      <c r="E47" s="136" t="s">
        <v>57</v>
      </c>
      <c r="F47" s="135" t="s">
        <v>27</v>
      </c>
      <c r="G47" s="133" t="s">
        <v>130</v>
      </c>
      <c r="H47" s="136" t="s">
        <v>46</v>
      </c>
      <c r="I47" s="133" t="s">
        <v>131</v>
      </c>
      <c r="J47" s="133" t="s">
        <v>409</v>
      </c>
      <c r="K47" s="133" t="s">
        <v>410</v>
      </c>
    </row>
    <row r="48" spans="3:11" ht="15.75" thickBot="1" x14ac:dyDescent="0.3">
      <c r="C48" s="220" t="s">
        <v>429</v>
      </c>
      <c r="D48" s="221">
        <v>5</v>
      </c>
      <c r="E48" s="219">
        <f>HLOOKUP(C48,$AH$2:$BU$3,2,0)</f>
        <v>1150</v>
      </c>
      <c r="F48" s="97">
        <f t="shared" ref="F48:F53" si="5">D48*E48</f>
        <v>5750</v>
      </c>
      <c r="G48" s="161" t="s">
        <v>128</v>
      </c>
      <c r="H48" s="142" t="s">
        <v>306</v>
      </c>
      <c r="I48" s="130" t="str">
        <f>VLOOKUP(H48,Presupuesto!$B$11:$C$565,2,0)</f>
        <v>VIATICOS NACIONALES Y OTROS GASTOS DE VIAJE PROYECTO FORTALECIMIENTO ORG. ESTUDI (26200-72)</v>
      </c>
      <c r="J48" s="218" t="s">
        <v>470</v>
      </c>
      <c r="K48" s="98" t="s">
        <v>393</v>
      </c>
    </row>
    <row r="49" spans="3:11" x14ac:dyDescent="0.25">
      <c r="C49" s="220" t="s">
        <v>432</v>
      </c>
      <c r="D49" s="221">
        <v>2</v>
      </c>
      <c r="E49" s="219">
        <f>HLOOKUP(C49,$AH$2:$BU$3,2,0)</f>
        <v>1150</v>
      </c>
      <c r="F49" s="97">
        <f t="shared" ref="F49" si="6">D49*E49</f>
        <v>2300</v>
      </c>
      <c r="G49" s="161" t="s">
        <v>128</v>
      </c>
      <c r="H49" s="142" t="s">
        <v>306</v>
      </c>
      <c r="I49" s="130" t="str">
        <f>VLOOKUP(H49,Presupuesto!$B$11:$C$565,2,0)</f>
        <v>VIATICOS NACIONALES Y OTROS GASTOS DE VIAJE PROYECTO FORTALECIMIENTO ORG. ESTUDI (26200-72)</v>
      </c>
      <c r="J49" s="218" t="s">
        <v>1451</v>
      </c>
      <c r="K49" s="98" t="s">
        <v>393</v>
      </c>
    </row>
    <row r="50" spans="3:11" x14ac:dyDescent="0.25">
      <c r="C50" s="141" t="s">
        <v>2802</v>
      </c>
      <c r="D50" s="158">
        <v>1</v>
      </c>
      <c r="E50" s="123">
        <v>1950</v>
      </c>
      <c r="F50" s="97">
        <f t="shared" si="5"/>
        <v>1950</v>
      </c>
      <c r="G50" s="161" t="s">
        <v>128</v>
      </c>
      <c r="H50" s="142" t="s">
        <v>871</v>
      </c>
      <c r="I50" s="130" t="str">
        <f>VLOOKUP(H50,Presupuesto!$B$11:$C$565,2,0)</f>
        <v>DIESEL</v>
      </c>
      <c r="J50" s="98" t="str">
        <f t="shared" ref="J50:J53" si="7">$J$48</f>
        <v>Vinculación Universidad-Sociedad</v>
      </c>
      <c r="K50" s="98" t="s">
        <v>411</v>
      </c>
    </row>
    <row r="51" spans="3:11" x14ac:dyDescent="0.25">
      <c r="C51" s="141"/>
      <c r="D51" s="158"/>
      <c r="E51" s="123"/>
      <c r="F51" s="97">
        <f t="shared" si="5"/>
        <v>0</v>
      </c>
      <c r="G51" s="161"/>
      <c r="H51" s="142"/>
      <c r="I51" s="130" t="e">
        <f>VLOOKUP(H51,Presupuesto!$B$11:$C$565,2,0)</f>
        <v>#N/A</v>
      </c>
      <c r="J51" s="98" t="str">
        <f t="shared" si="7"/>
        <v>Vinculación Universidad-Sociedad</v>
      </c>
      <c r="K51" s="98" t="s">
        <v>411</v>
      </c>
    </row>
    <row r="52" spans="3:11" x14ac:dyDescent="0.25">
      <c r="C52" s="141"/>
      <c r="D52" s="158"/>
      <c r="E52" s="123"/>
      <c r="F52" s="97">
        <f t="shared" si="5"/>
        <v>0</v>
      </c>
      <c r="G52" s="161"/>
      <c r="H52" s="142"/>
      <c r="I52" s="130" t="e">
        <f>VLOOKUP(H52,Presupuesto!$B$11:$C$565,2,0)</f>
        <v>#N/A</v>
      </c>
      <c r="J52" s="98" t="str">
        <f t="shared" si="7"/>
        <v>Vinculación Universidad-Sociedad</v>
      </c>
      <c r="K52" s="98" t="s">
        <v>411</v>
      </c>
    </row>
    <row r="53" spans="3:11" x14ac:dyDescent="0.25">
      <c r="C53" s="141"/>
      <c r="D53" s="158"/>
      <c r="E53" s="123"/>
      <c r="F53" s="97">
        <f t="shared" si="5"/>
        <v>0</v>
      </c>
      <c r="G53" s="161"/>
      <c r="H53" s="142"/>
      <c r="I53" s="130" t="e">
        <f>VLOOKUP(H53,Presupuesto!$B$11:$C$565,2,0)</f>
        <v>#N/A</v>
      </c>
      <c r="J53" s="98" t="str">
        <f t="shared" si="7"/>
        <v>Vinculación Universidad-Sociedad</v>
      </c>
      <c r="K53" s="98" t="s">
        <v>400</v>
      </c>
    </row>
    <row r="55" spans="3:11" ht="15.75" thickBot="1" x14ac:dyDescent="0.3">
      <c r="F55" s="90"/>
      <c r="G55" s="89"/>
      <c r="H55" s="90"/>
      <c r="I55" s="90"/>
    </row>
    <row r="56" spans="3:11" ht="15.75" thickBot="1" x14ac:dyDescent="0.3">
      <c r="C56" s="157" t="s">
        <v>53</v>
      </c>
      <c r="D56" s="370">
        <f>SUM(F63:F68)</f>
        <v>59000</v>
      </c>
      <c r="F56" s="70"/>
      <c r="G56" s="79"/>
      <c r="H56" s="70"/>
      <c r="I56" s="70"/>
    </row>
    <row r="57" spans="3:11" x14ac:dyDescent="0.25">
      <c r="C57" s="70"/>
      <c r="D57" s="31"/>
      <c r="E57" s="93"/>
      <c r="F57" s="93"/>
      <c r="G57" s="93"/>
      <c r="H57" s="76"/>
      <c r="I57" s="76"/>
      <c r="J57" s="76"/>
      <c r="K57" s="112"/>
    </row>
    <row r="58" spans="3:11" x14ac:dyDescent="0.25">
      <c r="C58" s="70"/>
      <c r="D58" s="31"/>
      <c r="E58" s="93"/>
      <c r="F58" s="93"/>
      <c r="G58" s="93"/>
      <c r="H58" s="76"/>
      <c r="I58" s="76"/>
      <c r="J58" s="76"/>
      <c r="K58" s="112"/>
    </row>
    <row r="59" spans="3:11" ht="15.75" x14ac:dyDescent="0.25">
      <c r="C59" s="202" t="s">
        <v>391</v>
      </c>
      <c r="D59" s="686" t="s">
        <v>2603</v>
      </c>
      <c r="E59" s="93"/>
      <c r="F59" s="93"/>
      <c r="G59" s="93"/>
      <c r="H59" s="76"/>
      <c r="I59" s="76"/>
      <c r="J59" s="76"/>
      <c r="K59" s="112"/>
    </row>
    <row r="60" spans="3:11" ht="18.75" x14ac:dyDescent="0.25">
      <c r="C60" s="210" t="str">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Posgrado'!$F:$G,2,FALSE),IFERROR(VLOOKUP(D59,'17. Gestión TIC'!$F:$G,2,FALSE),IFERROR(VLOOKUP(D59,'16. Desa. del Sistema Educ.Sup.'!$F:$G,2,FALSE),IFERROR(VLOOKUP(D59,'8. Cultura de Inno. Insti...'!$F:$G,2,FALSE),VLOOKUP(D59,'7. Lo Esencial de la Reforma U.'!$F:$G,2,0)))))))))))))))))</f>
        <v xml:space="preserve">Planificacion de la actividad. Selección de la comunidad. Conformacion del equipo de trabajo. Primera visita a la comunidad. Contacto con el alcalde y cuerpo de apoyo. Analisis situacion de salud. Desarrollo de la segunda visita. Jornada Pre-CUMIS. Tercera visita: Intervencion de la Comunidad. </v>
      </c>
      <c r="D60" s="31"/>
      <c r="E60" s="93"/>
      <c r="F60" s="93"/>
      <c r="G60" s="93"/>
      <c r="H60" s="76"/>
      <c r="I60" s="76"/>
      <c r="J60" s="76"/>
      <c r="K60" s="112"/>
    </row>
    <row r="61" spans="3:11" ht="15.75" thickBot="1" x14ac:dyDescent="0.3">
      <c r="F61" s="93"/>
      <c r="G61" s="76"/>
      <c r="H61" s="76"/>
      <c r="I61" s="76"/>
    </row>
    <row r="62" spans="3:11" ht="30.75" thickBot="1" x14ac:dyDescent="0.3">
      <c r="C62" s="129" t="s">
        <v>44</v>
      </c>
      <c r="D62" s="129" t="s">
        <v>55</v>
      </c>
      <c r="E62" s="136" t="s">
        <v>57</v>
      </c>
      <c r="F62" s="135" t="s">
        <v>27</v>
      </c>
      <c r="G62" s="133" t="s">
        <v>130</v>
      </c>
      <c r="H62" s="136" t="s">
        <v>46</v>
      </c>
      <c r="I62" s="133" t="s">
        <v>131</v>
      </c>
      <c r="J62" s="133" t="s">
        <v>409</v>
      </c>
      <c r="K62" s="133" t="s">
        <v>410</v>
      </c>
    </row>
    <row r="63" spans="3:11" x14ac:dyDescent="0.25">
      <c r="C63" s="220" t="s">
        <v>430</v>
      </c>
      <c r="D63" s="221">
        <v>12</v>
      </c>
      <c r="E63" s="219">
        <v>3250</v>
      </c>
      <c r="F63" s="97">
        <f t="shared" ref="F63:F68" si="8">D63*E63</f>
        <v>39000</v>
      </c>
      <c r="G63" s="161" t="s">
        <v>128</v>
      </c>
      <c r="H63" s="142" t="s">
        <v>306</v>
      </c>
      <c r="I63" s="130" t="str">
        <f>VLOOKUP(H63,Presupuesto!$B$11:$C$565,2,0)</f>
        <v>VIATICOS NACIONALES Y OTROS GASTOS DE VIAJE PROYECTO FORTALECIMIENTO ORG. ESTUDI (26200-72)</v>
      </c>
      <c r="J63" s="218" t="s">
        <v>470</v>
      </c>
      <c r="K63" s="98" t="s">
        <v>398</v>
      </c>
    </row>
    <row r="64" spans="3:11" x14ac:dyDescent="0.25">
      <c r="C64" s="141" t="s">
        <v>2802</v>
      </c>
      <c r="D64" s="158">
        <v>4</v>
      </c>
      <c r="E64" s="123">
        <v>5000</v>
      </c>
      <c r="F64" s="97">
        <f t="shared" si="8"/>
        <v>20000</v>
      </c>
      <c r="G64" s="161" t="s">
        <v>128</v>
      </c>
      <c r="H64" s="142" t="s">
        <v>871</v>
      </c>
      <c r="I64" s="130" t="str">
        <f>VLOOKUP(H64,Presupuesto!$B$11:$C$565,2,0)</f>
        <v>DIESEL</v>
      </c>
      <c r="J64" s="98" t="str">
        <f>$J$63</f>
        <v>Vinculación Universidad-Sociedad</v>
      </c>
      <c r="K64" s="98" t="s">
        <v>398</v>
      </c>
    </row>
    <row r="65" spans="3:11" x14ac:dyDescent="0.25">
      <c r="C65" s="141"/>
      <c r="D65" s="158"/>
      <c r="E65" s="123"/>
      <c r="F65" s="97">
        <f t="shared" si="8"/>
        <v>0</v>
      </c>
      <c r="G65" s="161"/>
      <c r="H65" s="142"/>
      <c r="I65" s="130" t="e">
        <f>VLOOKUP(H65,Presupuesto!$B$11:$C$565,2,0)</f>
        <v>#N/A</v>
      </c>
      <c r="J65" s="98" t="str">
        <f t="shared" ref="J65:J68" si="9">$J$63</f>
        <v>Vinculación Universidad-Sociedad</v>
      </c>
      <c r="K65" s="98" t="s">
        <v>398</v>
      </c>
    </row>
    <row r="66" spans="3:11" x14ac:dyDescent="0.25">
      <c r="C66" s="141"/>
      <c r="D66" s="158"/>
      <c r="E66" s="123"/>
      <c r="F66" s="97">
        <f t="shared" si="8"/>
        <v>0</v>
      </c>
      <c r="G66" s="161"/>
      <c r="H66" s="142"/>
      <c r="I66" s="130" t="e">
        <f>VLOOKUP(H66,Presupuesto!$B$11:$C$565,2,0)</f>
        <v>#N/A</v>
      </c>
      <c r="J66" s="98" t="str">
        <f t="shared" si="9"/>
        <v>Vinculación Universidad-Sociedad</v>
      </c>
      <c r="K66" s="98" t="s">
        <v>398</v>
      </c>
    </row>
    <row r="67" spans="3:11" x14ac:dyDescent="0.25">
      <c r="C67" s="141"/>
      <c r="D67" s="158"/>
      <c r="E67" s="123"/>
      <c r="F67" s="97">
        <f t="shared" si="8"/>
        <v>0</v>
      </c>
      <c r="G67" s="161"/>
      <c r="H67" s="142"/>
      <c r="I67" s="130" t="e">
        <f>VLOOKUP(H67,Presupuesto!$B$11:$C$565,2,0)</f>
        <v>#N/A</v>
      </c>
      <c r="J67" s="98" t="str">
        <f t="shared" si="9"/>
        <v>Vinculación Universidad-Sociedad</v>
      </c>
      <c r="K67" s="98" t="s">
        <v>398</v>
      </c>
    </row>
    <row r="68" spans="3:11" x14ac:dyDescent="0.25">
      <c r="C68" s="141"/>
      <c r="D68" s="158"/>
      <c r="E68" s="123"/>
      <c r="F68" s="97">
        <f t="shared" si="8"/>
        <v>0</v>
      </c>
      <c r="G68" s="161"/>
      <c r="H68" s="142"/>
      <c r="I68" s="130" t="e">
        <f>VLOOKUP(H68,Presupuesto!$B$11:$C$565,2,0)</f>
        <v>#N/A</v>
      </c>
      <c r="J68" s="98" t="str">
        <f t="shared" si="9"/>
        <v>Vinculación Universidad-Sociedad</v>
      </c>
      <c r="K68" s="98" t="s">
        <v>398</v>
      </c>
    </row>
    <row r="70" spans="3:11" ht="15.75" thickBot="1" x14ac:dyDescent="0.3"/>
    <row r="71" spans="3:11" ht="15.75" thickBot="1" x14ac:dyDescent="0.3">
      <c r="C71" s="157" t="s">
        <v>53</v>
      </c>
      <c r="D71" s="370">
        <f>SUM(F78:F83)</f>
        <v>130000</v>
      </c>
      <c r="F71" s="70"/>
      <c r="G71" s="79"/>
      <c r="H71" s="70"/>
      <c r="I71" s="70"/>
    </row>
    <row r="72" spans="3:11" x14ac:dyDescent="0.25">
      <c r="C72" s="70"/>
      <c r="D72" s="31"/>
      <c r="E72" s="93"/>
      <c r="F72" s="93"/>
      <c r="G72" s="93"/>
      <c r="H72" s="76"/>
      <c r="I72" s="76"/>
      <c r="J72" s="76"/>
      <c r="K72" s="112"/>
    </row>
    <row r="73" spans="3:11" x14ac:dyDescent="0.25">
      <c r="C73" s="70"/>
      <c r="D73" s="31"/>
      <c r="E73" s="93"/>
      <c r="F73" s="93"/>
      <c r="G73" s="93"/>
      <c r="H73" s="76"/>
      <c r="I73" s="76"/>
      <c r="J73" s="76"/>
      <c r="K73" s="112"/>
    </row>
    <row r="74" spans="3:11" ht="15.75" x14ac:dyDescent="0.25">
      <c r="C74" s="202" t="s">
        <v>391</v>
      </c>
      <c r="D74" s="630" t="s">
        <v>2622</v>
      </c>
      <c r="E74" s="93"/>
      <c r="F74" s="93"/>
      <c r="G74" s="93"/>
      <c r="H74" s="76"/>
      <c r="I74" s="76"/>
      <c r="J74" s="76"/>
      <c r="K74" s="112"/>
    </row>
    <row r="75" spans="3:11" ht="18.75" x14ac:dyDescent="0.25">
      <c r="C75" s="210" t="str">
        <f>IFERROR(VLOOKUP(D74,'1. Desarrollo e Innov. Curricu.'!$F:$G,2,FALSE),IFERROR(VLOOKUP(D74,'2. Investigación Científica'!$F:$G,2,FALSE),IFERROR(VLOOKUP(D74,'3. Vinculación Univ. Sociedad'!$F:$G,2,FALSE),IFERROR(VLOOKUP(D74,'4. Docencia y Profesorado Univ.'!$F:$G,2,FALSE),IFERROR(VLOOKUP(D74,'5. Estudiantes y Graduados'!$F:$G,2,FALSE),IFERROR(VLOOKUP(D74,'11. Gestion Administrativa'!$F:$G,2,FALSE),IFERROR(VLOOKUP(D74,'13. Gestión Académica'!$F:$G,2,FALSE),IFERROR(VLOOKUP(D74,'9. Asegura. de la Calid. y M'!$F:$G,2,FALSE),IFERROR(VLOOKUP(D74,'6. Gestión del Conocimiento'!$F:$G,2,FALSE),IFERROR(VLOOKUP(D74,'15. Gobernabilidad y Proceso...'!$F:$G,2,FALSE),IFERROR(VLOOKUP(D74,'12. Gestión del Talento Humano'!$F:$G,2,FALSE),IFERROR(VLOOKUP(D74,'14. Internacional... de la E.S.'!$F:$G,2,FALSE),IFERROR(VLOOKUP(D74,'10. Posgrado'!$F:$G,2,FALSE),IFERROR(VLOOKUP(D74,'17. Gestión TIC'!$F:$G,2,FALSE),IFERROR(VLOOKUP(D74,'16. Desa. del Sistema Educ.Sup.'!$F:$G,2,FALSE),IFERROR(VLOOKUP(D74,'8. Cultura de Inno. Insti...'!$F:$G,2,FALSE),VLOOKUP(D74,'7. Lo Esencial de la Reforma U.'!$F:$G,2,0)))))))))))))))))</f>
        <v>Planificación y organización de las actividades que se pretenden desarrollar. Promoción de la actividad en espacios y medios de comunicacion. Ejecución de la actividad (compra de equipo de telemetria)</v>
      </c>
      <c r="D75" s="31"/>
      <c r="E75" s="93"/>
      <c r="F75" s="93"/>
      <c r="G75" s="93"/>
      <c r="H75" s="76"/>
      <c r="I75" s="76"/>
      <c r="J75" s="76"/>
      <c r="K75" s="112"/>
    </row>
    <row r="76" spans="3:11" ht="15.75" thickBot="1" x14ac:dyDescent="0.3">
      <c r="F76" s="93"/>
      <c r="G76" s="76"/>
      <c r="H76" s="76"/>
      <c r="I76" s="76"/>
    </row>
    <row r="77" spans="3:11" ht="30.75" thickBot="1" x14ac:dyDescent="0.3">
      <c r="C77" s="129" t="s">
        <v>44</v>
      </c>
      <c r="D77" s="129" t="s">
        <v>55</v>
      </c>
      <c r="E77" s="136" t="s">
        <v>57</v>
      </c>
      <c r="F77" s="135" t="s">
        <v>27</v>
      </c>
      <c r="G77" s="133" t="s">
        <v>130</v>
      </c>
      <c r="H77" s="136" t="s">
        <v>46</v>
      </c>
      <c r="I77" s="133" t="s">
        <v>131</v>
      </c>
      <c r="J77" s="133" t="s">
        <v>409</v>
      </c>
      <c r="K77" s="133" t="s">
        <v>410</v>
      </c>
    </row>
    <row r="78" spans="3:11" x14ac:dyDescent="0.25">
      <c r="C78" s="220" t="s">
        <v>438</v>
      </c>
      <c r="D78" s="221"/>
      <c r="E78" s="219">
        <f>HLOOKUP(C78,$AH$2:$BU$3,2,0)</f>
        <v>620</v>
      </c>
      <c r="F78" s="97">
        <f t="shared" ref="F78:F83" si="10">D78*E78</f>
        <v>0</v>
      </c>
      <c r="G78" s="161"/>
      <c r="H78" s="142"/>
      <c r="I78" s="130" t="e">
        <f>VLOOKUP(H78,Presupuesto!$B$11:$C$565,2,0)</f>
        <v>#N/A</v>
      </c>
      <c r="J78" s="218" t="s">
        <v>470</v>
      </c>
      <c r="K78" s="98" t="s">
        <v>396</v>
      </c>
    </row>
    <row r="79" spans="3:11" x14ac:dyDescent="0.25">
      <c r="C79" s="141" t="s">
        <v>2805</v>
      </c>
      <c r="D79" s="158">
        <v>1</v>
      </c>
      <c r="E79" s="123">
        <v>120000</v>
      </c>
      <c r="F79" s="97">
        <f t="shared" si="10"/>
        <v>120000</v>
      </c>
      <c r="G79" s="161" t="s">
        <v>128</v>
      </c>
      <c r="H79" s="142" t="s">
        <v>1001</v>
      </c>
      <c r="I79" s="130" t="str">
        <f>VLOOKUP(H79,Presupuesto!$B$11:$C$565,2,0)</f>
        <v>EQUIPO MEDICO Y LABORATORIO</v>
      </c>
      <c r="J79" s="98" t="str">
        <f>$J$78</f>
        <v>Vinculación Universidad-Sociedad</v>
      </c>
      <c r="K79" s="98" t="s">
        <v>396</v>
      </c>
    </row>
    <row r="80" spans="3:11" x14ac:dyDescent="0.25">
      <c r="C80" s="141" t="s">
        <v>2806</v>
      </c>
      <c r="D80" s="158">
        <v>10</v>
      </c>
      <c r="E80" s="123">
        <v>1000</v>
      </c>
      <c r="F80" s="97">
        <f t="shared" si="10"/>
        <v>10000</v>
      </c>
      <c r="G80" s="161" t="s">
        <v>128</v>
      </c>
      <c r="H80" s="142" t="s">
        <v>1001</v>
      </c>
      <c r="I80" s="130" t="str">
        <f>VLOOKUP(H80,Presupuesto!$B$11:$C$565,2,0)</f>
        <v>EQUIPO MEDICO Y LABORATORIO</v>
      </c>
      <c r="J80" s="98" t="str">
        <f t="shared" ref="J80:J83" si="11">$J$78</f>
        <v>Vinculación Universidad-Sociedad</v>
      </c>
      <c r="K80" s="98" t="s">
        <v>396</v>
      </c>
    </row>
    <row r="81" spans="3:11" x14ac:dyDescent="0.25">
      <c r="C81" s="141"/>
      <c r="D81" s="158"/>
      <c r="E81" s="123"/>
      <c r="F81" s="97">
        <f t="shared" si="10"/>
        <v>0</v>
      </c>
      <c r="G81" s="161"/>
      <c r="H81" s="142"/>
      <c r="I81" s="130" t="e">
        <f>VLOOKUP(H81,Presupuesto!$B$11:$C$565,2,0)</f>
        <v>#N/A</v>
      </c>
      <c r="J81" s="98" t="str">
        <f t="shared" si="11"/>
        <v>Vinculación Universidad-Sociedad</v>
      </c>
      <c r="K81" s="98" t="s">
        <v>396</v>
      </c>
    </row>
    <row r="82" spans="3:11" x14ac:dyDescent="0.25">
      <c r="C82" s="141"/>
      <c r="D82" s="158"/>
      <c r="E82" s="123"/>
      <c r="F82" s="97">
        <f t="shared" si="10"/>
        <v>0</v>
      </c>
      <c r="G82" s="161"/>
      <c r="H82" s="142"/>
      <c r="I82" s="130" t="e">
        <f>VLOOKUP(H82,Presupuesto!$B$11:$C$565,2,0)</f>
        <v>#N/A</v>
      </c>
      <c r="J82" s="98" t="str">
        <f t="shared" si="11"/>
        <v>Vinculación Universidad-Sociedad</v>
      </c>
      <c r="K82" s="98" t="s">
        <v>396</v>
      </c>
    </row>
    <row r="83" spans="3:11" x14ac:dyDescent="0.25">
      <c r="C83" s="141"/>
      <c r="D83" s="158"/>
      <c r="E83" s="123"/>
      <c r="F83" s="97">
        <f t="shared" si="10"/>
        <v>0</v>
      </c>
      <c r="G83" s="161"/>
      <c r="H83" s="142"/>
      <c r="I83" s="130" t="e">
        <f>VLOOKUP(H83,Presupuesto!$B$11:$C$565,2,0)</f>
        <v>#N/A</v>
      </c>
      <c r="J83" s="98" t="str">
        <f t="shared" si="11"/>
        <v>Vinculación Universidad-Sociedad</v>
      </c>
      <c r="K83" s="98" t="s">
        <v>396</v>
      </c>
    </row>
    <row r="85" spans="3:11" ht="15.75" thickBot="1" x14ac:dyDescent="0.3">
      <c r="F85" s="90"/>
      <c r="G85" s="89"/>
      <c r="H85" s="90"/>
      <c r="I85" s="90"/>
    </row>
    <row r="86" spans="3:11" ht="15.75" thickBot="1" x14ac:dyDescent="0.3">
      <c r="C86" s="157" t="s">
        <v>53</v>
      </c>
      <c r="D86" s="370">
        <f>SUM(F93:F97)</f>
        <v>8400</v>
      </c>
      <c r="F86" s="70"/>
      <c r="G86" s="79"/>
      <c r="H86" s="70"/>
      <c r="I86" s="70"/>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391</v>
      </c>
      <c r="D89" s="686" t="s">
        <v>2623</v>
      </c>
      <c r="E89" s="93"/>
      <c r="F89" s="93"/>
      <c r="G89" s="93"/>
      <c r="H89" s="76"/>
      <c r="I89" s="76"/>
      <c r="J89" s="76"/>
      <c r="K89" s="112"/>
    </row>
    <row r="90" spans="3:11" ht="18.75" x14ac:dyDescent="0.25">
      <c r="C90" s="210"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Planificación y organización de las actividades que se pretenden desarrollar. Promoción de la actividad en espacios y medios de comunicacion. Ejecución de la actividad (Feria educativa - Morfologicas)</v>
      </c>
      <c r="D90" s="31"/>
      <c r="E90" s="93"/>
      <c r="F90" s="93"/>
      <c r="G90" s="93"/>
      <c r="H90" s="76"/>
      <c r="I90" s="76"/>
      <c r="J90" s="76"/>
      <c r="K90" s="112"/>
    </row>
    <row r="91" spans="3:11" ht="15.75" thickBot="1" x14ac:dyDescent="0.3">
      <c r="F91" s="93"/>
      <c r="G91" s="76"/>
      <c r="H91" s="76"/>
      <c r="I91" s="76"/>
    </row>
    <row r="92" spans="3:11" ht="30.75" thickBot="1" x14ac:dyDescent="0.3">
      <c r="C92" s="129" t="s">
        <v>44</v>
      </c>
      <c r="D92" s="129" t="s">
        <v>55</v>
      </c>
      <c r="E92" s="136" t="s">
        <v>57</v>
      </c>
      <c r="F92" s="135" t="s">
        <v>27</v>
      </c>
      <c r="G92" s="133" t="s">
        <v>130</v>
      </c>
      <c r="H92" s="136" t="s">
        <v>46</v>
      </c>
      <c r="I92" s="133" t="s">
        <v>131</v>
      </c>
      <c r="J92" s="133" t="s">
        <v>409</v>
      </c>
      <c r="K92" s="133" t="s">
        <v>410</v>
      </c>
    </row>
    <row r="93" spans="3:11" x14ac:dyDescent="0.25">
      <c r="C93" s="220" t="s">
        <v>438</v>
      </c>
      <c r="D93" s="221"/>
      <c r="E93" s="219">
        <f>HLOOKUP(C93,$AH$2:$BU$3,2,0)</f>
        <v>620</v>
      </c>
      <c r="F93" s="97">
        <f t="shared" ref="F93:F97" si="12">D93*E93</f>
        <v>0</v>
      </c>
      <c r="G93" s="161"/>
      <c r="H93" s="142"/>
      <c r="I93" s="130" t="e">
        <f>VLOOKUP(H93,Presupuesto!$B$11:$C$565,2,0)</f>
        <v>#N/A</v>
      </c>
      <c r="J93" s="218" t="s">
        <v>470</v>
      </c>
      <c r="K93" s="98" t="s">
        <v>401</v>
      </c>
    </row>
    <row r="94" spans="3:11" x14ac:dyDescent="0.25">
      <c r="C94" s="141" t="s">
        <v>2807</v>
      </c>
      <c r="D94" s="158">
        <v>20</v>
      </c>
      <c r="E94" s="123">
        <v>80</v>
      </c>
      <c r="F94" s="97">
        <f t="shared" si="12"/>
        <v>1600</v>
      </c>
      <c r="G94" s="161" t="s">
        <v>128</v>
      </c>
      <c r="H94" s="142" t="s">
        <v>659</v>
      </c>
      <c r="I94" s="130" t="str">
        <f>VLOOKUP(H94,Presupuesto!$B$11:$C$565,2,0)</f>
        <v>OTROS ALQUILERES</v>
      </c>
      <c r="J94" s="98" t="str">
        <f>$J$93</f>
        <v>Vinculación Universidad-Sociedad</v>
      </c>
      <c r="K94" s="98" t="s">
        <v>401</v>
      </c>
    </row>
    <row r="95" spans="3:11" x14ac:dyDescent="0.25">
      <c r="C95" s="141" t="s">
        <v>2808</v>
      </c>
      <c r="D95" s="158">
        <v>20</v>
      </c>
      <c r="E95" s="123">
        <v>40</v>
      </c>
      <c r="F95" s="97">
        <f t="shared" si="12"/>
        <v>800</v>
      </c>
      <c r="G95" s="161" t="s">
        <v>128</v>
      </c>
      <c r="H95" s="142" t="s">
        <v>659</v>
      </c>
      <c r="I95" s="130" t="str">
        <f>VLOOKUP(H95,Presupuesto!$B$11:$C$565,2,0)</f>
        <v>OTROS ALQUILERES</v>
      </c>
      <c r="J95" s="98" t="str">
        <f t="shared" ref="J95:J97" si="13">$J$93</f>
        <v>Vinculación Universidad-Sociedad</v>
      </c>
      <c r="K95" s="98" t="s">
        <v>401</v>
      </c>
    </row>
    <row r="96" spans="3:11" x14ac:dyDescent="0.25">
      <c r="C96" s="141" t="s">
        <v>2810</v>
      </c>
      <c r="D96" s="158">
        <v>100</v>
      </c>
      <c r="E96" s="123">
        <v>60</v>
      </c>
      <c r="F96" s="97">
        <f t="shared" si="12"/>
        <v>6000</v>
      </c>
      <c r="G96" s="161" t="s">
        <v>128</v>
      </c>
      <c r="H96" s="142" t="s">
        <v>310</v>
      </c>
      <c r="I96" s="130" t="str">
        <f>VLOOKUP(H96,Presupuesto!$B$11:$C$565,2,0)</f>
        <v>ALIMENTOS Y BEBIDAS PARA PERSONAS (31100-00)</v>
      </c>
      <c r="J96" s="98" t="str">
        <f t="shared" si="13"/>
        <v>Vinculación Universidad-Sociedad</v>
      </c>
      <c r="K96" s="98" t="s">
        <v>401</v>
      </c>
    </row>
    <row r="97" spans="3:11" x14ac:dyDescent="0.25">
      <c r="C97" s="141"/>
      <c r="D97" s="158"/>
      <c r="E97" s="123"/>
      <c r="F97" s="97">
        <f t="shared" si="12"/>
        <v>0</v>
      </c>
      <c r="G97" s="161"/>
      <c r="H97" s="142"/>
      <c r="I97" s="130" t="e">
        <f>VLOOKUP(H97,Presupuesto!$B$11:$C$565,2,0)</f>
        <v>#N/A</v>
      </c>
      <c r="J97" s="98" t="str">
        <f t="shared" si="13"/>
        <v>Vinculación Universidad-Sociedad</v>
      </c>
      <c r="K97" s="98" t="s">
        <v>401</v>
      </c>
    </row>
    <row r="99" spans="3:11" ht="15.75" thickBot="1" x14ac:dyDescent="0.3"/>
    <row r="100" spans="3:11" ht="15.75" thickBot="1" x14ac:dyDescent="0.3">
      <c r="C100" s="157" t="s">
        <v>53</v>
      </c>
      <c r="D100" s="370">
        <f>SUM(F107:F112)</f>
        <v>76800</v>
      </c>
      <c r="F100" s="70"/>
      <c r="G100" s="79"/>
      <c r="H100" s="70"/>
      <c r="I100" s="70"/>
    </row>
    <row r="101" spans="3:11" x14ac:dyDescent="0.25">
      <c r="C101" s="70"/>
      <c r="D101" s="31"/>
      <c r="E101" s="93"/>
      <c r="F101" s="93"/>
      <c r="G101" s="93"/>
      <c r="H101" s="76"/>
      <c r="I101" s="76"/>
      <c r="J101" s="76"/>
      <c r="K101" s="112"/>
    </row>
    <row r="102" spans="3:11" x14ac:dyDescent="0.25">
      <c r="C102" s="70"/>
      <c r="D102" s="31"/>
      <c r="E102" s="93"/>
      <c r="F102" s="93"/>
      <c r="G102" s="93"/>
      <c r="H102" s="76"/>
      <c r="I102" s="76"/>
      <c r="J102" s="76"/>
      <c r="K102" s="112"/>
    </row>
    <row r="103" spans="3:11" ht="15.75" x14ac:dyDescent="0.25">
      <c r="C103" s="202" t="s">
        <v>391</v>
      </c>
      <c r="D103" s="686" t="s">
        <v>2625</v>
      </c>
      <c r="E103" s="93"/>
      <c r="F103" s="93"/>
      <c r="G103" s="93"/>
      <c r="H103" s="76"/>
      <c r="I103" s="76"/>
      <c r="J103" s="76"/>
      <c r="K103" s="112"/>
    </row>
    <row r="104" spans="3:11" ht="18.75" x14ac:dyDescent="0.25">
      <c r="C104" s="210" t="str">
        <f>IFERROR(VLOOKUP(D103,'1. Desarrollo e Innov. Curricu.'!$F:$G,2,FALSE),IFERROR(VLOOKUP(D103,'2. Investigación Científica'!$F:$G,2,FALSE),IFERROR(VLOOKUP(D103,'3. Vinculación Univ. Sociedad'!$F:$G,2,FALSE),IFERROR(VLOOKUP(D103,'4. Docencia y Profesorado Univ.'!$F:$G,2,FALSE),IFERROR(VLOOKUP(D103,'5. Estudiantes y Graduados'!$F:$G,2,FALSE),IFERROR(VLOOKUP(D103,'11. Gestion Administrativa'!$F:$G,2,FALSE),IFERROR(VLOOKUP(D103,'13. Gestión Académica'!$F:$G,2,FALSE),IFERROR(VLOOKUP(D103,'9. Asegura. de la Calid. y M'!$F:$G,2,FALSE),IFERROR(VLOOKUP(D103,'6. Gestión del Conocimiento'!$F:$G,2,FALSE),IFERROR(VLOOKUP(D103,'15. Gobernabilidad y Proceso...'!$F:$G,2,FALSE),IFERROR(VLOOKUP(D103,'12. Gestión del Talento Humano'!$F:$G,2,FALSE),IFERROR(VLOOKUP(D103,'14. Internacional... de la E.S.'!$F:$G,2,FALSE),IFERROR(VLOOKUP(D103,'10. Posgrado'!$F:$G,2,FALSE),IFERROR(VLOOKUP(D103,'17. Gestión TIC'!$F:$G,2,FALSE),IFERROR(VLOOKUP(D103,'16. Desa. del Sistema Educ.Sup.'!$F:$G,2,FALSE),IFERROR(VLOOKUP(D103,'8. Cultura de Inno. Insti...'!$F:$G,2,FALSE),VLOOKUP(D103,'7. Lo Esencial de la Reforma U.'!$F:$G,2,0)))))))))))))))))</f>
        <v>Planificación y organización de las actividades que se pretenden desarrollar. Promoción de la actividad en espacios y medios de comunicacion. Ejecución de la actividad (Desarrollo de 4 brigadas)</v>
      </c>
      <c r="D104" s="31"/>
      <c r="E104" s="93"/>
      <c r="F104" s="93"/>
      <c r="G104" s="93"/>
      <c r="H104" s="76"/>
      <c r="I104" s="76"/>
      <c r="J104" s="76"/>
      <c r="K104" s="112"/>
    </row>
    <row r="105" spans="3:11" ht="15.75" thickBot="1" x14ac:dyDescent="0.3">
      <c r="F105" s="93"/>
      <c r="G105" s="76"/>
      <c r="H105" s="76"/>
      <c r="I105" s="76"/>
    </row>
    <row r="106" spans="3:11" ht="30.75" thickBot="1" x14ac:dyDescent="0.3">
      <c r="C106" s="129" t="s">
        <v>44</v>
      </c>
      <c r="D106" s="129" t="s">
        <v>55</v>
      </c>
      <c r="E106" s="136" t="s">
        <v>57</v>
      </c>
      <c r="F106" s="135" t="s">
        <v>27</v>
      </c>
      <c r="G106" s="133" t="s">
        <v>130</v>
      </c>
      <c r="H106" s="136" t="s">
        <v>46</v>
      </c>
      <c r="I106" s="133" t="s">
        <v>131</v>
      </c>
      <c r="J106" s="133" t="s">
        <v>409</v>
      </c>
      <c r="K106" s="133" t="s">
        <v>410</v>
      </c>
    </row>
    <row r="107" spans="3:11" ht="15.75" thickBot="1" x14ac:dyDescent="0.3">
      <c r="C107" s="220" t="s">
        <v>429</v>
      </c>
      <c r="D107" s="221">
        <v>8</v>
      </c>
      <c r="E107" s="219">
        <v>3500</v>
      </c>
      <c r="F107" s="97">
        <f t="shared" ref="F107:F109" si="14">D107*E107</f>
        <v>28000</v>
      </c>
      <c r="G107" s="161" t="s">
        <v>128</v>
      </c>
      <c r="H107" s="142" t="s">
        <v>306</v>
      </c>
      <c r="I107" s="130" t="str">
        <f>VLOOKUP(H107,Presupuesto!$B$11:$C$565,2,0)</f>
        <v>VIATICOS NACIONALES Y OTROS GASTOS DE VIAJE PROYECTO FORTALECIMIENTO ORG. ESTUDI (26200-72)</v>
      </c>
      <c r="J107" s="218" t="s">
        <v>470</v>
      </c>
      <c r="K107" s="98" t="s">
        <v>393</v>
      </c>
    </row>
    <row r="108" spans="3:11" x14ac:dyDescent="0.25">
      <c r="C108" s="220" t="s">
        <v>432</v>
      </c>
      <c r="D108" s="221">
        <v>8</v>
      </c>
      <c r="E108" s="219">
        <v>2500</v>
      </c>
      <c r="F108" s="97">
        <f t="shared" si="14"/>
        <v>20000</v>
      </c>
      <c r="G108" s="161" t="s">
        <v>128</v>
      </c>
      <c r="H108" s="142" t="s">
        <v>306</v>
      </c>
      <c r="I108" s="130" t="str">
        <f>VLOOKUP(H108,Presupuesto!$B$11:$C$565,2,0)</f>
        <v>VIATICOS NACIONALES Y OTROS GASTOS DE VIAJE PROYECTO FORTALECIMIENTO ORG. ESTUDI (26200-72)</v>
      </c>
      <c r="J108" s="218" t="s">
        <v>1451</v>
      </c>
      <c r="K108" s="98" t="s">
        <v>393</v>
      </c>
    </row>
    <row r="109" spans="3:11" x14ac:dyDescent="0.25">
      <c r="C109" s="141" t="s">
        <v>2802</v>
      </c>
      <c r="D109" s="158">
        <v>8</v>
      </c>
      <c r="E109" s="123">
        <v>3600</v>
      </c>
      <c r="F109" s="97">
        <f t="shared" si="14"/>
        <v>28800</v>
      </c>
      <c r="G109" s="161" t="s">
        <v>128</v>
      </c>
      <c r="H109" s="142" t="s">
        <v>871</v>
      </c>
      <c r="I109" s="130" t="str">
        <f>VLOOKUP(H109,Presupuesto!$B$11:$C$565,2,0)</f>
        <v>DIESEL</v>
      </c>
      <c r="J109" s="98" t="str">
        <f t="shared" ref="J109" si="15">$J$48</f>
        <v>Vinculación Universidad-Sociedad</v>
      </c>
      <c r="K109" s="98" t="s">
        <v>411</v>
      </c>
    </row>
    <row r="110" spans="3:11" x14ac:dyDescent="0.25">
      <c r="C110" s="141"/>
      <c r="D110" s="158"/>
      <c r="E110" s="123"/>
      <c r="F110" s="97">
        <f t="shared" ref="F110:F112" si="16">D110*E110</f>
        <v>0</v>
      </c>
      <c r="G110" s="161"/>
      <c r="H110" s="142"/>
      <c r="I110" s="130" t="e">
        <f>VLOOKUP(H110,Presupuesto!$B$11:$C$565,2,0)</f>
        <v>#N/A</v>
      </c>
      <c r="J110" s="98" t="str">
        <f t="shared" ref="J110:J112" si="17">$J$107</f>
        <v>Vinculación Universidad-Sociedad</v>
      </c>
      <c r="K110" s="98" t="s">
        <v>411</v>
      </c>
    </row>
    <row r="111" spans="3:11" x14ac:dyDescent="0.25">
      <c r="C111" s="141"/>
      <c r="D111" s="158"/>
      <c r="E111" s="123"/>
      <c r="F111" s="97">
        <f t="shared" si="16"/>
        <v>0</v>
      </c>
      <c r="G111" s="161"/>
      <c r="H111" s="142"/>
      <c r="I111" s="130" t="e">
        <f>VLOOKUP(H111,Presupuesto!$B$11:$C$565,2,0)</f>
        <v>#N/A</v>
      </c>
      <c r="J111" s="98" t="str">
        <f t="shared" si="17"/>
        <v>Vinculación Universidad-Sociedad</v>
      </c>
      <c r="K111" s="98" t="s">
        <v>411</v>
      </c>
    </row>
    <row r="112" spans="3:11" x14ac:dyDescent="0.25">
      <c r="C112" s="141"/>
      <c r="D112" s="158"/>
      <c r="E112" s="123"/>
      <c r="F112" s="97">
        <f t="shared" si="16"/>
        <v>0</v>
      </c>
      <c r="G112" s="161"/>
      <c r="H112" s="142"/>
      <c r="I112" s="130" t="e">
        <f>VLOOKUP(H112,Presupuesto!$B$11:$C$565,2,0)</f>
        <v>#N/A</v>
      </c>
      <c r="J112" s="98" t="str">
        <f t="shared" si="17"/>
        <v>Vinculación Universidad-Sociedad</v>
      </c>
      <c r="K112" s="98" t="s">
        <v>400</v>
      </c>
    </row>
    <row r="114" spans="3:11" ht="15.75" thickBot="1" x14ac:dyDescent="0.3">
      <c r="F114" s="90"/>
      <c r="G114" s="89"/>
      <c r="H114" s="90"/>
      <c r="I114" s="90"/>
    </row>
    <row r="115" spans="3:11" ht="15.75" thickBot="1" x14ac:dyDescent="0.3">
      <c r="C115" s="157" t="s">
        <v>53</v>
      </c>
      <c r="D115" s="370">
        <f>SUM(F122:F127)</f>
        <v>18000</v>
      </c>
      <c r="F115" s="70"/>
      <c r="G115" s="79"/>
      <c r="H115" s="70"/>
      <c r="I115" s="70"/>
    </row>
    <row r="116" spans="3:11" x14ac:dyDescent="0.25">
      <c r="C116" s="70"/>
      <c r="D116" s="31"/>
      <c r="E116" s="93"/>
      <c r="F116" s="93"/>
      <c r="G116" s="93"/>
      <c r="H116" s="76"/>
      <c r="I116" s="76"/>
      <c r="J116" s="76"/>
      <c r="K116" s="112"/>
    </row>
    <row r="117" spans="3:11" x14ac:dyDescent="0.25">
      <c r="C117" s="70"/>
      <c r="D117" s="31"/>
      <c r="E117" s="93"/>
      <c r="F117" s="93"/>
      <c r="G117" s="93"/>
      <c r="H117" s="76"/>
      <c r="I117" s="76"/>
      <c r="J117" s="76"/>
      <c r="K117" s="112"/>
    </row>
    <row r="118" spans="3:11" ht="15.75" x14ac:dyDescent="0.25">
      <c r="C118" s="202" t="s">
        <v>391</v>
      </c>
      <c r="D118" s="686" t="s">
        <v>2626</v>
      </c>
      <c r="E118" s="93"/>
      <c r="F118" s="93"/>
      <c r="G118" s="93"/>
      <c r="H118" s="76"/>
      <c r="I118" s="76"/>
      <c r="J118" s="76"/>
      <c r="K118" s="112"/>
    </row>
    <row r="119" spans="3:11" ht="18.75" x14ac:dyDescent="0.25">
      <c r="C119" s="210" t="str">
        <f>IFERROR(VLOOKUP(D118,'1. Desarrollo e Innov. Curricu.'!$F:$G,2,FALSE),IFERROR(VLOOKUP(D118,'2. Investigación Científica'!$F:$G,2,FALSE),IFERROR(VLOOKUP(D118,'3. Vinculación Univ. Sociedad'!$F:$G,2,FALSE),IFERROR(VLOOKUP(D118,'4. Docencia y Profesorado Univ.'!$F:$G,2,FALSE),IFERROR(VLOOKUP(D118,'5. Estudiantes y Graduados'!$F:$G,2,FALSE),IFERROR(VLOOKUP(D118,'11. Gestion Administrativa'!$F:$G,2,FALSE),IFERROR(VLOOKUP(D118,'13. Gestión Académica'!$F:$G,2,FALSE),IFERROR(VLOOKUP(D118,'9. Asegura. de la Calid. y M'!$F:$G,2,FALSE),IFERROR(VLOOKUP(D118,'6. Gestión del Conocimiento'!$F:$G,2,FALSE),IFERROR(VLOOKUP(D118,'15. Gobernabilidad y Proceso...'!$F:$G,2,FALSE),IFERROR(VLOOKUP(D118,'12. Gestión del Talento Humano'!$F:$G,2,FALSE),IFERROR(VLOOKUP(D118,'14. Internacional... de la E.S.'!$F:$G,2,FALSE),IFERROR(VLOOKUP(D118,'10. Posgrado'!$F:$G,2,FALSE),IFERROR(VLOOKUP(D118,'17. Gestión TIC'!$F:$G,2,FALSE),IFERROR(VLOOKUP(D118,'16. Desa. del Sistema Educ.Sup.'!$F:$G,2,FALSE),IFERROR(VLOOKUP(D118,'8. Cultura de Inno. Insti...'!$F:$G,2,FALSE),VLOOKUP(D118,'7. Lo Esencial de la Reforma U.'!$F:$G,2,0)))))))))))))))))</f>
        <v>Difision de la oferta de servicios por radio y television. Envio de cartas de solicitud de colaboracion. Solicitud de los quirofanos. Contratacion temporal de servicios de anestecista, enfermeras, etc. Realizacion de Evaluaciones clinicas. Intervencion quirurgica. Seguimiento posoperatorio tano en preencial como virtual con los especialista (1 brigada labio leporino)</v>
      </c>
      <c r="D119" s="31"/>
      <c r="E119" s="93"/>
      <c r="F119" s="93"/>
      <c r="G119" s="93"/>
      <c r="H119" s="76"/>
      <c r="I119" s="76"/>
      <c r="J119" s="76"/>
      <c r="K119" s="112"/>
    </row>
    <row r="120" spans="3:11" ht="15.75" thickBot="1" x14ac:dyDescent="0.3">
      <c r="F120" s="93"/>
      <c r="G120" s="76"/>
      <c r="H120" s="76"/>
      <c r="I120" s="76"/>
    </row>
    <row r="121" spans="3:11" ht="30.75" thickBot="1" x14ac:dyDescent="0.3">
      <c r="C121" s="129" t="s">
        <v>44</v>
      </c>
      <c r="D121" s="129" t="s">
        <v>55</v>
      </c>
      <c r="E121" s="136" t="s">
        <v>57</v>
      </c>
      <c r="F121" s="135" t="s">
        <v>27</v>
      </c>
      <c r="G121" s="133" t="s">
        <v>130</v>
      </c>
      <c r="H121" s="136" t="s">
        <v>46</v>
      </c>
      <c r="I121" s="133" t="s">
        <v>131</v>
      </c>
      <c r="J121" s="133" t="s">
        <v>409</v>
      </c>
      <c r="K121" s="133" t="s">
        <v>410</v>
      </c>
    </row>
    <row r="122" spans="3:11" ht="15.75" thickBot="1" x14ac:dyDescent="0.3">
      <c r="C122" s="220" t="s">
        <v>429</v>
      </c>
      <c r="D122" s="221">
        <v>3</v>
      </c>
      <c r="E122" s="219">
        <v>3500</v>
      </c>
      <c r="F122" s="97">
        <f t="shared" ref="F122:F124" si="18">D122*E122</f>
        <v>10500</v>
      </c>
      <c r="G122" s="161" t="s">
        <v>128</v>
      </c>
      <c r="H122" s="142" t="s">
        <v>306</v>
      </c>
      <c r="I122" s="130" t="str">
        <f>VLOOKUP(H122,Presupuesto!$B$11:$C$565,2,0)</f>
        <v>VIATICOS NACIONALES Y OTROS GASTOS DE VIAJE PROYECTO FORTALECIMIENTO ORG. ESTUDI (26200-72)</v>
      </c>
      <c r="J122" s="218" t="s">
        <v>470</v>
      </c>
      <c r="K122" s="98" t="s">
        <v>393</v>
      </c>
    </row>
    <row r="123" spans="3:11" x14ac:dyDescent="0.25">
      <c r="C123" s="220" t="s">
        <v>432</v>
      </c>
      <c r="D123" s="221">
        <v>1</v>
      </c>
      <c r="E123" s="219">
        <v>2500</v>
      </c>
      <c r="F123" s="97">
        <f t="shared" si="18"/>
        <v>2500</v>
      </c>
      <c r="G123" s="161" t="s">
        <v>128</v>
      </c>
      <c r="H123" s="142" t="s">
        <v>306</v>
      </c>
      <c r="I123" s="130" t="str">
        <f>VLOOKUP(H123,Presupuesto!$B$11:$C$565,2,0)</f>
        <v>VIATICOS NACIONALES Y OTROS GASTOS DE VIAJE PROYECTO FORTALECIMIENTO ORG. ESTUDI (26200-72)</v>
      </c>
      <c r="J123" s="218" t="s">
        <v>470</v>
      </c>
      <c r="K123" s="98" t="s">
        <v>393</v>
      </c>
    </row>
    <row r="124" spans="3:11" x14ac:dyDescent="0.25">
      <c r="C124" s="141" t="s">
        <v>2802</v>
      </c>
      <c r="D124" s="158">
        <v>1</v>
      </c>
      <c r="E124" s="123">
        <v>5000</v>
      </c>
      <c r="F124" s="97">
        <f t="shared" si="18"/>
        <v>5000</v>
      </c>
      <c r="G124" s="161" t="s">
        <v>128</v>
      </c>
      <c r="H124" s="142" t="s">
        <v>871</v>
      </c>
      <c r="I124" s="130" t="str">
        <f>VLOOKUP(H124,Presupuesto!$B$11:$C$565,2,0)</f>
        <v>DIESEL</v>
      </c>
      <c r="J124" s="98" t="str">
        <f t="shared" ref="J124" si="19">$J$48</f>
        <v>Vinculación Universidad-Sociedad</v>
      </c>
      <c r="K124" s="98" t="s">
        <v>411</v>
      </c>
    </row>
    <row r="125" spans="3:11" x14ac:dyDescent="0.25">
      <c r="C125" s="141"/>
      <c r="D125" s="158"/>
      <c r="E125" s="123"/>
      <c r="F125" s="97">
        <f t="shared" ref="F125:F127" si="20">D125*E125</f>
        <v>0</v>
      </c>
      <c r="G125" s="161"/>
      <c r="H125" s="142"/>
      <c r="I125" s="130" t="e">
        <f>VLOOKUP(H125,Presupuesto!$B$11:$C$565,2,0)</f>
        <v>#N/A</v>
      </c>
      <c r="J125" s="98" t="str">
        <f t="shared" ref="J125:J127" si="21">$J$122</f>
        <v>Vinculación Universidad-Sociedad</v>
      </c>
      <c r="K125" s="98" t="s">
        <v>411</v>
      </c>
    </row>
    <row r="126" spans="3:11" x14ac:dyDescent="0.25">
      <c r="C126" s="141"/>
      <c r="D126" s="158"/>
      <c r="E126" s="123"/>
      <c r="F126" s="97">
        <f t="shared" si="20"/>
        <v>0</v>
      </c>
      <c r="G126" s="161"/>
      <c r="H126" s="142"/>
      <c r="I126" s="130" t="e">
        <f>VLOOKUP(H126,Presupuesto!$B$11:$C$565,2,0)</f>
        <v>#N/A</v>
      </c>
      <c r="J126" s="98" t="str">
        <f t="shared" si="21"/>
        <v>Vinculación Universidad-Sociedad</v>
      </c>
      <c r="K126" s="98" t="s">
        <v>411</v>
      </c>
    </row>
    <row r="127" spans="3:11" x14ac:dyDescent="0.25">
      <c r="C127" s="141"/>
      <c r="D127" s="158"/>
      <c r="E127" s="123"/>
      <c r="F127" s="97">
        <f t="shared" si="20"/>
        <v>0</v>
      </c>
      <c r="G127" s="161"/>
      <c r="H127" s="142"/>
      <c r="I127" s="130" t="e">
        <f>VLOOKUP(H127,Presupuesto!$B$11:$C$565,2,0)</f>
        <v>#N/A</v>
      </c>
      <c r="J127" s="98" t="str">
        <f t="shared" si="21"/>
        <v>Vinculación Universidad-Sociedad</v>
      </c>
      <c r="K127" s="98" t="s">
        <v>400</v>
      </c>
    </row>
    <row r="130" spans="3:11" ht="15.75" thickBot="1" x14ac:dyDescent="0.3"/>
    <row r="131" spans="3:11" ht="15.75" thickBot="1" x14ac:dyDescent="0.3">
      <c r="C131" s="157" t="s">
        <v>53</v>
      </c>
      <c r="D131" s="370">
        <f>SUM(F138:F141)</f>
        <v>60000</v>
      </c>
      <c r="F131" s="70"/>
      <c r="G131" s="79"/>
      <c r="H131" s="70"/>
      <c r="I131" s="70"/>
    </row>
    <row r="132" spans="3:11" x14ac:dyDescent="0.25">
      <c r="C132" s="70"/>
      <c r="D132" s="31"/>
      <c r="E132" s="93"/>
      <c r="F132" s="93"/>
      <c r="G132" s="93"/>
      <c r="H132" s="76"/>
      <c r="I132" s="76"/>
      <c r="J132" s="76"/>
      <c r="K132" s="112"/>
    </row>
    <row r="133" spans="3:11" x14ac:dyDescent="0.25">
      <c r="C133" s="70"/>
      <c r="D133" s="31"/>
      <c r="E133" s="93"/>
      <c r="F133" s="93"/>
      <c r="G133" s="93"/>
      <c r="H133" s="76"/>
      <c r="I133" s="76"/>
      <c r="J133" s="76"/>
      <c r="K133" s="112"/>
    </row>
    <row r="134" spans="3:11" ht="15.75" x14ac:dyDescent="0.25">
      <c r="C134" s="202" t="s">
        <v>391</v>
      </c>
      <c r="D134" s="686" t="s">
        <v>2635</v>
      </c>
      <c r="E134" s="93"/>
      <c r="F134" s="93"/>
      <c r="G134" s="93"/>
      <c r="H134" s="76"/>
      <c r="I134" s="76"/>
      <c r="J134" s="76"/>
      <c r="K134" s="112"/>
    </row>
    <row r="135" spans="3:11" ht="18.75" x14ac:dyDescent="0.25">
      <c r="C135" s="210" t="str">
        <f>IFERROR(VLOOKUP(D134,'1. Desarrollo e Innov. Curricu.'!$F:$G,2,FALSE),IFERROR(VLOOKUP(D134,'2. Investigación Científica'!$F:$G,2,FALSE),IFERROR(VLOOKUP(D134,'3. Vinculación Univ. Sociedad'!$F:$G,2,FALSE),IFERROR(VLOOKUP(D134,'4. Docencia y Profesorado Univ.'!$F:$G,2,FALSE),IFERROR(VLOOKUP(D134,'5. Estudiantes y Graduados'!$F:$G,2,FALSE),IFERROR(VLOOKUP(D134,'11. Gestion Administrativa'!$F:$G,2,FALSE),IFERROR(VLOOKUP(D134,'13. Gestión Académica'!$F:$G,2,FALSE),IFERROR(VLOOKUP(D134,'9. Asegura. de la Calid. y M'!$F:$G,2,FALSE),IFERROR(VLOOKUP(D134,'6. Gestión del Conocimiento'!$F:$G,2,FALSE),IFERROR(VLOOKUP(D134,'15. Gobernabilidad y Proceso...'!$F:$G,2,FALSE),IFERROR(VLOOKUP(D134,'12. Gestión del Talento Humano'!$F:$G,2,FALSE),IFERROR(VLOOKUP(D134,'14. Internacional... de la E.S.'!$F:$G,2,FALSE),IFERROR(VLOOKUP(D134,'10. Posgrado'!$F:$G,2,FALSE),IFERROR(VLOOKUP(D134,'17. Gestión TIC'!$F:$G,2,FALSE),IFERROR(VLOOKUP(D134,'16. Desa. del Sistema Educ.Sup.'!$F:$G,2,FALSE),IFERROR(VLOOKUP(D134,'8. Cultura de Inno. Insti...'!$F:$G,2,FALSE),VLOOKUP(D134,'7. Lo Esencial de la Reforma U.'!$F:$G,2,0)))))))))))))))))</f>
        <v>1. Elaboración y desarrollo de plan de capacitación. Promocion interna. Ejecucion de la actividad. (Taller de Enfermeria</v>
      </c>
      <c r="D135" s="31"/>
      <c r="E135" s="93"/>
      <c r="F135" s="93"/>
      <c r="G135" s="93"/>
      <c r="H135" s="76"/>
      <c r="I135" s="76"/>
      <c r="J135" s="76"/>
      <c r="K135" s="112"/>
    </row>
    <row r="136" spans="3:11" ht="15.75" thickBot="1" x14ac:dyDescent="0.3">
      <c r="F136" s="93"/>
      <c r="G136" s="76"/>
      <c r="H136" s="76"/>
      <c r="I136" s="76"/>
    </row>
    <row r="137" spans="3:11" ht="30.75" thickBot="1" x14ac:dyDescent="0.3">
      <c r="C137" s="129" t="s">
        <v>44</v>
      </c>
      <c r="D137" s="129" t="s">
        <v>55</v>
      </c>
      <c r="E137" s="136" t="s">
        <v>57</v>
      </c>
      <c r="F137" s="135" t="s">
        <v>27</v>
      </c>
      <c r="G137" s="133" t="s">
        <v>130</v>
      </c>
      <c r="H137" s="136" t="s">
        <v>46</v>
      </c>
      <c r="I137" s="133" t="s">
        <v>131</v>
      </c>
      <c r="J137" s="133" t="s">
        <v>409</v>
      </c>
      <c r="K137" s="133" t="s">
        <v>410</v>
      </c>
    </row>
    <row r="138" spans="3:11" x14ac:dyDescent="0.25">
      <c r="C138" s="220" t="s">
        <v>439</v>
      </c>
      <c r="D138" s="221">
        <v>1</v>
      </c>
      <c r="E138" s="219">
        <v>25000</v>
      </c>
      <c r="F138" s="97">
        <f t="shared" ref="F138:F139" si="22">D138*E138</f>
        <v>25000</v>
      </c>
      <c r="G138" s="161" t="s">
        <v>128</v>
      </c>
      <c r="H138" s="142" t="s">
        <v>753</v>
      </c>
      <c r="I138" s="130" t="s">
        <v>2800</v>
      </c>
      <c r="J138" s="218" t="s">
        <v>1356</v>
      </c>
      <c r="K138" s="98" t="s">
        <v>398</v>
      </c>
    </row>
    <row r="139" spans="3:11" x14ac:dyDescent="0.25">
      <c r="C139" s="141" t="s">
        <v>2798</v>
      </c>
      <c r="D139" s="158">
        <v>1</v>
      </c>
      <c r="E139" s="123">
        <v>35000</v>
      </c>
      <c r="F139" s="97">
        <f t="shared" si="22"/>
        <v>35000</v>
      </c>
      <c r="G139" s="161" t="s">
        <v>128</v>
      </c>
      <c r="H139" s="142" t="s">
        <v>307</v>
      </c>
      <c r="I139" s="130" t="str">
        <f>VLOOKUP(H139,Presupuesto!$B$11:$C$565,2,0)</f>
        <v>VIATICOS AL EXTERIOR</v>
      </c>
      <c r="J139" s="98" t="s">
        <v>1356</v>
      </c>
      <c r="K139" s="98" t="s">
        <v>398</v>
      </c>
    </row>
    <row r="140" spans="3:11" x14ac:dyDescent="0.25">
      <c r="C140" s="141"/>
      <c r="D140" s="158"/>
      <c r="E140" s="123"/>
      <c r="F140" s="97">
        <f t="shared" ref="F140:F141" si="23">D140*E140</f>
        <v>0</v>
      </c>
      <c r="G140" s="161"/>
      <c r="H140" s="142"/>
      <c r="I140" s="130" t="e">
        <f>VLOOKUP(H140,Presupuesto!$B$11:$C$565,2,0)</f>
        <v>#N/A</v>
      </c>
      <c r="J140" s="98" t="str">
        <f t="shared" ref="J140:J141" si="24">$J$138</f>
        <v>Docencia y Profesorado Universitario</v>
      </c>
      <c r="K140" s="98" t="s">
        <v>398</v>
      </c>
    </row>
    <row r="141" spans="3:11" x14ac:dyDescent="0.25">
      <c r="C141" s="141"/>
      <c r="D141" s="158"/>
      <c r="E141" s="123"/>
      <c r="F141" s="97">
        <f t="shared" si="23"/>
        <v>0</v>
      </c>
      <c r="G141" s="161"/>
      <c r="H141" s="142"/>
      <c r="I141" s="130" t="e">
        <f>VLOOKUP(H141,Presupuesto!$B$11:$C$565,2,0)</f>
        <v>#N/A</v>
      </c>
      <c r="J141" s="98" t="str">
        <f t="shared" si="24"/>
        <v>Docencia y Profesorado Universitario</v>
      </c>
      <c r="K141" s="98" t="s">
        <v>398</v>
      </c>
    </row>
    <row r="143" spans="3:11" ht="15.75" thickBot="1" x14ac:dyDescent="0.3">
      <c r="F143" s="90"/>
      <c r="G143" s="89"/>
      <c r="H143" s="90"/>
      <c r="I143" s="90"/>
    </row>
    <row r="144" spans="3:11" ht="15.75" thickBot="1" x14ac:dyDescent="0.3">
      <c r="C144" s="157" t="s">
        <v>53</v>
      </c>
      <c r="D144" s="370">
        <f>SUM(F151:F154)</f>
        <v>134000.02000000002</v>
      </c>
      <c r="F144" s="70"/>
      <c r="G144" s="79"/>
      <c r="H144" s="70"/>
      <c r="I144" s="70"/>
    </row>
    <row r="145" spans="3:11" x14ac:dyDescent="0.25">
      <c r="C145" s="70"/>
      <c r="D145" s="31"/>
      <c r="E145" s="93"/>
      <c r="F145" s="93"/>
      <c r="G145" s="93"/>
      <c r="H145" s="76"/>
      <c r="I145" s="76"/>
      <c r="J145" s="76"/>
      <c r="K145" s="112"/>
    </row>
    <row r="146" spans="3:11" x14ac:dyDescent="0.25">
      <c r="C146" s="70"/>
      <c r="D146" s="31"/>
      <c r="E146" s="93"/>
      <c r="F146" s="93"/>
      <c r="G146" s="93"/>
      <c r="H146" s="76"/>
      <c r="I146" s="76"/>
      <c r="J146" s="76"/>
      <c r="K146" s="112"/>
    </row>
    <row r="147" spans="3:11" ht="15.75" x14ac:dyDescent="0.25">
      <c r="C147" s="202" t="s">
        <v>391</v>
      </c>
      <c r="D147" s="686" t="s">
        <v>2656</v>
      </c>
      <c r="E147" s="93"/>
      <c r="F147" s="93"/>
      <c r="G147" s="93"/>
      <c r="H147" s="76"/>
      <c r="I147" s="76"/>
      <c r="J147" s="76"/>
      <c r="K147" s="112"/>
    </row>
    <row r="148" spans="3:11" ht="18.75" x14ac:dyDescent="0.25">
      <c r="C148" s="210" t="str">
        <f>IFERROR(VLOOKUP(D147,'1. Desarrollo e Innov. Curricu.'!$F:$G,2,FALSE),IFERROR(VLOOKUP(D147,'2. Investigación Científica'!$F:$G,2,FALSE),IFERROR(VLOOKUP(D147,'3. Vinculación Univ. Sociedad'!$F:$G,2,FALSE),IFERROR(VLOOKUP(D147,'4. Docencia y Profesorado Univ.'!$F:$G,2,FALSE),IFERROR(VLOOKUP(D147,'5. Estudiantes y Graduados'!$F:$G,2,FALSE),IFERROR(VLOOKUP(D147,'11. Gestion Administrativa'!$F:$G,2,FALSE),IFERROR(VLOOKUP(D147,'13. Gestión Académica'!$F:$G,2,FALSE),IFERROR(VLOOKUP(D147,'9. Asegura. de la Calid. y M'!$F:$G,2,FALSE),IFERROR(VLOOKUP(D147,'6. Gestión del Conocimiento'!$F:$G,2,FALSE),IFERROR(VLOOKUP(D147,'15. Gobernabilidad y Proceso...'!$F:$G,2,FALSE),IFERROR(VLOOKUP(D147,'12. Gestión del Talento Humano'!$F:$G,2,FALSE),IFERROR(VLOOKUP(D147,'14. Internacional... de la E.S.'!$F:$G,2,FALSE),IFERROR(VLOOKUP(D147,'10. Posgrado'!$F:$G,2,FALSE),IFERROR(VLOOKUP(D147,'17. Gestión TIC'!$F:$G,2,FALSE),IFERROR(VLOOKUP(D147,'16. Desa. del Sistema Educ.Sup.'!$F:$G,2,FALSE),IFERROR(VLOOKUP(D147,'8. Cultura de Inno. Insti...'!$F:$G,2,FALSE),VLOOKUP(D147,'7. Lo Esencial de la Reforma U.'!$F:$G,2,0)))))))))))))))))</f>
        <v>1. Elaboración y desarrollo de plan de capacitación. Promocion interna. Ejecucion de la actividad. (curso practicas clinicas)</v>
      </c>
      <c r="D148" s="31"/>
      <c r="E148" s="93"/>
      <c r="F148" s="93"/>
      <c r="G148" s="93"/>
      <c r="H148" s="76"/>
      <c r="I148" s="76"/>
      <c r="J148" s="76"/>
      <c r="K148" s="112"/>
    </row>
    <row r="149" spans="3:11" ht="15.75" thickBot="1" x14ac:dyDescent="0.3">
      <c r="F149" s="93"/>
      <c r="G149" s="76"/>
      <c r="H149" s="76"/>
      <c r="I149" s="76"/>
    </row>
    <row r="150" spans="3:11" ht="30.75" thickBot="1" x14ac:dyDescent="0.3">
      <c r="C150" s="129" t="s">
        <v>44</v>
      </c>
      <c r="D150" s="129" t="s">
        <v>55</v>
      </c>
      <c r="E150" s="136" t="s">
        <v>57</v>
      </c>
      <c r="F150" s="135" t="s">
        <v>27</v>
      </c>
      <c r="G150" s="133" t="s">
        <v>130</v>
      </c>
      <c r="H150" s="136" t="s">
        <v>46</v>
      </c>
      <c r="I150" s="133" t="s">
        <v>131</v>
      </c>
      <c r="J150" s="133" t="s">
        <v>409</v>
      </c>
      <c r="K150" s="133" t="s">
        <v>410</v>
      </c>
    </row>
    <row r="151" spans="3:11" x14ac:dyDescent="0.25">
      <c r="C151" s="220" t="s">
        <v>438</v>
      </c>
      <c r="D151" s="221"/>
      <c r="E151" s="219">
        <f>HLOOKUP(C151,$AH$2:$BU$3,2,0)</f>
        <v>620</v>
      </c>
      <c r="F151" s="97">
        <f t="shared" ref="F151:F154" si="25">D151*E151</f>
        <v>0</v>
      </c>
      <c r="G151" s="161"/>
      <c r="H151" s="142"/>
      <c r="I151" s="130" t="e">
        <f>VLOOKUP(H151,Presupuesto!$B$11:$C$565,2,0)</f>
        <v>#N/A</v>
      </c>
      <c r="J151" s="218" t="s">
        <v>1356</v>
      </c>
      <c r="K151" s="98" t="s">
        <v>396</v>
      </c>
    </row>
    <row r="152" spans="3:11" ht="30" x14ac:dyDescent="0.25">
      <c r="C152" s="692" t="s">
        <v>2823</v>
      </c>
      <c r="D152" s="158">
        <v>7</v>
      </c>
      <c r="E152" s="123">
        <v>19142.86</v>
      </c>
      <c r="F152" s="97">
        <f t="shared" si="25"/>
        <v>134000.02000000002</v>
      </c>
      <c r="G152" s="161" t="s">
        <v>128</v>
      </c>
      <c r="H152" s="142" t="s">
        <v>363</v>
      </c>
      <c r="I152" s="130" t="str">
        <f>VLOOKUP(H152,Presupuesto!$B$11:$C$565,2,0)</f>
        <v>BECAS (51210-00)</v>
      </c>
      <c r="J152" s="98" t="str">
        <f>$J$151</f>
        <v>Docencia y Profesorado Universitario</v>
      </c>
      <c r="K152" s="98" t="s">
        <v>396</v>
      </c>
    </row>
    <row r="153" spans="3:11" x14ac:dyDescent="0.25">
      <c r="C153" s="141"/>
      <c r="D153" s="158"/>
      <c r="E153" s="123"/>
      <c r="F153" s="97">
        <f t="shared" si="25"/>
        <v>0</v>
      </c>
      <c r="G153" s="161"/>
      <c r="H153" s="142"/>
      <c r="I153" s="130" t="e">
        <f>VLOOKUP(H153,Presupuesto!$B$11:$C$565,2,0)</f>
        <v>#N/A</v>
      </c>
      <c r="J153" s="98" t="str">
        <f t="shared" ref="J153:J154" si="26">$J$151</f>
        <v>Docencia y Profesorado Universitario</v>
      </c>
      <c r="K153" s="98" t="s">
        <v>396</v>
      </c>
    </row>
    <row r="154" spans="3:11" x14ac:dyDescent="0.25">
      <c r="C154" s="141"/>
      <c r="D154" s="158"/>
      <c r="E154" s="123"/>
      <c r="F154" s="97">
        <f t="shared" si="25"/>
        <v>0</v>
      </c>
      <c r="G154" s="161"/>
      <c r="H154" s="142"/>
      <c r="I154" s="130" t="e">
        <f>VLOOKUP(H154,Presupuesto!$B$11:$C$565,2,0)</f>
        <v>#N/A</v>
      </c>
      <c r="J154" s="98" t="str">
        <f t="shared" si="26"/>
        <v>Docencia y Profesorado Universitario</v>
      </c>
      <c r="K154" s="98" t="s">
        <v>396</v>
      </c>
    </row>
    <row r="156" spans="3:11" ht="15.75" thickBot="1" x14ac:dyDescent="0.3"/>
    <row r="157" spans="3:11" ht="15.75" thickBot="1" x14ac:dyDescent="0.3">
      <c r="C157" s="157" t="s">
        <v>53</v>
      </c>
      <c r="D157" s="370">
        <f>SUM(F164:F169)</f>
        <v>32000</v>
      </c>
      <c r="F157" s="70"/>
      <c r="G157" s="79"/>
      <c r="H157" s="70"/>
      <c r="I157" s="70"/>
    </row>
    <row r="158" spans="3:11" x14ac:dyDescent="0.25">
      <c r="C158" s="70"/>
      <c r="D158" s="31"/>
      <c r="E158" s="93"/>
      <c r="F158" s="93"/>
      <c r="G158" s="93"/>
      <c r="H158" s="76"/>
      <c r="I158" s="76"/>
      <c r="J158" s="76"/>
      <c r="K158" s="112"/>
    </row>
    <row r="159" spans="3:11" x14ac:dyDescent="0.25">
      <c r="C159" s="70"/>
      <c r="D159" s="31"/>
      <c r="E159" s="93"/>
      <c r="F159" s="93"/>
      <c r="G159" s="93"/>
      <c r="H159" s="76"/>
      <c r="I159" s="76"/>
      <c r="J159" s="76"/>
      <c r="K159" s="112"/>
    </row>
    <row r="160" spans="3:11" ht="15.75" x14ac:dyDescent="0.25">
      <c r="C160" s="202" t="s">
        <v>391</v>
      </c>
      <c r="D160" s="686" t="s">
        <v>2657</v>
      </c>
      <c r="E160" s="93"/>
      <c r="F160" s="93"/>
      <c r="G160" s="93"/>
      <c r="H160" s="76"/>
      <c r="I160" s="76"/>
      <c r="J160" s="76"/>
      <c r="K160" s="112"/>
    </row>
    <row r="161" spans="3:11" ht="18.75" x14ac:dyDescent="0.25">
      <c r="C161" s="210" t="str">
        <f>IFERROR(VLOOKUP(D160,'1. Desarrollo e Innov. Curricu.'!$F:$G,2,FALSE),IFERROR(VLOOKUP(D160,'2. Investigación Científica'!$F:$G,2,FALSE),IFERROR(VLOOKUP(D160,'3. Vinculación Univ. Sociedad'!$F:$G,2,FALSE),IFERROR(VLOOKUP(D160,'4. Docencia y Profesorado Univ.'!$F:$G,2,FALSE),IFERROR(VLOOKUP(D160,'5. Estudiantes y Graduados'!$F:$G,2,FALSE),IFERROR(VLOOKUP(D160,'11. Gestion Administrativa'!$F:$G,2,FALSE),IFERROR(VLOOKUP(D160,'13. Gestión Académica'!$F:$G,2,FALSE),IFERROR(VLOOKUP(D160,'9. Asegura. de la Calid. y M'!$F:$G,2,FALSE),IFERROR(VLOOKUP(D160,'6. Gestión del Conocimiento'!$F:$G,2,FALSE),IFERROR(VLOOKUP(D160,'15. Gobernabilidad y Proceso...'!$F:$G,2,FALSE),IFERROR(VLOOKUP(D160,'12. Gestión del Talento Humano'!$F:$G,2,FALSE),IFERROR(VLOOKUP(D160,'14. Internacional... de la E.S.'!$F:$G,2,FALSE),IFERROR(VLOOKUP(D160,'10. Posgrado'!$F:$G,2,FALSE),IFERROR(VLOOKUP(D160,'17. Gestión TIC'!$F:$G,2,FALSE),IFERROR(VLOOKUP(D160,'16. Desa. del Sistema Educ.Sup.'!$F:$G,2,FALSE),IFERROR(VLOOKUP(D160,'8. Cultura de Inno. Insti...'!$F:$G,2,FALSE),VLOOKUP(D160,'7. Lo Esencial de la Reforma U.'!$F:$G,2,0)))))))))))))))))</f>
        <v>1. Elaboración y desarrollo de plan de capacitación. Promocion interna. Ejecucion de la actividad (Diplomado atencion primaria en salud)</v>
      </c>
      <c r="D161" s="31"/>
      <c r="E161" s="93"/>
      <c r="F161" s="93"/>
      <c r="G161" s="93"/>
      <c r="H161" s="76"/>
      <c r="I161" s="76"/>
      <c r="J161" s="76"/>
      <c r="K161" s="112"/>
    </row>
    <row r="162" spans="3:11" ht="15.75" thickBot="1" x14ac:dyDescent="0.3">
      <c r="F162" s="93"/>
      <c r="G162" s="76"/>
      <c r="H162" s="76"/>
      <c r="I162" s="76"/>
    </row>
    <row r="163" spans="3:11" ht="30.75" thickBot="1" x14ac:dyDescent="0.3">
      <c r="C163" s="129" t="s">
        <v>44</v>
      </c>
      <c r="D163" s="129" t="s">
        <v>55</v>
      </c>
      <c r="E163" s="136" t="s">
        <v>57</v>
      </c>
      <c r="F163" s="135" t="s">
        <v>27</v>
      </c>
      <c r="G163" s="133" t="s">
        <v>130</v>
      </c>
      <c r="H163" s="136" t="s">
        <v>46</v>
      </c>
      <c r="I163" s="133" t="s">
        <v>131</v>
      </c>
      <c r="J163" s="133" t="s">
        <v>409</v>
      </c>
      <c r="K163" s="133" t="s">
        <v>410</v>
      </c>
    </row>
    <row r="164" spans="3:11" x14ac:dyDescent="0.25">
      <c r="C164" s="220" t="s">
        <v>438</v>
      </c>
      <c r="D164" s="221"/>
      <c r="E164" s="219">
        <f>HLOOKUP(C164,$AH$2:$BU$3,2,0)</f>
        <v>620</v>
      </c>
      <c r="F164" s="97">
        <f t="shared" ref="F164:F169" si="27">D164*E164</f>
        <v>0</v>
      </c>
      <c r="G164" s="161"/>
      <c r="H164" s="142"/>
      <c r="I164" s="130" t="e">
        <f>VLOOKUP(H164,Presupuesto!$B$11:$C$565,2,0)</f>
        <v>#N/A</v>
      </c>
      <c r="J164" s="218" t="s">
        <v>1451</v>
      </c>
      <c r="K164" s="98" t="s">
        <v>393</v>
      </c>
    </row>
    <row r="165" spans="3:11" ht="30" x14ac:dyDescent="0.25">
      <c r="C165" s="692" t="s">
        <v>2823</v>
      </c>
      <c r="D165" s="158">
        <v>32</v>
      </c>
      <c r="E165" s="123">
        <v>1000</v>
      </c>
      <c r="F165" s="97">
        <f t="shared" si="27"/>
        <v>32000</v>
      </c>
      <c r="G165" s="161" t="s">
        <v>128</v>
      </c>
      <c r="H165" s="142" t="s">
        <v>363</v>
      </c>
      <c r="I165" s="130" t="str">
        <f>VLOOKUP(H165,Presupuesto!$B$11:$C$565,2,0)</f>
        <v>BECAS (51210-00)</v>
      </c>
      <c r="J165" s="98" t="str">
        <f>$J$151</f>
        <v>Docencia y Profesorado Universitario</v>
      </c>
      <c r="K165" s="98" t="s">
        <v>396</v>
      </c>
    </row>
    <row r="166" spans="3:11" x14ac:dyDescent="0.25">
      <c r="C166" s="141"/>
      <c r="D166" s="158"/>
      <c r="E166" s="123"/>
      <c r="F166" s="97">
        <f t="shared" si="27"/>
        <v>0</v>
      </c>
      <c r="G166" s="161"/>
      <c r="H166" s="142"/>
      <c r="I166" s="130" t="e">
        <f>VLOOKUP(H166,Presupuesto!$B$11:$C$565,2,0)</f>
        <v>#N/A</v>
      </c>
      <c r="J166" s="98" t="str">
        <f t="shared" ref="J166:J169" si="28">$J$164</f>
        <v>Desarrollo del Sistema de Educación Superior</v>
      </c>
      <c r="K166" s="98" t="s">
        <v>411</v>
      </c>
    </row>
    <row r="167" spans="3:11" x14ac:dyDescent="0.25">
      <c r="C167" s="141"/>
      <c r="D167" s="158"/>
      <c r="E167" s="123"/>
      <c r="F167" s="97">
        <f t="shared" si="27"/>
        <v>0</v>
      </c>
      <c r="G167" s="161"/>
      <c r="H167" s="142"/>
      <c r="I167" s="130" t="e">
        <f>VLOOKUP(H167,Presupuesto!$B$11:$C$565,2,0)</f>
        <v>#N/A</v>
      </c>
      <c r="J167" s="98" t="str">
        <f t="shared" si="28"/>
        <v>Desarrollo del Sistema de Educación Superior</v>
      </c>
      <c r="K167" s="98" t="s">
        <v>411</v>
      </c>
    </row>
    <row r="168" spans="3:11" x14ac:dyDescent="0.25">
      <c r="C168" s="141"/>
      <c r="D168" s="158"/>
      <c r="E168" s="123"/>
      <c r="F168" s="97">
        <f t="shared" si="27"/>
        <v>0</v>
      </c>
      <c r="G168" s="161"/>
      <c r="H168" s="142"/>
      <c r="I168" s="130" t="e">
        <f>VLOOKUP(H168,Presupuesto!$B$11:$C$565,2,0)</f>
        <v>#N/A</v>
      </c>
      <c r="J168" s="98" t="str">
        <f t="shared" si="28"/>
        <v>Desarrollo del Sistema de Educación Superior</v>
      </c>
      <c r="K168" s="98" t="s">
        <v>411</v>
      </c>
    </row>
    <row r="169" spans="3:11" ht="15.75" thickBot="1" x14ac:dyDescent="0.3">
      <c r="C169" s="147"/>
      <c r="D169" s="159"/>
      <c r="E169" s="103"/>
      <c r="F169" s="105">
        <f t="shared" si="27"/>
        <v>0</v>
      </c>
      <c r="G169" s="162"/>
      <c r="H169" s="148"/>
      <c r="I169" s="132" t="e">
        <f>VLOOKUP(H169,Presupuesto!$B$11:$C$565,2,0)</f>
        <v>#N/A</v>
      </c>
      <c r="J169" s="106" t="str">
        <f t="shared" si="28"/>
        <v>Desarrollo del Sistema de Educación Superior</v>
      </c>
      <c r="K169" s="124" t="s">
        <v>393</v>
      </c>
    </row>
    <row r="171" spans="3:11" ht="15.75" thickBot="1" x14ac:dyDescent="0.3">
      <c r="F171" s="90"/>
      <c r="G171" s="89"/>
      <c r="H171" s="90"/>
      <c r="I171" s="90"/>
    </row>
    <row r="172" spans="3:11" ht="15.75" thickBot="1" x14ac:dyDescent="0.3">
      <c r="C172" s="157" t="s">
        <v>53</v>
      </c>
      <c r="D172" s="370">
        <f>SUM(F179:F183)</f>
        <v>6000</v>
      </c>
      <c r="F172" s="70"/>
      <c r="G172" s="79"/>
      <c r="H172" s="70"/>
      <c r="I172" s="70"/>
    </row>
    <row r="173" spans="3:11" x14ac:dyDescent="0.25">
      <c r="C173" s="70"/>
      <c r="D173" s="31"/>
      <c r="E173" s="93"/>
      <c r="F173" s="93"/>
      <c r="G173" s="93"/>
      <c r="H173" s="76"/>
      <c r="I173" s="76"/>
      <c r="J173" s="76"/>
      <c r="K173" s="112"/>
    </row>
    <row r="174" spans="3:11" x14ac:dyDescent="0.25">
      <c r="C174" s="70"/>
      <c r="D174" s="31"/>
      <c r="E174" s="93"/>
      <c r="F174" s="93"/>
      <c r="G174" s="93"/>
      <c r="H174" s="76"/>
      <c r="I174" s="76"/>
      <c r="J174" s="76"/>
      <c r="K174" s="112"/>
    </row>
    <row r="175" spans="3:11" ht="15.75" x14ac:dyDescent="0.25">
      <c r="C175" s="202" t="s">
        <v>391</v>
      </c>
      <c r="D175" s="686" t="s">
        <v>2675</v>
      </c>
      <c r="E175" s="93"/>
      <c r="F175" s="93"/>
      <c r="G175" s="93"/>
      <c r="H175" s="76"/>
      <c r="I175" s="76"/>
      <c r="J175" s="76"/>
      <c r="K175" s="112"/>
    </row>
    <row r="176" spans="3:11" ht="18.75" x14ac:dyDescent="0.25">
      <c r="C176" s="210" t="str">
        <f>IFERROR(VLOOKUP(D175,'1. Desarrollo e Innov. Curricu.'!$F:$G,2,FALSE),IFERROR(VLOOKUP(D175,'2. Investigación Científica'!$F:$G,2,FALSE),IFERROR(VLOOKUP(D175,'3. Vinculación Univ. Sociedad'!$F:$G,2,FALSE),IFERROR(VLOOKUP(D175,'4. Docencia y Profesorado Univ.'!$F:$G,2,FALSE),IFERROR(VLOOKUP(D175,'5. Estudiantes y Graduados'!$F:$G,2,FALSE),IFERROR(VLOOKUP(D175,'11. Gestion Administrativa'!$F:$G,2,FALSE),IFERROR(VLOOKUP(D175,'13. Gestión Académica'!$F:$G,2,FALSE),IFERROR(VLOOKUP(D175,'9. Asegura. de la Calid. y M'!$F:$G,2,FALSE),IFERROR(VLOOKUP(D175,'6. Gestión del Conocimiento'!$F:$G,2,FALSE),IFERROR(VLOOKUP(D175,'15. Gobernabilidad y Proceso...'!$F:$G,2,FALSE),IFERROR(VLOOKUP(D175,'12. Gestión del Talento Humano'!$F:$G,2,FALSE),IFERROR(VLOOKUP(D175,'14. Internacional... de la E.S.'!$F:$G,2,FALSE),IFERROR(VLOOKUP(D175,'10. Posgrado'!$F:$G,2,FALSE),IFERROR(VLOOKUP(D175,'17. Gestión TIC'!$F:$G,2,FALSE),IFERROR(VLOOKUP(D175,'16. Desa. del Sistema Educ.Sup.'!$F:$G,2,FALSE),IFERROR(VLOOKUP(D175,'8. Cultura de Inno. Insti...'!$F:$G,2,FALSE),VLOOKUP(D175,'7. Lo Esencial de la Reforma U.'!$F:$G,2,0)))))))))))))))))</f>
        <v>solicitud a los bomberos. Preparacion de bosquejo.  Promocion de la Capacitacion y Ejecucion.  Primeros Auxilios.</v>
      </c>
      <c r="D176" s="31"/>
      <c r="E176" s="93"/>
      <c r="F176" s="93"/>
      <c r="G176" s="93"/>
      <c r="H176" s="76"/>
      <c r="I176" s="76"/>
      <c r="J176" s="76"/>
      <c r="K176" s="112"/>
    </row>
    <row r="177" spans="3:11" ht="15.75" thickBot="1" x14ac:dyDescent="0.3">
      <c r="F177" s="93"/>
      <c r="G177" s="76"/>
      <c r="H177" s="76"/>
      <c r="I177" s="76"/>
    </row>
    <row r="178" spans="3:11" ht="30.75" thickBot="1" x14ac:dyDescent="0.3">
      <c r="C178" s="129" t="s">
        <v>44</v>
      </c>
      <c r="D178" s="129" t="s">
        <v>55</v>
      </c>
      <c r="E178" s="136" t="s">
        <v>57</v>
      </c>
      <c r="F178" s="135" t="s">
        <v>27</v>
      </c>
      <c r="G178" s="133" t="s">
        <v>130</v>
      </c>
      <c r="H178" s="136" t="s">
        <v>46</v>
      </c>
      <c r="I178" s="133" t="s">
        <v>131</v>
      </c>
      <c r="J178" s="133" t="s">
        <v>409</v>
      </c>
      <c r="K178" s="133" t="s">
        <v>410</v>
      </c>
    </row>
    <row r="179" spans="3:11" x14ac:dyDescent="0.25">
      <c r="C179" s="220" t="s">
        <v>438</v>
      </c>
      <c r="D179" s="221"/>
      <c r="E179" s="219">
        <f>HLOOKUP(C179,$AH$2:$BU$3,2,0)</f>
        <v>620</v>
      </c>
      <c r="F179" s="97">
        <f t="shared" ref="F179:F183" si="29">D179*E179</f>
        <v>0</v>
      </c>
      <c r="G179" s="161"/>
      <c r="H179" s="142"/>
      <c r="I179" s="130" t="e">
        <f>VLOOKUP(H179,Presupuesto!$B$11:$C$565,2,0)</f>
        <v>#N/A</v>
      </c>
      <c r="J179" s="218" t="s">
        <v>1358</v>
      </c>
      <c r="K179" s="98" t="s">
        <v>396</v>
      </c>
    </row>
    <row r="180" spans="3:11" x14ac:dyDescent="0.25">
      <c r="C180" s="141" t="s">
        <v>2833</v>
      </c>
      <c r="D180" s="158">
        <v>100</v>
      </c>
      <c r="E180" s="123">
        <v>60</v>
      </c>
      <c r="F180" s="97">
        <f t="shared" si="29"/>
        <v>6000</v>
      </c>
      <c r="G180" s="161" t="s">
        <v>128</v>
      </c>
      <c r="H180" s="142" t="s">
        <v>327</v>
      </c>
      <c r="I180" s="130" t="str">
        <f>VLOOKUP(H180,Presupuesto!$B$11:$C$565,2,0)</f>
        <v>INSTRUMENTOS MENORES MEDICO-QUIRURGICO Y LABORAT.</v>
      </c>
      <c r="J180" s="98" t="str">
        <f>$J$179</f>
        <v>Estudiantes y Graduados</v>
      </c>
      <c r="K180" s="98" t="s">
        <v>396</v>
      </c>
    </row>
    <row r="181" spans="3:11" x14ac:dyDescent="0.25">
      <c r="C181" s="141"/>
      <c r="D181" s="158"/>
      <c r="E181" s="123"/>
      <c r="F181" s="97">
        <f t="shared" si="29"/>
        <v>0</v>
      </c>
      <c r="G181" s="161"/>
      <c r="H181" s="142"/>
      <c r="I181" s="130" t="e">
        <f>VLOOKUP(H181,Presupuesto!$B$11:$C$565,2,0)</f>
        <v>#N/A</v>
      </c>
      <c r="J181" s="98" t="str">
        <f t="shared" ref="J181:J183" si="30">$J$179</f>
        <v>Estudiantes y Graduados</v>
      </c>
      <c r="K181" s="98" t="s">
        <v>396</v>
      </c>
    </row>
    <row r="182" spans="3:11" x14ac:dyDescent="0.25">
      <c r="C182" s="141"/>
      <c r="D182" s="158"/>
      <c r="E182" s="123"/>
      <c r="F182" s="97">
        <f t="shared" si="29"/>
        <v>0</v>
      </c>
      <c r="G182" s="161"/>
      <c r="H182" s="142"/>
      <c r="I182" s="130" t="e">
        <f>VLOOKUP(H182,Presupuesto!$B$11:$C$565,2,0)</f>
        <v>#N/A</v>
      </c>
      <c r="J182" s="98" t="str">
        <f t="shared" si="30"/>
        <v>Estudiantes y Graduados</v>
      </c>
      <c r="K182" s="98" t="s">
        <v>396</v>
      </c>
    </row>
    <row r="183" spans="3:11" x14ac:dyDescent="0.25">
      <c r="C183" s="141"/>
      <c r="D183" s="158"/>
      <c r="E183" s="123"/>
      <c r="F183" s="97">
        <f t="shared" si="29"/>
        <v>0</v>
      </c>
      <c r="G183" s="161"/>
      <c r="H183" s="142"/>
      <c r="I183" s="130" t="e">
        <f>VLOOKUP(H183,Presupuesto!$B$11:$C$565,2,0)</f>
        <v>#N/A</v>
      </c>
      <c r="J183" s="98" t="str">
        <f t="shared" si="30"/>
        <v>Estudiantes y Graduados</v>
      </c>
      <c r="K183" s="98" t="s">
        <v>396</v>
      </c>
    </row>
    <row r="185" spans="3:11" ht="15.75" thickBot="1" x14ac:dyDescent="0.3"/>
    <row r="186" spans="3:11" ht="15.75" thickBot="1" x14ac:dyDescent="0.3">
      <c r="C186" s="157" t="s">
        <v>53</v>
      </c>
      <c r="D186" s="370">
        <f>SUM(F193:F196)</f>
        <v>168000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391</v>
      </c>
      <c r="D189" s="686" t="s">
        <v>2693</v>
      </c>
      <c r="E189" s="93"/>
      <c r="F189" s="93"/>
      <c r="G189" s="93"/>
      <c r="H189" s="76"/>
      <c r="I189" s="76"/>
      <c r="J189" s="76"/>
      <c r="K189" s="112"/>
    </row>
    <row r="190" spans="3:11" ht="18.75" x14ac:dyDescent="0.25">
      <c r="C190" s="210" t="str">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Recoleccion de informacion. Promocion de la actividad. Ejecucion del Curso Reanimacion Cardiopulmonar.</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130</v>
      </c>
      <c r="H192" s="136" t="s">
        <v>46</v>
      </c>
      <c r="I192" s="133" t="s">
        <v>131</v>
      </c>
      <c r="J192" s="133" t="s">
        <v>409</v>
      </c>
      <c r="K192" s="133" t="s">
        <v>410</v>
      </c>
    </row>
    <row r="193" spans="3:11" x14ac:dyDescent="0.25">
      <c r="C193" s="220" t="s">
        <v>438</v>
      </c>
      <c r="D193" s="221"/>
      <c r="E193" s="219">
        <f>HLOOKUP(C193,$AH$2:$BU$3,2,0)</f>
        <v>620</v>
      </c>
      <c r="F193" s="97">
        <f t="shared" ref="F193:F196" si="31">D193*E193</f>
        <v>0</v>
      </c>
      <c r="G193" s="161"/>
      <c r="H193" s="142"/>
      <c r="I193" s="130" t="e">
        <f>VLOOKUP(H193,Presupuesto!$B$11:$C$565,2,0)</f>
        <v>#N/A</v>
      </c>
      <c r="J193" s="218" t="s">
        <v>1451</v>
      </c>
      <c r="K193" s="98" t="s">
        <v>393</v>
      </c>
    </row>
    <row r="194" spans="3:11" x14ac:dyDescent="0.25">
      <c r="C194" s="141" t="s">
        <v>2834</v>
      </c>
      <c r="D194" s="158">
        <v>600</v>
      </c>
      <c r="E194" s="123">
        <v>50</v>
      </c>
      <c r="F194" s="97">
        <f t="shared" si="31"/>
        <v>30000</v>
      </c>
      <c r="G194" s="161" t="s">
        <v>128</v>
      </c>
      <c r="H194" s="142" t="s">
        <v>310</v>
      </c>
      <c r="I194" s="130" t="str">
        <f>VLOOKUP(H194,Presupuesto!$B$11:$C$565,2,0)</f>
        <v>ALIMENTOS Y BEBIDAS PARA PERSONAS (31100-00)</v>
      </c>
      <c r="J194" s="98" t="s">
        <v>1358</v>
      </c>
      <c r="K194" s="98" t="s">
        <v>401</v>
      </c>
    </row>
    <row r="195" spans="3:11" x14ac:dyDescent="0.25">
      <c r="C195" s="141" t="s">
        <v>2837</v>
      </c>
      <c r="D195" s="158">
        <v>600</v>
      </c>
      <c r="E195" s="123">
        <v>230</v>
      </c>
      <c r="F195" s="97">
        <f t="shared" si="31"/>
        <v>138000</v>
      </c>
      <c r="G195" s="161" t="s">
        <v>128</v>
      </c>
      <c r="H195" s="142" t="s">
        <v>310</v>
      </c>
      <c r="I195" s="130" t="str">
        <f>VLOOKUP(H195,Presupuesto!$B$11:$C$565,2,0)</f>
        <v>ALIMENTOS Y BEBIDAS PARA PERSONAS (31100-00)</v>
      </c>
      <c r="J195" s="98" t="str">
        <f t="shared" ref="J195:J196" si="32">$J$193</f>
        <v>Desarrollo del Sistema de Educación Superior</v>
      </c>
      <c r="K195" s="98" t="s">
        <v>401</v>
      </c>
    </row>
    <row r="196" spans="3:11" x14ac:dyDescent="0.25">
      <c r="C196" s="141"/>
      <c r="D196" s="158"/>
      <c r="E196" s="123"/>
      <c r="F196" s="97">
        <f t="shared" si="31"/>
        <v>0</v>
      </c>
      <c r="G196" s="161"/>
      <c r="H196" s="142"/>
      <c r="I196" s="130" t="e">
        <f>VLOOKUP(H196,Presupuesto!$B$11:$C$565,2,0)</f>
        <v>#N/A</v>
      </c>
      <c r="J196" s="98" t="str">
        <f t="shared" si="32"/>
        <v>Desarrollo del Sistema de Educación Superior</v>
      </c>
      <c r="K196" s="98" t="s">
        <v>411</v>
      </c>
    </row>
    <row r="198" spans="3:11" ht="15.75" thickBot="1" x14ac:dyDescent="0.3">
      <c r="F198" s="90"/>
      <c r="G198" s="89"/>
      <c r="H198" s="90"/>
      <c r="I198" s="90"/>
    </row>
    <row r="199" spans="3:11" ht="15.75" thickBot="1" x14ac:dyDescent="0.3">
      <c r="C199" s="157" t="s">
        <v>53</v>
      </c>
      <c r="D199" s="370">
        <f>SUM(F206:F209)</f>
        <v>180000</v>
      </c>
      <c r="F199" s="70"/>
      <c r="G199" s="79"/>
      <c r="H199" s="70"/>
      <c r="I199" s="70"/>
    </row>
    <row r="200" spans="3:11" x14ac:dyDescent="0.25">
      <c r="C200" s="70"/>
      <c r="D200" s="31"/>
      <c r="E200" s="93"/>
      <c r="F200" s="93"/>
      <c r="G200" s="93"/>
      <c r="H200" s="76"/>
      <c r="I200" s="76"/>
      <c r="J200" s="76"/>
      <c r="K200" s="112"/>
    </row>
    <row r="201" spans="3:11" x14ac:dyDescent="0.25">
      <c r="C201" s="70"/>
      <c r="D201" s="31"/>
      <c r="E201" s="93"/>
      <c r="F201" s="93"/>
      <c r="G201" s="93"/>
      <c r="H201" s="76"/>
      <c r="I201" s="76"/>
      <c r="J201" s="76"/>
      <c r="K201" s="112"/>
    </row>
    <row r="202" spans="3:11" ht="15.75" x14ac:dyDescent="0.25">
      <c r="C202" s="202" t="s">
        <v>391</v>
      </c>
      <c r="D202" s="686" t="s">
        <v>2695</v>
      </c>
      <c r="E202" s="93"/>
      <c r="F202" s="93"/>
      <c r="G202" s="93"/>
      <c r="H202" s="76"/>
      <c r="I202" s="76"/>
      <c r="J202" s="76"/>
      <c r="K202" s="112"/>
    </row>
    <row r="203" spans="3:11" ht="18.75" x14ac:dyDescent="0.25">
      <c r="C203" s="210" t="str">
        <f>IFERROR(VLOOKUP(D202,'1. Desarrollo e Innov. Curricu.'!$F:$G,2,FALSE),IFERROR(VLOOKUP(D202,'2. Investigación Científica'!$F:$G,2,FALSE),IFERROR(VLOOKUP(D202,'3. Vinculación Univ. Sociedad'!$F:$G,2,FALSE),IFERROR(VLOOKUP(D202,'4. Docencia y Profesorado Univ.'!$F:$G,2,FALSE),IFERROR(VLOOKUP(D202,'5. Estudiantes y Graduados'!$F:$G,2,FALSE),IFERROR(VLOOKUP(D202,'11. Gestion Administrativa'!$F:$G,2,FALSE),IFERROR(VLOOKUP(D202,'13. Gestión Académica'!$F:$G,2,FALSE),IFERROR(VLOOKUP(D202,'9. Asegura. de la Calid. y M'!$F:$G,2,FALSE),IFERROR(VLOOKUP(D202,'6. Gestión del Conocimiento'!$F:$G,2,FALSE),IFERROR(VLOOKUP(D202,'15. Gobernabilidad y Proceso...'!$F:$G,2,FALSE),IFERROR(VLOOKUP(D202,'12. Gestión del Talento Humano'!$F:$G,2,FALSE),IFERROR(VLOOKUP(D202,'14. Internacional... de la E.S.'!$F:$G,2,FALSE),IFERROR(VLOOKUP(D202,'10. Posgrado'!$F:$G,2,FALSE),IFERROR(VLOOKUP(D202,'17. Gestión TIC'!$F:$G,2,FALSE),IFERROR(VLOOKUP(D202,'16. Desa. del Sistema Educ.Sup.'!$F:$G,2,FALSE),IFERROR(VLOOKUP(D202,'8. Cultura de Inno. Insti...'!$F:$G,2,FALSE),VLOOKUP(D202,'7. Lo Esencial de la Reforma U.'!$F:$G,2,0)))))))))))))))))</f>
        <v>Recoleccion de informacion. Promocion de la actividad. Ejecucion del Congreso de Posgrados</v>
      </c>
      <c r="D203" s="31"/>
      <c r="E203" s="93"/>
      <c r="F203" s="93"/>
      <c r="G203" s="93"/>
      <c r="H203" s="76"/>
      <c r="I203" s="76"/>
      <c r="J203" s="76"/>
      <c r="K203" s="112"/>
    </row>
    <row r="204" spans="3:11" ht="15.75" thickBot="1" x14ac:dyDescent="0.3">
      <c r="F204" s="93"/>
      <c r="G204" s="76"/>
      <c r="H204" s="76"/>
      <c r="I204" s="76"/>
    </row>
    <row r="205" spans="3:11" ht="30.75" thickBot="1" x14ac:dyDescent="0.3">
      <c r="C205" s="129" t="s">
        <v>44</v>
      </c>
      <c r="D205" s="129" t="s">
        <v>55</v>
      </c>
      <c r="E205" s="136" t="s">
        <v>57</v>
      </c>
      <c r="F205" s="135" t="s">
        <v>27</v>
      </c>
      <c r="G205" s="133" t="s">
        <v>130</v>
      </c>
      <c r="H205" s="136" t="s">
        <v>46</v>
      </c>
      <c r="I205" s="133" t="s">
        <v>131</v>
      </c>
      <c r="J205" s="133" t="s">
        <v>409</v>
      </c>
      <c r="K205" s="133" t="s">
        <v>410</v>
      </c>
    </row>
    <row r="206" spans="3:11" x14ac:dyDescent="0.25">
      <c r="C206" s="220" t="s">
        <v>438</v>
      </c>
      <c r="D206" s="221"/>
      <c r="E206" s="219">
        <f>HLOOKUP(C206,$AH$2:$BU$3,2,0)</f>
        <v>620</v>
      </c>
      <c r="F206" s="97">
        <f t="shared" ref="F206:F209" si="33">D206*E206</f>
        <v>0</v>
      </c>
      <c r="G206" s="161"/>
      <c r="H206" s="142"/>
      <c r="I206" s="130" t="e">
        <f>VLOOKUP(H206,Presupuesto!$B$11:$C$565,2,0)</f>
        <v>#N/A</v>
      </c>
      <c r="J206" s="218" t="s">
        <v>1451</v>
      </c>
      <c r="K206" s="98" t="s">
        <v>393</v>
      </c>
    </row>
    <row r="207" spans="3:11" x14ac:dyDescent="0.25">
      <c r="C207" s="141" t="s">
        <v>2835</v>
      </c>
      <c r="D207" s="158">
        <v>1</v>
      </c>
      <c r="E207" s="123">
        <v>180000</v>
      </c>
      <c r="F207" s="97">
        <f t="shared" si="33"/>
        <v>180000</v>
      </c>
      <c r="G207" s="161" t="s">
        <v>128</v>
      </c>
      <c r="H207" s="142" t="s">
        <v>280</v>
      </c>
      <c r="I207" s="130" t="str">
        <f>VLOOKUP(H207,Presupuesto!$B$11:$C$565,2,0)</f>
        <v>ALQUILER DE EDIFICIOS Y LOCALES (22100-00)</v>
      </c>
      <c r="J207" s="98" t="s">
        <v>1358</v>
      </c>
      <c r="K207" s="98" t="s">
        <v>401</v>
      </c>
    </row>
    <row r="208" spans="3:11" x14ac:dyDescent="0.25">
      <c r="C208" s="141"/>
      <c r="D208" s="158"/>
      <c r="E208" s="123"/>
      <c r="F208" s="97">
        <f t="shared" si="33"/>
        <v>0</v>
      </c>
      <c r="G208" s="161"/>
      <c r="H208" s="142"/>
      <c r="I208" s="130" t="e">
        <f>VLOOKUP(H208,Presupuesto!$B$11:$C$565,2,0)</f>
        <v>#N/A</v>
      </c>
      <c r="J208" s="98" t="str">
        <f t="shared" ref="J208:J209" si="34">$J$206</f>
        <v>Desarrollo del Sistema de Educación Superior</v>
      </c>
      <c r="K208" s="98" t="s">
        <v>411</v>
      </c>
    </row>
    <row r="209" spans="3:11" x14ac:dyDescent="0.25">
      <c r="C209" s="141"/>
      <c r="D209" s="158"/>
      <c r="E209" s="123"/>
      <c r="F209" s="97">
        <f t="shared" si="33"/>
        <v>0</v>
      </c>
      <c r="G209" s="161"/>
      <c r="H209" s="142"/>
      <c r="I209" s="130" t="e">
        <f>VLOOKUP(H209,Presupuesto!$B$11:$C$565,2,0)</f>
        <v>#N/A</v>
      </c>
      <c r="J209" s="98" t="str">
        <f t="shared" si="34"/>
        <v>Desarrollo del Sistema de Educación Superior</v>
      </c>
      <c r="K209" s="98" t="s">
        <v>411</v>
      </c>
    </row>
    <row r="211" spans="3:11" ht="15.75" thickBot="1" x14ac:dyDescent="0.3"/>
    <row r="212" spans="3:11" ht="15.75" thickBot="1" x14ac:dyDescent="0.3">
      <c r="C212" s="157" t="s">
        <v>53</v>
      </c>
      <c r="D212" s="370">
        <f>SUM(F219:F222)</f>
        <v>80000</v>
      </c>
      <c r="F212" s="70"/>
      <c r="G212" s="79"/>
      <c r="H212" s="70"/>
      <c r="I212" s="70"/>
    </row>
    <row r="213" spans="3:11" x14ac:dyDescent="0.25">
      <c r="C213" s="70"/>
      <c r="D213" s="31"/>
      <c r="E213" s="93"/>
      <c r="F213" s="93"/>
      <c r="G213" s="93"/>
      <c r="H213" s="76"/>
      <c r="I213" s="76"/>
      <c r="J213" s="76"/>
      <c r="K213" s="112"/>
    </row>
    <row r="214" spans="3:11" x14ac:dyDescent="0.25">
      <c r="C214" s="70"/>
      <c r="D214" s="31"/>
      <c r="E214" s="93"/>
      <c r="F214" s="93"/>
      <c r="G214" s="93"/>
      <c r="H214" s="76"/>
      <c r="I214" s="76"/>
      <c r="J214" s="76"/>
      <c r="K214" s="112"/>
    </row>
    <row r="215" spans="3:11" ht="15.75" x14ac:dyDescent="0.25">
      <c r="C215" s="202" t="s">
        <v>391</v>
      </c>
      <c r="D215" s="686" t="s">
        <v>2710</v>
      </c>
      <c r="E215" s="93"/>
      <c r="F215" s="93"/>
      <c r="G215" s="93"/>
      <c r="H215" s="76"/>
      <c r="I215" s="76"/>
      <c r="J215" s="76"/>
      <c r="K215" s="112"/>
    </row>
    <row r="216" spans="3:11" ht="18.75" x14ac:dyDescent="0.25">
      <c r="C216" s="210" t="str">
        <f>IFERROR(VLOOKUP(D215,'1. Desarrollo e Innov. Curricu.'!$F:$G,2,FALSE),IFERROR(VLOOKUP(D215,'2. Investigación Científica'!$F:$G,2,FALSE),IFERROR(VLOOKUP(D215,'3. Vinculación Univ. Sociedad'!$F:$G,2,FALSE),IFERROR(VLOOKUP(D215,'4. Docencia y Profesorado Univ.'!$F:$G,2,FALSE),IFERROR(VLOOKUP(D215,'5. Estudiantes y Graduados'!$F:$G,2,FALSE),IFERROR(VLOOKUP(D215,'11. Gestion Administrativa'!$F:$G,2,FALSE),IFERROR(VLOOKUP(D215,'13. Gestión Académica'!$F:$G,2,FALSE),IFERROR(VLOOKUP(D215,'9. Asegura. de la Calid. y M'!$F:$G,2,FALSE),IFERROR(VLOOKUP(D215,'6. Gestión del Conocimiento'!$F:$G,2,FALSE),IFERROR(VLOOKUP(D215,'15. Gobernabilidad y Proceso...'!$F:$G,2,FALSE),IFERROR(VLOOKUP(D215,'12. Gestión del Talento Humano'!$F:$G,2,FALSE),IFERROR(VLOOKUP(D215,'14. Internacional... de la E.S.'!$F:$G,2,FALSE),IFERROR(VLOOKUP(D215,'10. Posgrado'!$F:$G,2,FALSE),IFERROR(VLOOKUP(D215,'17. Gestión TIC'!$F:$G,2,FALSE),IFERROR(VLOOKUP(D215,'16. Desa. del Sistema Educ.Sup.'!$F:$G,2,FALSE),IFERROR(VLOOKUP(D215,'8. Cultura de Inno. Insti...'!$F:$G,2,FALSE),VLOOKUP(D215,'7. Lo Esencial de la Reforma U.'!$F:$G,2,0)))))))))))))))))</f>
        <v>Planificacion de actividades. Gestion e invitacion de expertos. Desarrollo de Programa. Desarrollo Logistico. Ejecucion del Congreso Ciencias Biomedica</v>
      </c>
      <c r="D216" s="31"/>
      <c r="E216" s="93"/>
      <c r="F216" s="93"/>
      <c r="G216" s="93"/>
      <c r="H216" s="76"/>
      <c r="I216" s="76"/>
      <c r="J216" s="76"/>
      <c r="K216" s="112"/>
    </row>
    <row r="217" spans="3:11" ht="15.75" thickBot="1" x14ac:dyDescent="0.3">
      <c r="F217" s="93"/>
      <c r="G217" s="76"/>
      <c r="H217" s="76"/>
      <c r="I217" s="76"/>
    </row>
    <row r="218" spans="3:11" ht="30.75" thickBot="1" x14ac:dyDescent="0.3">
      <c r="C218" s="129" t="s">
        <v>44</v>
      </c>
      <c r="D218" s="129" t="s">
        <v>55</v>
      </c>
      <c r="E218" s="136" t="s">
        <v>57</v>
      </c>
      <c r="F218" s="135" t="s">
        <v>27</v>
      </c>
      <c r="G218" s="133" t="s">
        <v>130</v>
      </c>
      <c r="H218" s="136" t="s">
        <v>46</v>
      </c>
      <c r="I218" s="133" t="s">
        <v>131</v>
      </c>
      <c r="J218" s="133" t="s">
        <v>409</v>
      </c>
      <c r="K218" s="133" t="s">
        <v>410</v>
      </c>
    </row>
    <row r="219" spans="3:11" x14ac:dyDescent="0.25">
      <c r="C219" s="220" t="s">
        <v>439</v>
      </c>
      <c r="D219" s="221">
        <v>2</v>
      </c>
      <c r="E219" s="219">
        <v>15000</v>
      </c>
      <c r="F219" s="97">
        <f t="shared" ref="F219:F220" si="35">D219*E219</f>
        <v>30000</v>
      </c>
      <c r="G219" s="161" t="s">
        <v>128</v>
      </c>
      <c r="H219" s="142" t="s">
        <v>753</v>
      </c>
      <c r="I219" s="130" t="s">
        <v>2800</v>
      </c>
      <c r="J219" s="218" t="s">
        <v>471</v>
      </c>
      <c r="K219" s="98" t="s">
        <v>400</v>
      </c>
    </row>
    <row r="220" spans="3:11" x14ac:dyDescent="0.25">
      <c r="C220" s="141" t="s">
        <v>2798</v>
      </c>
      <c r="D220" s="158">
        <v>2</v>
      </c>
      <c r="E220" s="123">
        <v>25000</v>
      </c>
      <c r="F220" s="97">
        <f t="shared" si="35"/>
        <v>50000</v>
      </c>
      <c r="G220" s="161" t="s">
        <v>128</v>
      </c>
      <c r="H220" s="142" t="s">
        <v>307</v>
      </c>
      <c r="I220" s="130" t="str">
        <f>VLOOKUP(H220,Presupuesto!$B$11:$C$565,2,0)</f>
        <v>VIATICOS AL EXTERIOR</v>
      </c>
      <c r="J220" s="98" t="s">
        <v>471</v>
      </c>
      <c r="K220" s="98" t="s">
        <v>400</v>
      </c>
    </row>
    <row r="221" spans="3:11" x14ac:dyDescent="0.25">
      <c r="C221" s="141"/>
      <c r="D221" s="158"/>
      <c r="E221" s="123"/>
      <c r="F221" s="97">
        <f t="shared" ref="F221:F222" si="36">D221*E221</f>
        <v>0</v>
      </c>
      <c r="G221" s="161"/>
      <c r="H221" s="142"/>
      <c r="I221" s="130" t="e">
        <f>VLOOKUP(H221,Presupuesto!$B$11:$C$565,2,0)</f>
        <v>#N/A</v>
      </c>
      <c r="J221" s="98" t="str">
        <f t="shared" ref="J221:J222" si="37">$J$219</f>
        <v>Gestión del Conocimiento</v>
      </c>
      <c r="K221" s="98" t="s">
        <v>400</v>
      </c>
    </row>
    <row r="222" spans="3:11" x14ac:dyDescent="0.25">
      <c r="C222" s="141"/>
      <c r="D222" s="158"/>
      <c r="E222" s="123"/>
      <c r="F222" s="97">
        <f t="shared" si="36"/>
        <v>0</v>
      </c>
      <c r="G222" s="161"/>
      <c r="H222" s="142"/>
      <c r="I222" s="130" t="e">
        <f>VLOOKUP(H222,Presupuesto!$B$11:$C$565,2,0)</f>
        <v>#N/A</v>
      </c>
      <c r="J222" s="98" t="str">
        <f t="shared" si="37"/>
        <v>Gestión del Conocimiento</v>
      </c>
      <c r="K222" s="98" t="s">
        <v>400</v>
      </c>
    </row>
    <row r="224" spans="3:11" ht="15.75" thickBot="1" x14ac:dyDescent="0.3">
      <c r="F224" s="90"/>
      <c r="G224" s="89"/>
      <c r="H224" s="90"/>
      <c r="I224" s="90"/>
    </row>
    <row r="225" spans="3:11" ht="15.75" thickBot="1" x14ac:dyDescent="0.3">
      <c r="C225" s="157" t="s">
        <v>53</v>
      </c>
      <c r="D225" s="370">
        <f>SUM(F232:F240)</f>
        <v>81500</v>
      </c>
      <c r="F225" s="70"/>
      <c r="G225" s="79"/>
      <c r="H225" s="70"/>
      <c r="I225" s="70"/>
    </row>
    <row r="226" spans="3:11" x14ac:dyDescent="0.25">
      <c r="C226" s="70"/>
      <c r="D226" s="31"/>
      <c r="E226" s="93"/>
      <c r="F226" s="93"/>
      <c r="G226" s="93"/>
      <c r="H226" s="76"/>
      <c r="I226" s="76"/>
      <c r="J226" s="76"/>
      <c r="K226" s="112"/>
    </row>
    <row r="227" spans="3:11" x14ac:dyDescent="0.25">
      <c r="C227" s="70"/>
      <c r="D227" s="31"/>
      <c r="E227" s="93"/>
      <c r="F227" s="93"/>
      <c r="G227" s="93"/>
      <c r="H227" s="76"/>
      <c r="I227" s="76"/>
      <c r="J227" s="76"/>
      <c r="K227" s="112"/>
    </row>
    <row r="228" spans="3:11" ht="15.75" x14ac:dyDescent="0.25">
      <c r="C228" s="202" t="s">
        <v>391</v>
      </c>
      <c r="D228" s="686" t="s">
        <v>2716</v>
      </c>
      <c r="E228" s="93"/>
      <c r="F228" s="93"/>
      <c r="G228" s="93"/>
      <c r="H228" s="76"/>
      <c r="I228" s="76"/>
      <c r="J228" s="76"/>
      <c r="K228" s="112"/>
    </row>
    <row r="229" spans="3:11" ht="18.75" x14ac:dyDescent="0.25">
      <c r="C229" s="210" t="str">
        <f>IFERROR(VLOOKUP(D228,'1. Desarrollo e Innov. Curricu.'!$F:$G,2,FALSE),IFERROR(VLOOKUP(D228,'2. Investigación Científica'!$F:$G,2,FALSE),IFERROR(VLOOKUP(D228,'3. Vinculación Univ. Sociedad'!$F:$G,2,FALSE),IFERROR(VLOOKUP(D228,'4. Docencia y Profesorado Univ.'!$F:$G,2,FALSE),IFERROR(VLOOKUP(D228,'5. Estudiantes y Graduados'!$F:$G,2,FALSE),IFERROR(VLOOKUP(D228,'11. Gestion Administrativa'!$F:$G,2,FALSE),IFERROR(VLOOKUP(D228,'13. Gestión Académica'!$F:$G,2,FALSE),IFERROR(VLOOKUP(D228,'9. Asegura. de la Calid. y M'!$F:$G,2,FALSE),IFERROR(VLOOKUP(D228,'6. Gestión del Conocimiento'!$F:$G,2,FALSE),IFERROR(VLOOKUP(D228,'15. Gobernabilidad y Proceso...'!$F:$G,2,FALSE),IFERROR(VLOOKUP(D228,'12. Gestión del Talento Humano'!$F:$G,2,FALSE),IFERROR(VLOOKUP(D228,'14. Internacional... de la E.S.'!$F:$G,2,FALSE),IFERROR(VLOOKUP(D228,'10. Posgrado'!$F:$G,2,FALSE),IFERROR(VLOOKUP(D228,'17. Gestión TIC'!$F:$G,2,FALSE),IFERROR(VLOOKUP(D228,'16. Desa. del Sistema Educ.Sup.'!$F:$G,2,FALSE),IFERROR(VLOOKUP(D228,'8. Cultura de Inno. Insti...'!$F:$G,2,FALSE),VLOOKUP(D228,'7. Lo Esencial de la Reforma U.'!$F:$G,2,0)))))))))))))))))</f>
        <v xml:space="preserve">Planificacion de actividades. Elaboracion de diseño. Impresión de la revista. Promocion de la revista UTES. </v>
      </c>
      <c r="D229" s="31"/>
      <c r="E229" s="93"/>
      <c r="F229" s="93"/>
      <c r="G229" s="93"/>
      <c r="H229" s="76"/>
      <c r="I229" s="76"/>
      <c r="J229" s="76"/>
      <c r="K229" s="112"/>
    </row>
    <row r="230" spans="3:11" ht="15.75" thickBot="1" x14ac:dyDescent="0.3">
      <c r="F230" s="93"/>
      <c r="G230" s="76"/>
      <c r="H230" s="76"/>
      <c r="I230" s="76"/>
    </row>
    <row r="231" spans="3:11" ht="30.75" thickBot="1" x14ac:dyDescent="0.3">
      <c r="C231" s="129" t="s">
        <v>44</v>
      </c>
      <c r="D231" s="129" t="s">
        <v>55</v>
      </c>
      <c r="E231" s="136" t="s">
        <v>57</v>
      </c>
      <c r="F231" s="135" t="s">
        <v>27</v>
      </c>
      <c r="G231" s="133" t="s">
        <v>130</v>
      </c>
      <c r="H231" s="136" t="s">
        <v>46</v>
      </c>
      <c r="I231" s="133" t="s">
        <v>131</v>
      </c>
      <c r="J231" s="133" t="s">
        <v>409</v>
      </c>
      <c r="K231" s="133" t="s">
        <v>410</v>
      </c>
    </row>
    <row r="232" spans="3:11" x14ac:dyDescent="0.25">
      <c r="C232" s="220" t="s">
        <v>438</v>
      </c>
      <c r="D232" s="221"/>
      <c r="E232" s="219">
        <f>HLOOKUP(C232,$AH$2:$BU$3,2,0)</f>
        <v>620</v>
      </c>
      <c r="F232" s="97">
        <f t="shared" ref="F232:F240" si="38">D232*E232</f>
        <v>0</v>
      </c>
      <c r="G232" s="161"/>
      <c r="H232" s="142"/>
      <c r="I232" s="130" t="e">
        <f>VLOOKUP(H232,Presupuesto!$B$11:$C$565,2,0)</f>
        <v>#N/A</v>
      </c>
      <c r="J232" s="218" t="s">
        <v>1451</v>
      </c>
      <c r="K232" s="98" t="s">
        <v>393</v>
      </c>
    </row>
    <row r="233" spans="3:11" x14ac:dyDescent="0.25">
      <c r="C233" s="141" t="s">
        <v>2841</v>
      </c>
      <c r="D233" s="158">
        <v>1000</v>
      </c>
      <c r="E233" s="123">
        <v>80</v>
      </c>
      <c r="F233" s="97">
        <f t="shared" si="38"/>
        <v>80000</v>
      </c>
      <c r="G233" s="161" t="s">
        <v>128</v>
      </c>
      <c r="H233" s="142" t="s">
        <v>293</v>
      </c>
      <c r="I233" s="130" t="str">
        <f>VLOOKUP(H233,Presupuesto!$B$11:$C$565,2,0)</f>
        <v>IMPRENTA, PUBLIC. Y REPRODUC. (25300-00)</v>
      </c>
      <c r="J233" s="98" t="s">
        <v>471</v>
      </c>
      <c r="K233" s="98" t="s">
        <v>395</v>
      </c>
    </row>
    <row r="234" spans="3:11" x14ac:dyDescent="0.25">
      <c r="C234" s="141" t="s">
        <v>2842</v>
      </c>
      <c r="D234" s="158">
        <v>100</v>
      </c>
      <c r="E234" s="123">
        <v>15</v>
      </c>
      <c r="F234" s="97">
        <f t="shared" si="38"/>
        <v>1500</v>
      </c>
      <c r="G234" s="161" t="s">
        <v>128</v>
      </c>
      <c r="H234" s="142" t="s">
        <v>953</v>
      </c>
      <c r="I234" s="130" t="str">
        <f>VLOOKUP(H234,Presupuesto!$B$11:$C$565,2,0)</f>
        <v>OTROS RESPUESTOS Y ACCESORIOS MENORES</v>
      </c>
      <c r="J234" s="98" t="s">
        <v>471</v>
      </c>
      <c r="K234" s="98" t="s">
        <v>395</v>
      </c>
    </row>
    <row r="235" spans="3:11" x14ac:dyDescent="0.25">
      <c r="C235" s="141"/>
      <c r="D235" s="158"/>
      <c r="E235" s="123"/>
      <c r="F235" s="97">
        <f t="shared" si="38"/>
        <v>0</v>
      </c>
      <c r="G235" s="161"/>
      <c r="H235" s="142"/>
      <c r="I235" s="130" t="e">
        <f>VLOOKUP(H235,Presupuesto!$B$11:$C$565,2,0)</f>
        <v>#N/A</v>
      </c>
      <c r="J235" s="98" t="str">
        <f t="shared" ref="J235:J240" si="39">$J$232</f>
        <v>Desarrollo del Sistema de Educación Superior</v>
      </c>
      <c r="K235" s="98" t="s">
        <v>411</v>
      </c>
    </row>
    <row r="236" spans="3:11" x14ac:dyDescent="0.25">
      <c r="C236" s="141"/>
      <c r="D236" s="158"/>
      <c r="E236" s="123"/>
      <c r="F236" s="97">
        <f t="shared" si="38"/>
        <v>0</v>
      </c>
      <c r="G236" s="161"/>
      <c r="H236" s="142"/>
      <c r="I236" s="130" t="e">
        <f>VLOOKUP(H236,Presupuesto!$B$11:$C$565,2,0)</f>
        <v>#N/A</v>
      </c>
      <c r="J236" s="98" t="str">
        <f t="shared" si="39"/>
        <v>Desarrollo del Sistema de Educación Superior</v>
      </c>
      <c r="K236" s="98" t="s">
        <v>411</v>
      </c>
    </row>
    <row r="237" spans="3:11" x14ac:dyDescent="0.25">
      <c r="C237" s="141"/>
      <c r="D237" s="158"/>
      <c r="E237" s="123"/>
      <c r="F237" s="97">
        <f t="shared" si="38"/>
        <v>0</v>
      </c>
      <c r="G237" s="161"/>
      <c r="H237" s="142"/>
      <c r="I237" s="130" t="e">
        <f>VLOOKUP(H237,Presupuesto!$B$11:$C$565,2,0)</f>
        <v>#N/A</v>
      </c>
      <c r="J237" s="98" t="str">
        <f t="shared" si="39"/>
        <v>Desarrollo del Sistema de Educación Superior</v>
      </c>
      <c r="K237" s="98" t="s">
        <v>400</v>
      </c>
    </row>
    <row r="238" spans="3:11" x14ac:dyDescent="0.25">
      <c r="C238" s="145"/>
      <c r="D238" s="151"/>
      <c r="E238" s="118"/>
      <c r="F238" s="97">
        <f t="shared" si="38"/>
        <v>0</v>
      </c>
      <c r="G238" s="161"/>
      <c r="H238" s="146"/>
      <c r="I238" s="130" t="e">
        <f>VLOOKUP(H238,Presupuesto!$B$11:$C$565,2,0)</f>
        <v>#N/A</v>
      </c>
      <c r="J238" s="98" t="str">
        <f t="shared" si="39"/>
        <v>Desarrollo del Sistema de Educación Superior</v>
      </c>
      <c r="K238" s="98" t="s">
        <v>411</v>
      </c>
    </row>
    <row r="239" spans="3:11" x14ac:dyDescent="0.25">
      <c r="C239" s="145"/>
      <c r="D239" s="151"/>
      <c r="E239" s="118"/>
      <c r="F239" s="97">
        <f t="shared" si="38"/>
        <v>0</v>
      </c>
      <c r="G239" s="161"/>
      <c r="H239" s="146"/>
      <c r="I239" s="130" t="e">
        <f>VLOOKUP(H239,Presupuesto!$B$11:$C$565,2,0)</f>
        <v>#N/A</v>
      </c>
      <c r="J239" s="98" t="str">
        <f t="shared" si="39"/>
        <v>Desarrollo del Sistema de Educación Superior</v>
      </c>
      <c r="K239" s="98" t="s">
        <v>411</v>
      </c>
    </row>
    <row r="240" spans="3:11" ht="15.75" thickBot="1" x14ac:dyDescent="0.3">
      <c r="C240" s="147"/>
      <c r="D240" s="159"/>
      <c r="E240" s="103"/>
      <c r="F240" s="105">
        <f t="shared" si="38"/>
        <v>0</v>
      </c>
      <c r="G240" s="162"/>
      <c r="H240" s="148"/>
      <c r="I240" s="132" t="e">
        <f>VLOOKUP(H240,Presupuesto!$B$11:$C$565,2,0)</f>
        <v>#N/A</v>
      </c>
      <c r="J240" s="106" t="str">
        <f t="shared" si="39"/>
        <v>Desarrollo del Sistema de Educación Superior</v>
      </c>
      <c r="K240" s="124" t="s">
        <v>393</v>
      </c>
    </row>
    <row r="242" spans="3:11" ht="15.75" thickBot="1" x14ac:dyDescent="0.3"/>
    <row r="243" spans="3:11" ht="15.75" thickBot="1" x14ac:dyDescent="0.3">
      <c r="C243" s="157" t="s">
        <v>53</v>
      </c>
      <c r="D243" s="370">
        <f>SUM(F250:F254)</f>
        <v>40750</v>
      </c>
      <c r="F243" s="70"/>
      <c r="G243" s="79"/>
      <c r="H243" s="70"/>
      <c r="I243" s="70"/>
    </row>
    <row r="244" spans="3:11" x14ac:dyDescent="0.25">
      <c r="C244" s="70"/>
      <c r="D244" s="31"/>
      <c r="E244" s="93"/>
      <c r="F244" s="93"/>
      <c r="G244" s="93"/>
      <c r="H244" s="76"/>
      <c r="I244" s="76"/>
      <c r="J244" s="76"/>
      <c r="K244" s="112"/>
    </row>
    <row r="245" spans="3:11" x14ac:dyDescent="0.25">
      <c r="C245" s="70"/>
      <c r="D245" s="31"/>
      <c r="E245" s="93"/>
      <c r="F245" s="93"/>
      <c r="G245" s="93"/>
      <c r="H245" s="76"/>
      <c r="I245" s="76"/>
      <c r="J245" s="76"/>
      <c r="K245" s="112"/>
    </row>
    <row r="246" spans="3:11" ht="15.75" x14ac:dyDescent="0.25">
      <c r="C246" s="202" t="s">
        <v>391</v>
      </c>
      <c r="D246" s="686" t="s">
        <v>2715</v>
      </c>
      <c r="E246" s="93"/>
      <c r="F246" s="93"/>
      <c r="G246" s="93"/>
      <c r="H246" s="76"/>
      <c r="I246" s="76"/>
      <c r="J246" s="76"/>
      <c r="K246" s="112"/>
    </row>
    <row r="247" spans="3:11" ht="18.75" x14ac:dyDescent="0.25">
      <c r="C247" s="210" t="str">
        <f>IFERROR(VLOOKUP(D246,'1. Desarrollo e Innov. Curricu.'!$F:$G,2,FALSE),IFERROR(VLOOKUP(D246,'2. Investigación Científica'!$F:$G,2,FALSE),IFERROR(VLOOKUP(D246,'3. Vinculación Univ. Sociedad'!$F:$G,2,FALSE),IFERROR(VLOOKUP(D246,'4. Docencia y Profesorado Univ.'!$F:$G,2,FALSE),IFERROR(VLOOKUP(D246,'5. Estudiantes y Graduados'!$F:$G,2,FALSE),IFERROR(VLOOKUP(D246,'11. Gestion Administrativa'!$F:$G,2,FALSE),IFERROR(VLOOKUP(D246,'13. Gestión Académica'!$F:$G,2,FALSE),IFERROR(VLOOKUP(D246,'9. Asegura. de la Calid. y M'!$F:$G,2,FALSE),IFERROR(VLOOKUP(D246,'6. Gestión del Conocimiento'!$F:$G,2,FALSE),IFERROR(VLOOKUP(D246,'15. Gobernabilidad y Proceso...'!$F:$G,2,FALSE),IFERROR(VLOOKUP(D246,'12. Gestión del Talento Humano'!$F:$G,2,FALSE),IFERROR(VLOOKUP(D246,'14. Internacional... de la E.S.'!$F:$G,2,FALSE),IFERROR(VLOOKUP(D246,'10. Posgrado'!$F:$G,2,FALSE),IFERROR(VLOOKUP(D246,'17. Gestión TIC'!$F:$G,2,FALSE),IFERROR(VLOOKUP(D246,'16. Desa. del Sistema Educ.Sup.'!$F:$G,2,FALSE),IFERROR(VLOOKUP(D246,'8. Cultura de Inno. Insti...'!$F:$G,2,FALSE),VLOOKUP(D246,'7. Lo Esencial de la Reforma U.'!$F:$G,2,0)))))))))))))))))</f>
        <v xml:space="preserve">Redaccion del manual. Impresión y fotocopiado. Promocion del manual. Creacion de un renglon presupuestario para la venta. Manual del Proyecto Familias y Comunidades. </v>
      </c>
      <c r="D247" s="31"/>
      <c r="E247" s="93"/>
      <c r="F247" s="93"/>
      <c r="G247" s="93"/>
      <c r="H247" s="76"/>
      <c r="I247" s="76"/>
      <c r="J247" s="76"/>
      <c r="K247" s="112"/>
    </row>
    <row r="248" spans="3:11" ht="15.75" thickBot="1" x14ac:dyDescent="0.3">
      <c r="F248" s="93"/>
      <c r="G248" s="76"/>
      <c r="H248" s="76"/>
      <c r="I248" s="76"/>
    </row>
    <row r="249" spans="3:11" ht="30.75" thickBot="1" x14ac:dyDescent="0.3">
      <c r="C249" s="129" t="s">
        <v>44</v>
      </c>
      <c r="D249" s="129" t="s">
        <v>55</v>
      </c>
      <c r="E249" s="136" t="s">
        <v>57</v>
      </c>
      <c r="F249" s="135" t="s">
        <v>27</v>
      </c>
      <c r="G249" s="133" t="s">
        <v>130</v>
      </c>
      <c r="H249" s="136" t="s">
        <v>46</v>
      </c>
      <c r="I249" s="133" t="s">
        <v>131</v>
      </c>
      <c r="J249" s="133" t="s">
        <v>409</v>
      </c>
      <c r="K249" s="133" t="s">
        <v>410</v>
      </c>
    </row>
    <row r="250" spans="3:11" x14ac:dyDescent="0.25">
      <c r="C250" s="220" t="s">
        <v>438</v>
      </c>
      <c r="D250" s="221"/>
      <c r="E250" s="219">
        <f>HLOOKUP(C250,$AH$2:$BU$3,2,0)</f>
        <v>620</v>
      </c>
      <c r="F250" s="97">
        <f t="shared" ref="F250:F254" si="40">D250*E250</f>
        <v>0</v>
      </c>
      <c r="G250" s="161"/>
      <c r="H250" s="142"/>
      <c r="I250" s="130" t="e">
        <f>VLOOKUP(H250,Presupuesto!$B$11:$C$565,2,0)</f>
        <v>#N/A</v>
      </c>
      <c r="J250" s="218" t="s">
        <v>1451</v>
      </c>
      <c r="K250" s="98" t="s">
        <v>393</v>
      </c>
    </row>
    <row r="251" spans="3:11" x14ac:dyDescent="0.25">
      <c r="C251" s="141" t="s">
        <v>2841</v>
      </c>
      <c r="D251" s="158">
        <v>500</v>
      </c>
      <c r="E251" s="123">
        <v>80</v>
      </c>
      <c r="F251" s="97">
        <f t="shared" si="40"/>
        <v>40000</v>
      </c>
      <c r="G251" s="161" t="s">
        <v>128</v>
      </c>
      <c r="H251" s="142" t="s">
        <v>293</v>
      </c>
      <c r="I251" s="130" t="str">
        <f>VLOOKUP(H251,Presupuesto!$B$11:$C$565,2,0)</f>
        <v>IMPRENTA, PUBLIC. Y REPRODUC. (25300-00)</v>
      </c>
      <c r="J251" s="98" t="s">
        <v>471</v>
      </c>
      <c r="K251" s="98" t="s">
        <v>395</v>
      </c>
    </row>
    <row r="252" spans="3:11" x14ac:dyDescent="0.25">
      <c r="C252" s="141" t="s">
        <v>2842</v>
      </c>
      <c r="D252" s="158">
        <v>50</v>
      </c>
      <c r="E252" s="123">
        <v>15</v>
      </c>
      <c r="F252" s="97">
        <f t="shared" si="40"/>
        <v>750</v>
      </c>
      <c r="G252" s="161" t="s">
        <v>128</v>
      </c>
      <c r="H252" s="142" t="s">
        <v>953</v>
      </c>
      <c r="I252" s="130" t="str">
        <f>VLOOKUP(H252,Presupuesto!$B$11:$C$565,2,0)</f>
        <v>OTROS RESPUESTOS Y ACCESORIOS MENORES</v>
      </c>
      <c r="J252" s="98" t="s">
        <v>471</v>
      </c>
      <c r="K252" s="98" t="s">
        <v>395</v>
      </c>
    </row>
    <row r="253" spans="3:11" x14ac:dyDescent="0.25">
      <c r="C253" s="141"/>
      <c r="D253" s="158"/>
      <c r="E253" s="123"/>
      <c r="F253" s="97">
        <f t="shared" si="40"/>
        <v>0</v>
      </c>
      <c r="G253" s="161"/>
      <c r="H253" s="142"/>
      <c r="I253" s="130" t="e">
        <f>VLOOKUP(H253,Presupuesto!$B$11:$C$565,2,0)</f>
        <v>#N/A</v>
      </c>
      <c r="J253" s="98" t="str">
        <f t="shared" ref="J253:J254" si="41">$J$250</f>
        <v>Desarrollo del Sistema de Educación Superior</v>
      </c>
      <c r="K253" s="98" t="s">
        <v>411</v>
      </c>
    </row>
    <row r="254" spans="3:11" x14ac:dyDescent="0.25">
      <c r="C254" s="141"/>
      <c r="D254" s="158"/>
      <c r="E254" s="123"/>
      <c r="F254" s="97">
        <f t="shared" si="40"/>
        <v>0</v>
      </c>
      <c r="G254" s="161"/>
      <c r="H254" s="142"/>
      <c r="I254" s="130" t="e">
        <f>VLOOKUP(H254,Presupuesto!$B$11:$C$565,2,0)</f>
        <v>#N/A</v>
      </c>
      <c r="J254" s="98" t="str">
        <f t="shared" si="41"/>
        <v>Desarrollo del Sistema de Educación Superior</v>
      </c>
      <c r="K254" s="98" t="s">
        <v>411</v>
      </c>
    </row>
    <row r="256" spans="3:11" ht="15.75" thickBot="1" x14ac:dyDescent="0.3">
      <c r="F256" s="90"/>
      <c r="G256" s="89"/>
      <c r="H256" s="90"/>
      <c r="I256" s="90"/>
    </row>
    <row r="257" spans="3:11" ht="15.75" thickBot="1" x14ac:dyDescent="0.3">
      <c r="C257" s="157" t="s">
        <v>53</v>
      </c>
      <c r="D257" s="370">
        <f>SUM(F264:F269)</f>
        <v>81500</v>
      </c>
      <c r="F257" s="70"/>
      <c r="G257" s="79"/>
      <c r="H257" s="70"/>
      <c r="I257" s="70"/>
    </row>
    <row r="258" spans="3:11" x14ac:dyDescent="0.25">
      <c r="C258" s="70"/>
      <c r="D258" s="31"/>
      <c r="E258" s="93"/>
      <c r="F258" s="93"/>
      <c r="G258" s="93"/>
      <c r="H258" s="76"/>
      <c r="I258" s="76"/>
      <c r="J258" s="76"/>
      <c r="K258" s="112"/>
    </row>
    <row r="259" spans="3:11" x14ac:dyDescent="0.25">
      <c r="C259" s="70"/>
      <c r="D259" s="31"/>
      <c r="E259" s="93"/>
      <c r="F259" s="93"/>
      <c r="G259" s="93"/>
      <c r="H259" s="76"/>
      <c r="I259" s="76"/>
      <c r="J259" s="76"/>
      <c r="K259" s="112"/>
    </row>
    <row r="260" spans="3:11" ht="15.75" x14ac:dyDescent="0.25">
      <c r="C260" s="202" t="s">
        <v>391</v>
      </c>
      <c r="D260" s="686" t="s">
        <v>2719</v>
      </c>
      <c r="E260" s="93"/>
      <c r="F260" s="93"/>
      <c r="G260" s="93"/>
      <c r="H260" s="76"/>
      <c r="I260" s="76"/>
      <c r="J260" s="76"/>
      <c r="K260" s="112"/>
    </row>
    <row r="261" spans="3:11" ht="18.75" x14ac:dyDescent="0.25">
      <c r="C261" s="210" t="str">
        <f>IFERROR(VLOOKUP(D260,'1. Desarrollo e Innov. Curricu.'!$F:$G,2,FALSE),IFERROR(VLOOKUP(D260,'2. Investigación Científica'!$F:$G,2,FALSE),IFERROR(VLOOKUP(D260,'3. Vinculación Univ. Sociedad'!$F:$G,2,FALSE),IFERROR(VLOOKUP(D260,'4. Docencia y Profesorado Univ.'!$F:$G,2,FALSE),IFERROR(VLOOKUP(D260,'5. Estudiantes y Graduados'!$F:$G,2,FALSE),IFERROR(VLOOKUP(D260,'11. Gestion Administrativa'!$F:$G,2,FALSE),IFERROR(VLOOKUP(D260,'13. Gestión Académica'!$F:$G,2,FALSE),IFERROR(VLOOKUP(D260,'9. Asegura. de la Calid. y M'!$F:$G,2,FALSE),IFERROR(VLOOKUP(D260,'6. Gestión del Conocimiento'!$F:$G,2,FALSE),IFERROR(VLOOKUP(D260,'15. Gobernabilidad y Proceso...'!$F:$G,2,FALSE),IFERROR(VLOOKUP(D260,'12. Gestión del Talento Humano'!$F:$G,2,FALSE),IFERROR(VLOOKUP(D260,'14. Internacional... de la E.S.'!$F:$G,2,FALSE),IFERROR(VLOOKUP(D260,'10. Posgrado'!$F:$G,2,FALSE),IFERROR(VLOOKUP(D260,'17. Gestión TIC'!$F:$G,2,FALSE),IFERROR(VLOOKUP(D260,'16. Desa. del Sistema Educ.Sup.'!$F:$G,2,FALSE),IFERROR(VLOOKUP(D260,'8. Cultura de Inno. Insti...'!$F:$G,2,FALSE),VLOOKUP(D260,'7. Lo Esencial de la Reforma U.'!$F:$G,2,0)))))))))))))))))</f>
        <v xml:space="preserve">Planificacion de actividades. Elaboracion de diseño. Impresión de la revista. Promocion de la revista. </v>
      </c>
      <c r="D261" s="31"/>
      <c r="E261" s="93"/>
      <c r="F261" s="93"/>
      <c r="G261" s="93"/>
      <c r="H261" s="76"/>
      <c r="I261" s="76"/>
      <c r="J261" s="76"/>
      <c r="K261" s="112"/>
    </row>
    <row r="262" spans="3:11" ht="15.75" thickBot="1" x14ac:dyDescent="0.3">
      <c r="F262" s="93"/>
      <c r="G262" s="76"/>
      <c r="H262" s="76"/>
      <c r="I262" s="76"/>
    </row>
    <row r="263" spans="3:11" ht="30.75" thickBot="1" x14ac:dyDescent="0.3">
      <c r="C263" s="129" t="s">
        <v>44</v>
      </c>
      <c r="D263" s="129" t="s">
        <v>55</v>
      </c>
      <c r="E263" s="136" t="s">
        <v>57</v>
      </c>
      <c r="F263" s="135" t="s">
        <v>27</v>
      </c>
      <c r="G263" s="133" t="s">
        <v>130</v>
      </c>
      <c r="H263" s="136" t="s">
        <v>46</v>
      </c>
      <c r="I263" s="133" t="s">
        <v>131</v>
      </c>
      <c r="J263" s="133" t="s">
        <v>409</v>
      </c>
      <c r="K263" s="133" t="s">
        <v>410</v>
      </c>
    </row>
    <row r="264" spans="3:11" x14ac:dyDescent="0.25">
      <c r="C264" s="220" t="s">
        <v>438</v>
      </c>
      <c r="D264" s="221"/>
      <c r="E264" s="219">
        <f>HLOOKUP(C264,$AH$2:$BU$3,2,0)</f>
        <v>620</v>
      </c>
      <c r="F264" s="97">
        <f t="shared" ref="F264:F269" si="42">D264*E264</f>
        <v>0</v>
      </c>
      <c r="G264" s="161"/>
      <c r="H264" s="142"/>
      <c r="I264" s="130" t="e">
        <f>VLOOKUP(H264,Presupuesto!$B$11:$C$565,2,0)</f>
        <v>#N/A</v>
      </c>
      <c r="J264" s="218" t="s">
        <v>1451</v>
      </c>
      <c r="K264" s="98" t="s">
        <v>393</v>
      </c>
    </row>
    <row r="265" spans="3:11" x14ac:dyDescent="0.25">
      <c r="C265" s="141" t="s">
        <v>2841</v>
      </c>
      <c r="D265" s="158">
        <v>1000</v>
      </c>
      <c r="E265" s="123">
        <v>80</v>
      </c>
      <c r="F265" s="97">
        <f t="shared" si="42"/>
        <v>80000</v>
      </c>
      <c r="G265" s="161" t="s">
        <v>128</v>
      </c>
      <c r="H265" s="142" t="s">
        <v>293</v>
      </c>
      <c r="I265" s="130" t="str">
        <f>VLOOKUP(H265,Presupuesto!$B$11:$C$565,2,0)</f>
        <v>IMPRENTA, PUBLIC. Y REPRODUC. (25300-00)</v>
      </c>
      <c r="J265" s="98" t="s">
        <v>471</v>
      </c>
      <c r="K265" s="98" t="s">
        <v>395</v>
      </c>
    </row>
    <row r="266" spans="3:11" x14ac:dyDescent="0.25">
      <c r="C266" s="141" t="s">
        <v>2842</v>
      </c>
      <c r="D266" s="158">
        <v>100</v>
      </c>
      <c r="E266" s="123">
        <v>15</v>
      </c>
      <c r="F266" s="97">
        <f t="shared" si="42"/>
        <v>1500</v>
      </c>
      <c r="G266" s="161" t="s">
        <v>128</v>
      </c>
      <c r="H266" s="142" t="s">
        <v>953</v>
      </c>
      <c r="I266" s="130" t="str">
        <f>VLOOKUP(H266,Presupuesto!$B$11:$C$565,2,0)</f>
        <v>OTROS RESPUESTOS Y ACCESORIOS MENORES</v>
      </c>
      <c r="J266" s="98" t="s">
        <v>471</v>
      </c>
      <c r="K266" s="98" t="s">
        <v>395</v>
      </c>
    </row>
    <row r="267" spans="3:11" x14ac:dyDescent="0.25">
      <c r="C267" s="141"/>
      <c r="D267" s="158"/>
      <c r="E267" s="123"/>
      <c r="F267" s="97">
        <f t="shared" si="42"/>
        <v>0</v>
      </c>
      <c r="G267" s="161"/>
      <c r="H267" s="142"/>
      <c r="I267" s="130" t="e">
        <f>VLOOKUP(H267,Presupuesto!$B$11:$C$565,2,0)</f>
        <v>#N/A</v>
      </c>
      <c r="J267" s="98" t="str">
        <f>$J$264</f>
        <v>Desarrollo del Sistema de Educación Superior</v>
      </c>
      <c r="K267" s="98" t="s">
        <v>411</v>
      </c>
    </row>
    <row r="268" spans="3:11" x14ac:dyDescent="0.25">
      <c r="C268" s="141"/>
      <c r="D268" s="158"/>
      <c r="E268" s="123"/>
      <c r="F268" s="97">
        <f t="shared" si="42"/>
        <v>0</v>
      </c>
      <c r="G268" s="161"/>
      <c r="H268" s="142"/>
      <c r="I268" s="130" t="e">
        <f>VLOOKUP(H268,Presupuesto!$B$11:$C$565,2,0)</f>
        <v>#N/A</v>
      </c>
      <c r="J268" s="98" t="str">
        <f>$J$264</f>
        <v>Desarrollo del Sistema de Educación Superior</v>
      </c>
      <c r="K268" s="98" t="s">
        <v>411</v>
      </c>
    </row>
    <row r="269" spans="3:11" x14ac:dyDescent="0.25">
      <c r="C269" s="141"/>
      <c r="D269" s="158"/>
      <c r="E269" s="123"/>
      <c r="F269" s="97">
        <f t="shared" si="42"/>
        <v>0</v>
      </c>
      <c r="G269" s="161"/>
      <c r="H269" s="142"/>
      <c r="I269" s="130" t="e">
        <f>VLOOKUP(H269,Presupuesto!$B$11:$C$565,2,0)</f>
        <v>#N/A</v>
      </c>
      <c r="J269" s="98" t="str">
        <f>$J$264</f>
        <v>Desarrollo del Sistema de Educación Superior</v>
      </c>
      <c r="K269" s="98" t="s">
        <v>400</v>
      </c>
    </row>
    <row r="271" spans="3:11" ht="15.75" thickBot="1" x14ac:dyDescent="0.3"/>
    <row r="272" spans="3:11" ht="15.75" thickBot="1" x14ac:dyDescent="0.3">
      <c r="C272" s="157" t="s">
        <v>53</v>
      </c>
      <c r="D272" s="370">
        <f>SUM(F279:F284)</f>
        <v>200000</v>
      </c>
      <c r="F272" s="70"/>
      <c r="G272" s="79"/>
      <c r="H272" s="70"/>
      <c r="I272" s="70"/>
    </row>
    <row r="273" spans="3:11" x14ac:dyDescent="0.25">
      <c r="C273" s="70"/>
      <c r="D273" s="31"/>
      <c r="E273" s="93"/>
      <c r="F273" s="93"/>
      <c r="G273" s="93"/>
      <c r="H273" s="76"/>
      <c r="I273" s="76"/>
      <c r="J273" s="76"/>
      <c r="K273" s="112"/>
    </row>
    <row r="274" spans="3:11" x14ac:dyDescent="0.25">
      <c r="C274" s="70"/>
      <c r="D274" s="31"/>
      <c r="E274" s="93"/>
      <c r="F274" s="93"/>
      <c r="G274" s="93"/>
      <c r="H274" s="76"/>
      <c r="I274" s="76"/>
      <c r="J274" s="76"/>
      <c r="K274" s="112"/>
    </row>
    <row r="275" spans="3:11" ht="15.75" x14ac:dyDescent="0.25">
      <c r="C275" s="202" t="s">
        <v>391</v>
      </c>
      <c r="D275" s="686" t="s">
        <v>2730</v>
      </c>
      <c r="E275" s="93"/>
      <c r="F275" s="93"/>
      <c r="G275" s="93"/>
      <c r="H275" s="76"/>
      <c r="I275" s="76"/>
      <c r="J275" s="76"/>
      <c r="K275" s="112"/>
    </row>
    <row r="276" spans="3:11" ht="18.75" x14ac:dyDescent="0.25">
      <c r="C276" s="210" t="str">
        <f>IFERROR(VLOOKUP(D275,'1. Desarrollo e Innov. Curricu.'!$F:$G,2,FALSE),IFERROR(VLOOKUP(D275,'2. Investigación Científica'!$F:$G,2,FALSE),IFERROR(VLOOKUP(D275,'3. Vinculación Univ. Sociedad'!$F:$G,2,FALSE),IFERROR(VLOOKUP(D275,'4. Docencia y Profesorado Univ.'!$F:$G,2,FALSE),IFERROR(VLOOKUP(D275,'5. Estudiantes y Graduados'!$F:$G,2,FALSE),IFERROR(VLOOKUP(D275,'11. Gestion Administrativa'!$F:$G,2,FALSE),IFERROR(VLOOKUP(D275,'13. Gestión Académica'!$F:$G,2,FALSE),IFERROR(VLOOKUP(D275,'9. Asegura. de la Calid. y M'!$F:$G,2,FALSE),IFERROR(VLOOKUP(D275,'6. Gestión del Conocimiento'!$F:$G,2,FALSE),IFERROR(VLOOKUP(D275,'15. Gobernabilidad y Proceso...'!$F:$G,2,FALSE),IFERROR(VLOOKUP(D275,'12. Gestión del Talento Humano'!$F:$G,2,FALSE),IFERROR(VLOOKUP(D275,'14. Internacional... de la E.S.'!$F:$G,2,FALSE),IFERROR(VLOOKUP(D275,'10. Posgrado'!$F:$G,2,FALSE),IFERROR(VLOOKUP(D275,'17. Gestión TIC'!$F:$G,2,FALSE),IFERROR(VLOOKUP(D275,'16. Desa. del Sistema Educ.Sup.'!$F:$G,2,FALSE),IFERROR(VLOOKUP(D275,'8. Cultura de Inno. Insti...'!$F:$G,2,FALSE),VLOOKUP(D275,'7. Lo Esencial de la Reforma U.'!$F:$G,2,0)))))))))))))))))</f>
        <v xml:space="preserve">hacer una inpeccion de los espacios fisicos de la Facultad. Emitir dictamen, elaborar un plan de mejora. Ejecucion del plan de mejora. </v>
      </c>
      <c r="D276" s="31"/>
      <c r="E276" s="93"/>
      <c r="F276" s="93"/>
      <c r="G276" s="93"/>
      <c r="H276" s="76"/>
      <c r="I276" s="76"/>
      <c r="J276" s="76"/>
      <c r="K276" s="112"/>
    </row>
    <row r="277" spans="3:11" ht="15.75" thickBot="1" x14ac:dyDescent="0.3">
      <c r="F277" s="93"/>
      <c r="G277" s="76"/>
      <c r="H277" s="76"/>
      <c r="I277" s="76"/>
    </row>
    <row r="278" spans="3:11" ht="30.75" thickBot="1" x14ac:dyDescent="0.3">
      <c r="C278" s="129" t="s">
        <v>44</v>
      </c>
      <c r="D278" s="129" t="s">
        <v>55</v>
      </c>
      <c r="E278" s="136" t="s">
        <v>57</v>
      </c>
      <c r="F278" s="135" t="s">
        <v>27</v>
      </c>
      <c r="G278" s="133" t="s">
        <v>130</v>
      </c>
      <c r="H278" s="136" t="s">
        <v>46</v>
      </c>
      <c r="I278" s="133" t="s">
        <v>131</v>
      </c>
      <c r="J278" s="133" t="s">
        <v>409</v>
      </c>
      <c r="K278" s="133" t="s">
        <v>410</v>
      </c>
    </row>
    <row r="279" spans="3:11" x14ac:dyDescent="0.25">
      <c r="C279" s="220" t="s">
        <v>438</v>
      </c>
      <c r="D279" s="221"/>
      <c r="E279" s="219">
        <f>HLOOKUP(C279,$AH$2:$BU$3,2,0)</f>
        <v>620</v>
      </c>
      <c r="F279" s="97">
        <f t="shared" ref="F279:F284" si="43">D279*E279</f>
        <v>0</v>
      </c>
      <c r="G279" s="161"/>
      <c r="H279" s="142"/>
      <c r="I279" s="130" t="e">
        <f>VLOOKUP(H279,Presupuesto!$B$11:$C$565,2,0)</f>
        <v>#N/A</v>
      </c>
      <c r="J279" s="218" t="s">
        <v>1451</v>
      </c>
      <c r="K279" s="98" t="s">
        <v>393</v>
      </c>
    </row>
    <row r="280" spans="3:11" ht="45" x14ac:dyDescent="0.25">
      <c r="C280" s="692" t="s">
        <v>2843</v>
      </c>
      <c r="D280" s="158">
        <v>100</v>
      </c>
      <c r="E280" s="123">
        <v>2000</v>
      </c>
      <c r="F280" s="97">
        <f t="shared" si="43"/>
        <v>200000</v>
      </c>
      <c r="G280" s="161" t="s">
        <v>128</v>
      </c>
      <c r="H280" s="142" t="s">
        <v>937</v>
      </c>
      <c r="I280" s="130" t="str">
        <f>VLOOKUP(H280,Presupuesto!$B$11:$C$565,2,0)</f>
        <v>ELEMENTOS DE LIMPIEZA</v>
      </c>
      <c r="J280" s="98" t="s">
        <v>1360</v>
      </c>
      <c r="K280" s="98" t="s">
        <v>394</v>
      </c>
    </row>
    <row r="281" spans="3:11" x14ac:dyDescent="0.25">
      <c r="C281" s="141"/>
      <c r="D281" s="158"/>
      <c r="E281" s="123"/>
      <c r="F281" s="97">
        <f t="shared" si="43"/>
        <v>0</v>
      </c>
      <c r="G281" s="161"/>
      <c r="H281" s="142"/>
      <c r="I281" s="130" t="e">
        <f>VLOOKUP(H281,Presupuesto!$B$11:$C$565,2,0)</f>
        <v>#N/A</v>
      </c>
      <c r="J281" s="98" t="str">
        <f t="shared" ref="J281:J284" si="44">$J$279</f>
        <v>Desarrollo del Sistema de Educación Superior</v>
      </c>
      <c r="K281" s="98" t="s">
        <v>411</v>
      </c>
    </row>
    <row r="282" spans="3:11" x14ac:dyDescent="0.25">
      <c r="C282" s="141"/>
      <c r="D282" s="158"/>
      <c r="E282" s="123"/>
      <c r="F282" s="97">
        <f t="shared" si="43"/>
        <v>0</v>
      </c>
      <c r="G282" s="161"/>
      <c r="H282" s="142"/>
      <c r="I282" s="130" t="e">
        <f>VLOOKUP(H282,Presupuesto!$B$11:$C$565,2,0)</f>
        <v>#N/A</v>
      </c>
      <c r="J282" s="98" t="str">
        <f t="shared" si="44"/>
        <v>Desarrollo del Sistema de Educación Superior</v>
      </c>
      <c r="K282" s="98" t="s">
        <v>411</v>
      </c>
    </row>
    <row r="283" spans="3:11" x14ac:dyDescent="0.25">
      <c r="C283" s="141"/>
      <c r="D283" s="158"/>
      <c r="E283" s="123"/>
      <c r="F283" s="97">
        <f t="shared" si="43"/>
        <v>0</v>
      </c>
      <c r="G283" s="161"/>
      <c r="H283" s="142"/>
      <c r="I283" s="130" t="e">
        <f>VLOOKUP(H283,Presupuesto!$B$11:$C$565,2,0)</f>
        <v>#N/A</v>
      </c>
      <c r="J283" s="98" t="str">
        <f t="shared" si="44"/>
        <v>Desarrollo del Sistema de Educación Superior</v>
      </c>
      <c r="K283" s="98" t="s">
        <v>411</v>
      </c>
    </row>
    <row r="284" spans="3:11" x14ac:dyDescent="0.25">
      <c r="C284" s="141"/>
      <c r="D284" s="158"/>
      <c r="E284" s="123"/>
      <c r="F284" s="97">
        <f t="shared" si="43"/>
        <v>0</v>
      </c>
      <c r="G284" s="161"/>
      <c r="H284" s="142"/>
      <c r="I284" s="130" t="e">
        <f>VLOOKUP(H284,Presupuesto!$B$11:$C$565,2,0)</f>
        <v>#N/A</v>
      </c>
      <c r="J284" s="98" t="str">
        <f t="shared" si="44"/>
        <v>Desarrollo del Sistema de Educación Superior</v>
      </c>
      <c r="K284" s="98" t="s">
        <v>400</v>
      </c>
    </row>
    <row r="286" spans="3:11" ht="15.75" thickBot="1" x14ac:dyDescent="0.3">
      <c r="F286" s="90"/>
      <c r="G286" s="89"/>
      <c r="H286" s="90"/>
      <c r="I286" s="90"/>
    </row>
    <row r="287" spans="3:11" ht="15.75" thickBot="1" x14ac:dyDescent="0.3">
      <c r="C287" s="157" t="s">
        <v>53</v>
      </c>
      <c r="D287" s="370">
        <f>SUM(F294:F300)</f>
        <v>14000</v>
      </c>
      <c r="F287" s="70"/>
      <c r="G287" s="79"/>
      <c r="H287" s="70"/>
      <c r="I287" s="70"/>
    </row>
    <row r="288" spans="3:11" x14ac:dyDescent="0.25">
      <c r="C288" s="70"/>
      <c r="D288" s="31"/>
      <c r="E288" s="93"/>
      <c r="F288" s="93"/>
      <c r="G288" s="93"/>
      <c r="H288" s="76"/>
      <c r="I288" s="76"/>
      <c r="J288" s="76"/>
      <c r="K288" s="112"/>
    </row>
    <row r="289" spans="3:11" x14ac:dyDescent="0.25">
      <c r="C289" s="70"/>
      <c r="D289" s="31"/>
      <c r="E289" s="93"/>
      <c r="F289" s="93"/>
      <c r="G289" s="93"/>
      <c r="H289" s="76"/>
      <c r="I289" s="76"/>
      <c r="J289" s="76"/>
      <c r="K289" s="112"/>
    </row>
    <row r="290" spans="3:11" ht="15.75" x14ac:dyDescent="0.25">
      <c r="C290" s="202" t="s">
        <v>391</v>
      </c>
      <c r="D290" s="686" t="s">
        <v>2845</v>
      </c>
      <c r="E290" s="93"/>
      <c r="F290" s="93"/>
      <c r="G290" s="93"/>
      <c r="H290" s="76"/>
      <c r="I290" s="76"/>
      <c r="J290" s="76"/>
      <c r="K290" s="112"/>
    </row>
    <row r="291" spans="3:11" ht="18.75" x14ac:dyDescent="0.25">
      <c r="C291" s="210" t="str">
        <f>IFERROR(VLOOKUP(D290,'1. Desarrollo e Innov. Curricu.'!$F:$G,2,FALSE),IFERROR(VLOOKUP(D290,'2. Investigación Científica'!$F:$G,2,FALSE),IFERROR(VLOOKUP(D290,'3. Vinculación Univ. Sociedad'!$F:$G,2,FALSE),IFERROR(VLOOKUP(D290,'4. Docencia y Profesorado Univ.'!$F:$G,2,FALSE),IFERROR(VLOOKUP(D290,'5. Estudiantes y Graduados'!$F:$G,2,FALSE),IFERROR(VLOOKUP(D290,'11. Gestion Administrativa'!$F:$G,2,FALSE),IFERROR(VLOOKUP(D290,'13. Gestión Académica'!$F:$G,2,FALSE),IFERROR(VLOOKUP(D290,'9. Asegura. de la Calid. y M'!$F:$G,2,FALSE),IFERROR(VLOOKUP(D290,'6. Gestión del Conocimiento'!$F:$G,2,FALSE),IFERROR(VLOOKUP(D290,'15. Gobernabilidad y Proceso...'!$F:$G,2,FALSE),IFERROR(VLOOKUP(D290,'12. Gestión del Talento Humano'!$F:$G,2,FALSE),IFERROR(VLOOKUP(D290,'14. Internacional... de la E.S.'!$F:$G,2,FALSE),IFERROR(VLOOKUP(D290,'10. Posgrado'!$F:$G,2,FALSE),IFERROR(VLOOKUP(D290,'17. Gestión TIC'!$F:$G,2,FALSE),IFERROR(VLOOKUP(D290,'16. Desa. del Sistema Educ.Sup.'!$F:$G,2,FALSE),IFERROR(VLOOKUP(D290,'8. Cultura de Inno. Insti...'!$F:$G,2,FALSE),VLOOKUP(D290,'7. Lo Esencial de la Reforma U.'!$F:$G,2,0)))))))))))))))))</f>
        <v xml:space="preserve">Implementar el Rediseño del Plan de Estudios del Posgrado de Enfermería. Contratacion de 4 docentes. Gestion de material y equipo. </v>
      </c>
      <c r="D291" s="31"/>
      <c r="E291" s="93"/>
      <c r="F291" s="93"/>
      <c r="G291" s="93"/>
      <c r="H291" s="76"/>
      <c r="I291" s="76"/>
      <c r="J291" s="76"/>
      <c r="K291" s="112"/>
    </row>
    <row r="292" spans="3:11" ht="15.75" thickBot="1" x14ac:dyDescent="0.3">
      <c r="F292" s="93"/>
      <c r="G292" s="76"/>
      <c r="H292" s="76"/>
      <c r="I292" s="76"/>
    </row>
    <row r="293" spans="3:11" ht="30.75" thickBot="1" x14ac:dyDescent="0.3">
      <c r="C293" s="129" t="s">
        <v>44</v>
      </c>
      <c r="D293" s="129" t="s">
        <v>55</v>
      </c>
      <c r="E293" s="136" t="s">
        <v>57</v>
      </c>
      <c r="F293" s="135" t="s">
        <v>27</v>
      </c>
      <c r="G293" s="133" t="s">
        <v>130</v>
      </c>
      <c r="H293" s="136" t="s">
        <v>46</v>
      </c>
      <c r="I293" s="133" t="s">
        <v>131</v>
      </c>
      <c r="J293" s="133" t="s">
        <v>409</v>
      </c>
      <c r="K293" s="133" t="s">
        <v>410</v>
      </c>
    </row>
    <row r="294" spans="3:11" ht="15.75" thickBot="1" x14ac:dyDescent="0.3">
      <c r="C294" s="220" t="s">
        <v>438</v>
      </c>
      <c r="D294" s="221"/>
      <c r="E294" s="219">
        <f>HLOOKUP(C294,$AH$2:$BU$3,2,0)</f>
        <v>620</v>
      </c>
      <c r="F294" s="97">
        <f t="shared" ref="F294:F300" si="45">D294*E294</f>
        <v>0</v>
      </c>
      <c r="G294" s="161"/>
      <c r="H294" s="142"/>
      <c r="I294" s="130" t="e">
        <f>VLOOKUP(H294,Presupuesto!$B$11:$C$565,2,0)</f>
        <v>#N/A</v>
      </c>
      <c r="J294" s="218" t="s">
        <v>1445</v>
      </c>
      <c r="K294" s="98" t="s">
        <v>393</v>
      </c>
    </row>
    <row r="295" spans="3:11" x14ac:dyDescent="0.25">
      <c r="C295" s="220" t="s">
        <v>432</v>
      </c>
      <c r="D295" s="221">
        <v>2</v>
      </c>
      <c r="E295" s="219">
        <v>7000</v>
      </c>
      <c r="F295" s="97">
        <f t="shared" si="45"/>
        <v>14000</v>
      </c>
      <c r="G295" s="161" t="s">
        <v>128</v>
      </c>
      <c r="H295" s="142" t="s">
        <v>306</v>
      </c>
      <c r="I295" s="130" t="str">
        <f>VLOOKUP(H295,Presupuesto!$B$11:$C$565,2,0)</f>
        <v>VIATICOS NACIONALES Y OTROS GASTOS DE VIAJE PROYECTO FORTALECIMIENTO ORG. ESTUDI (26200-72)</v>
      </c>
      <c r="J295" s="218" t="s">
        <v>1445</v>
      </c>
      <c r="K295" s="98" t="s">
        <v>393</v>
      </c>
    </row>
    <row r="296" spans="3:11" x14ac:dyDescent="0.25">
      <c r="C296" s="141"/>
      <c r="D296" s="158"/>
      <c r="E296" s="123"/>
      <c r="F296" s="97">
        <f t="shared" si="45"/>
        <v>0</v>
      </c>
      <c r="G296" s="161"/>
      <c r="H296" s="142"/>
      <c r="I296" s="130" t="e">
        <f>VLOOKUP(H296,Presupuesto!$B$11:$C$565,2,0)</f>
        <v>#N/A</v>
      </c>
      <c r="J296" s="98" t="str">
        <f t="shared" ref="J296:J300" si="46">$J$294</f>
        <v>Posgrado</v>
      </c>
      <c r="K296" s="98" t="s">
        <v>411</v>
      </c>
    </row>
    <row r="297" spans="3:11" x14ac:dyDescent="0.25">
      <c r="C297" s="141"/>
      <c r="D297" s="158"/>
      <c r="E297" s="123"/>
      <c r="F297" s="97">
        <f t="shared" si="45"/>
        <v>0</v>
      </c>
      <c r="G297" s="161"/>
      <c r="H297" s="142"/>
      <c r="I297" s="130" t="e">
        <f>VLOOKUP(H297,Presupuesto!$B$11:$C$565,2,0)</f>
        <v>#N/A</v>
      </c>
      <c r="J297" s="98" t="str">
        <f t="shared" si="46"/>
        <v>Posgrado</v>
      </c>
      <c r="K297" s="98" t="s">
        <v>411</v>
      </c>
    </row>
    <row r="298" spans="3:11" x14ac:dyDescent="0.25">
      <c r="C298" s="141"/>
      <c r="D298" s="158"/>
      <c r="E298" s="123"/>
      <c r="F298" s="97">
        <f t="shared" si="45"/>
        <v>0</v>
      </c>
      <c r="G298" s="161"/>
      <c r="H298" s="142"/>
      <c r="I298" s="130" t="e">
        <f>VLOOKUP(H298,Presupuesto!$B$11:$C$565,2,0)</f>
        <v>#N/A</v>
      </c>
      <c r="J298" s="98" t="str">
        <f t="shared" si="46"/>
        <v>Posgrado</v>
      </c>
      <c r="K298" s="98" t="s">
        <v>400</v>
      </c>
    </row>
    <row r="299" spans="3:11" x14ac:dyDescent="0.25">
      <c r="C299" s="141"/>
      <c r="D299" s="158"/>
      <c r="E299" s="123"/>
      <c r="F299" s="97">
        <f t="shared" si="45"/>
        <v>0</v>
      </c>
      <c r="G299" s="161"/>
      <c r="H299" s="142"/>
      <c r="I299" s="130" t="e">
        <f>VLOOKUP(H299,Presupuesto!$B$11:$C$565,2,0)</f>
        <v>#N/A</v>
      </c>
      <c r="J299" s="98" t="str">
        <f t="shared" si="46"/>
        <v>Posgrado</v>
      </c>
      <c r="K299" s="98" t="s">
        <v>411</v>
      </c>
    </row>
    <row r="300" spans="3:11" x14ac:dyDescent="0.25">
      <c r="C300" s="141"/>
      <c r="D300" s="158"/>
      <c r="E300" s="123"/>
      <c r="F300" s="97">
        <f t="shared" si="45"/>
        <v>0</v>
      </c>
      <c r="G300" s="161"/>
      <c r="H300" s="142"/>
      <c r="I300" s="130" t="e">
        <f>VLOOKUP(H300,Presupuesto!$B$11:$C$565,2,0)</f>
        <v>#N/A</v>
      </c>
      <c r="J300" s="98" t="str">
        <f t="shared" si="46"/>
        <v>Posgrado</v>
      </c>
      <c r="K300" s="98" t="s">
        <v>411</v>
      </c>
    </row>
    <row r="304" spans="3:11" ht="15.75" thickBot="1" x14ac:dyDescent="0.3"/>
    <row r="305" spans="3:11" ht="15.75" thickBot="1" x14ac:dyDescent="0.3">
      <c r="C305" s="157" t="s">
        <v>53</v>
      </c>
      <c r="D305" s="370">
        <f>SUM(F313)</f>
        <v>8000000</v>
      </c>
      <c r="E305" s="456"/>
      <c r="F305" s="70"/>
      <c r="G305" s="79"/>
      <c r="H305" s="70"/>
      <c r="I305" s="70"/>
      <c r="J305" s="456"/>
      <c r="K305" s="456"/>
    </row>
    <row r="306" spans="3:11" x14ac:dyDescent="0.25">
      <c r="C306" s="70"/>
      <c r="D306" s="31"/>
      <c r="E306" s="93"/>
      <c r="F306" s="93"/>
      <c r="G306" s="93"/>
      <c r="H306" s="76"/>
      <c r="I306" s="76"/>
      <c r="J306" s="76"/>
      <c r="K306" s="112"/>
    </row>
    <row r="307" spans="3:11" x14ac:dyDescent="0.25">
      <c r="C307" s="70"/>
      <c r="D307" s="31"/>
      <c r="E307" s="93"/>
      <c r="F307" s="93"/>
      <c r="G307" s="93"/>
      <c r="H307" s="76"/>
      <c r="I307" s="76"/>
      <c r="J307" s="76"/>
      <c r="K307" s="112"/>
    </row>
    <row r="308" spans="3:11" ht="15.75" x14ac:dyDescent="0.25">
      <c r="C308" s="202" t="s">
        <v>391</v>
      </c>
      <c r="D308" s="674" t="s">
        <v>2754</v>
      </c>
      <c r="E308" s="93"/>
      <c r="F308" s="93"/>
      <c r="G308" s="93"/>
      <c r="H308" s="76"/>
      <c r="I308" s="76"/>
      <c r="J308" s="76"/>
      <c r="K308" s="112"/>
    </row>
    <row r="309" spans="3:11" ht="18.75" x14ac:dyDescent="0.25">
      <c r="C309" s="210" t="str">
        <f>IFERROR(VLOOKUP(D308,'1. Desarrollo e Innov. Curricu.'!$F:$G,2,FALSE),IFERROR(VLOOKUP(D308,'2. Investigación Científica'!$F:$G,2,FALSE),IFERROR(VLOOKUP(D308,'3. Vinculación Univ. Sociedad'!$F:$G,2,FALSE),IFERROR(VLOOKUP(D308,'4. Docencia y Profesorado Univ.'!$F:$G,2,FALSE),IFERROR(VLOOKUP(D308,'5. Estudiantes y Graduados'!$F:$G,2,FALSE),IFERROR(VLOOKUP(D308,'11. Gestion Administrativa'!$F:$G,2,FALSE),IFERROR(VLOOKUP(D308,'13. Gestión Académica'!$F:$G,2,FALSE),IFERROR(VLOOKUP(D308,'9. Asegura. de la Calid. y M'!$F:$G,2,FALSE),IFERROR(VLOOKUP(D308,'6. Gestión del Conocimiento'!$F:$G,2,FALSE),IFERROR(VLOOKUP(D308,'15. Gobernabilidad y Proceso...'!$F:$G,2,FALSE),IFERROR(VLOOKUP(D308,'12. Gestión del Talento Humano'!$F:$G,2,FALSE),IFERROR(VLOOKUP(D308,'14. Internacional... de la E.S.'!$F:$G,2,FALSE),IFERROR(VLOOKUP(D308,'10. Posgrado'!$F:$G,2,FALSE),IFERROR(VLOOKUP(D308,'17. Gestión TIC'!$F:$G,2,FALSE),IFERROR(VLOOKUP(D308,'16. Desa. del Sistema Educ.Sup.'!$F:$G,2,FALSE),IFERROR(VLOOKUP(D308,'8. Cultura de Inno. Insti...'!$F:$G,2,FALSE),VLOOKUP(D308,'7. Lo Esencial de la Reforma U.'!$F:$G,2,0)))))))))))))))))</f>
        <v>Elaboración del listado de equipo necesario en el laboratorio con sus respectivas especificacion. Aprobacion de la Decanatura, gestion de fondos por la Administracion General y aprobacion final por la SEAF y RECTORIA.</v>
      </c>
      <c r="D309" s="31"/>
      <c r="E309" s="93"/>
      <c r="F309" s="93"/>
      <c r="G309" s="93"/>
      <c r="H309" s="76"/>
      <c r="I309" s="76"/>
      <c r="J309" s="76"/>
      <c r="K309" s="112"/>
    </row>
    <row r="310" spans="3:11" ht="15.75" thickBot="1" x14ac:dyDescent="0.3">
      <c r="C310" s="456"/>
      <c r="D310" s="456"/>
      <c r="E310" s="456"/>
      <c r="F310" s="93"/>
      <c r="G310" s="76"/>
      <c r="H310" s="76"/>
      <c r="I310" s="76"/>
      <c r="J310" s="456"/>
      <c r="K310" s="456"/>
    </row>
    <row r="311" spans="3:11" ht="30.75" thickBot="1" x14ac:dyDescent="0.3">
      <c r="C311" s="129" t="s">
        <v>44</v>
      </c>
      <c r="D311" s="129" t="s">
        <v>55</v>
      </c>
      <c r="E311" s="136" t="s">
        <v>57</v>
      </c>
      <c r="F311" s="135" t="s">
        <v>27</v>
      </c>
      <c r="G311" s="133" t="s">
        <v>130</v>
      </c>
      <c r="H311" s="136" t="s">
        <v>46</v>
      </c>
      <c r="I311" s="133" t="s">
        <v>131</v>
      </c>
      <c r="J311" s="133" t="s">
        <v>409</v>
      </c>
      <c r="K311" s="133" t="s">
        <v>410</v>
      </c>
    </row>
    <row r="312" spans="3:11" x14ac:dyDescent="0.25">
      <c r="C312" s="220" t="s">
        <v>438</v>
      </c>
      <c r="D312" s="221"/>
      <c r="E312" s="219">
        <f>HLOOKUP(C312,$AH$2:$BU$3,2,0)</f>
        <v>620</v>
      </c>
      <c r="F312" s="97">
        <f t="shared" ref="F312:F315" si="47">D312*E312</f>
        <v>0</v>
      </c>
      <c r="G312" s="161"/>
      <c r="H312" s="142"/>
      <c r="I312" s="130" t="e">
        <f>VLOOKUP(H312,Presupuesto!$B$11:$C$565,2,0)</f>
        <v>#N/A</v>
      </c>
      <c r="J312" s="218" t="s">
        <v>1445</v>
      </c>
      <c r="K312" s="98" t="s">
        <v>393</v>
      </c>
    </row>
    <row r="313" spans="3:11" x14ac:dyDescent="0.25">
      <c r="C313" s="141" t="s">
        <v>2854</v>
      </c>
      <c r="D313" s="158">
        <v>1</v>
      </c>
      <c r="E313" s="123">
        <v>8000000</v>
      </c>
      <c r="F313" s="97">
        <f>D313*E313</f>
        <v>8000000</v>
      </c>
      <c r="G313" s="161" t="s">
        <v>1538</v>
      </c>
      <c r="H313" s="142" t="s">
        <v>1001</v>
      </c>
      <c r="I313" s="130" t="str">
        <f>VLOOKUP(H313,Presupuesto!$B$11:$C$565,2,0)</f>
        <v>EQUIPO MEDICO Y LABORATORIO</v>
      </c>
      <c r="J313" s="98" t="s">
        <v>1362</v>
      </c>
      <c r="K313" s="98" t="s">
        <v>411</v>
      </c>
    </row>
    <row r="314" spans="3:11" x14ac:dyDescent="0.25">
      <c r="C314" s="141"/>
      <c r="D314" s="158"/>
      <c r="E314" s="123"/>
      <c r="F314" s="97">
        <f t="shared" si="47"/>
        <v>0</v>
      </c>
      <c r="G314" s="161"/>
      <c r="H314" s="142"/>
      <c r="I314" s="130" t="e">
        <f>VLOOKUP(H314,Presupuesto!$B$11:$C$565,2,0)</f>
        <v>#N/A</v>
      </c>
      <c r="J314" s="98" t="str">
        <f t="shared" ref="J314:J315" si="48">$J$294</f>
        <v>Posgrado</v>
      </c>
      <c r="K314" s="98" t="s">
        <v>411</v>
      </c>
    </row>
    <row r="315" spans="3:11" x14ac:dyDescent="0.25">
      <c r="C315" s="141"/>
      <c r="D315" s="158"/>
      <c r="E315" s="123"/>
      <c r="F315" s="97">
        <f t="shared" si="47"/>
        <v>0</v>
      </c>
      <c r="G315" s="161"/>
      <c r="H315" s="142"/>
      <c r="I315" s="130" t="e">
        <f>VLOOKUP(H315,Presupuesto!$B$11:$C$565,2,0)</f>
        <v>#N/A</v>
      </c>
      <c r="J315" s="98" t="str">
        <f t="shared" si="48"/>
        <v>Posgrado</v>
      </c>
      <c r="K315" s="98" t="s">
        <v>400</v>
      </c>
    </row>
    <row r="317" spans="3:11" ht="15.75" thickBot="1" x14ac:dyDescent="0.3"/>
    <row r="318" spans="3:11" ht="15.75" thickBot="1" x14ac:dyDescent="0.3">
      <c r="C318" s="157" t="s">
        <v>53</v>
      </c>
      <c r="D318" s="370">
        <f>SUM(F325:F328)</f>
        <v>150000</v>
      </c>
      <c r="E318" s="456"/>
      <c r="F318" s="70"/>
      <c r="G318" s="79"/>
      <c r="H318" s="70"/>
      <c r="I318" s="70"/>
      <c r="J318" s="456"/>
      <c r="K318" s="456"/>
    </row>
    <row r="319" spans="3:11" s="456" customFormat="1" x14ac:dyDescent="0.25">
      <c r="C319" s="70"/>
      <c r="D319" s="31"/>
      <c r="E319" s="93"/>
      <c r="F319" s="93"/>
      <c r="G319" s="93"/>
      <c r="H319" s="76"/>
      <c r="I319" s="76"/>
      <c r="J319" s="76"/>
      <c r="K319" s="112"/>
    </row>
    <row r="320" spans="3:11" s="456" customFormat="1" x14ac:dyDescent="0.25">
      <c r="C320" s="70"/>
      <c r="D320" s="31"/>
      <c r="E320" s="93"/>
      <c r="F320" s="93"/>
      <c r="G320" s="93"/>
      <c r="H320" s="76"/>
      <c r="I320" s="76"/>
      <c r="J320" s="76"/>
      <c r="K320" s="112"/>
    </row>
    <row r="321" spans="3:11" s="456" customFormat="1" ht="15.75" x14ac:dyDescent="0.25">
      <c r="C321" s="202" t="s">
        <v>391</v>
      </c>
      <c r="D321" s="697" t="s">
        <v>2767</v>
      </c>
      <c r="E321" s="93"/>
      <c r="F321" s="93"/>
      <c r="G321" s="93"/>
      <c r="H321" s="76"/>
      <c r="I321" s="76"/>
      <c r="J321" s="76"/>
      <c r="K321" s="112"/>
    </row>
    <row r="322" spans="3:11" s="456" customFormat="1" ht="18.75" x14ac:dyDescent="0.25">
      <c r="C322" s="210" t="str">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Solicitud de equipo y materiales de remodelacion. Adquision de Cotizaciones. Compra de equipo y materiales</v>
      </c>
      <c r="D322" s="31"/>
      <c r="E322" s="93"/>
      <c r="F322" s="93"/>
      <c r="G322" s="93"/>
      <c r="H322" s="76"/>
      <c r="I322" s="76"/>
      <c r="J322" s="76"/>
      <c r="K322" s="112"/>
    </row>
    <row r="323" spans="3:11" s="456" customFormat="1" ht="15.75" thickBot="1" x14ac:dyDescent="0.3">
      <c r="F323" s="93"/>
      <c r="G323" s="76"/>
      <c r="H323" s="76"/>
      <c r="I323" s="76"/>
    </row>
    <row r="324" spans="3:11" s="456" customFormat="1" ht="30.75" thickBot="1" x14ac:dyDescent="0.3">
      <c r="C324" s="129" t="s">
        <v>44</v>
      </c>
      <c r="D324" s="129" t="s">
        <v>55</v>
      </c>
      <c r="E324" s="136" t="s">
        <v>57</v>
      </c>
      <c r="F324" s="135" t="s">
        <v>27</v>
      </c>
      <c r="G324" s="133" t="s">
        <v>130</v>
      </c>
      <c r="H324" s="136" t="s">
        <v>46</v>
      </c>
      <c r="I324" s="133" t="s">
        <v>131</v>
      </c>
      <c r="J324" s="133" t="s">
        <v>409</v>
      </c>
      <c r="K324" s="133" t="s">
        <v>410</v>
      </c>
    </row>
    <row r="325" spans="3:11" s="456" customFormat="1" x14ac:dyDescent="0.25">
      <c r="C325" s="141" t="s">
        <v>2854</v>
      </c>
      <c r="D325" s="158">
        <v>1</v>
      </c>
      <c r="E325" s="123">
        <v>150000</v>
      </c>
      <c r="F325" s="97">
        <f>D325*E325</f>
        <v>150000</v>
      </c>
      <c r="G325" s="161" t="s">
        <v>128</v>
      </c>
      <c r="H325" s="142" t="s">
        <v>1001</v>
      </c>
      <c r="I325" s="130" t="str">
        <f>VLOOKUP(H325,Presupuesto!$B$11:$C$565,2,0)</f>
        <v>EQUIPO MEDICO Y LABORATORIO</v>
      </c>
      <c r="J325" s="98" t="s">
        <v>1362</v>
      </c>
      <c r="K325" s="98" t="s">
        <v>411</v>
      </c>
    </row>
    <row r="326" spans="3:11" s="456" customFormat="1" x14ac:dyDescent="0.25">
      <c r="C326" s="141"/>
      <c r="D326" s="158"/>
      <c r="E326" s="123"/>
      <c r="F326" s="97">
        <f t="shared" ref="F326:F328" si="49">D326*E326</f>
        <v>0</v>
      </c>
      <c r="G326" s="161"/>
      <c r="H326" s="142"/>
      <c r="I326" s="130" t="e">
        <f>VLOOKUP(H326,Presupuesto!$B$11:$C$565,2,0)</f>
        <v>#N/A</v>
      </c>
      <c r="J326" s="98" t="str">
        <f t="shared" ref="J326:J328" si="50">$J$294</f>
        <v>Posgrado</v>
      </c>
      <c r="K326" s="98" t="s">
        <v>411</v>
      </c>
    </row>
    <row r="327" spans="3:11" s="456" customFormat="1" x14ac:dyDescent="0.25">
      <c r="C327" s="141"/>
      <c r="D327" s="158"/>
      <c r="E327" s="123"/>
      <c r="F327" s="97">
        <f t="shared" si="49"/>
        <v>0</v>
      </c>
      <c r="G327" s="161"/>
      <c r="H327" s="142"/>
      <c r="I327" s="130" t="e">
        <f>VLOOKUP(H327,Presupuesto!$B$11:$C$565,2,0)</f>
        <v>#N/A</v>
      </c>
      <c r="J327" s="98" t="str">
        <f t="shared" si="50"/>
        <v>Posgrado</v>
      </c>
      <c r="K327" s="98" t="s">
        <v>400</v>
      </c>
    </row>
    <row r="328" spans="3:11" s="456" customFormat="1" x14ac:dyDescent="0.25">
      <c r="C328" s="141"/>
      <c r="D328" s="158"/>
      <c r="E328" s="123"/>
      <c r="F328" s="97">
        <f t="shared" si="49"/>
        <v>0</v>
      </c>
      <c r="G328" s="161"/>
      <c r="H328" s="142"/>
      <c r="I328" s="130" t="e">
        <f>VLOOKUP(H328,Presupuesto!$B$11:$C$565,2,0)</f>
        <v>#N/A</v>
      </c>
      <c r="J328" s="98" t="str">
        <f t="shared" si="50"/>
        <v>Posgrado</v>
      </c>
      <c r="K328" s="98" t="s">
        <v>411</v>
      </c>
    </row>
    <row r="329" spans="3:11" s="456" customFormat="1" x14ac:dyDescent="0.25">
      <c r="G329" s="443"/>
    </row>
    <row r="330" spans="3:11" s="456" customFormat="1" x14ac:dyDescent="0.25">
      <c r="G330" s="443"/>
    </row>
    <row r="331" spans="3:11" ht="15.75" thickBot="1" x14ac:dyDescent="0.3"/>
    <row r="332" spans="3:11" ht="15.75" thickBot="1" x14ac:dyDescent="0.3">
      <c r="C332" s="157" t="s">
        <v>53</v>
      </c>
      <c r="D332" s="370">
        <f>SUM(F339:F343)</f>
        <v>39000</v>
      </c>
      <c r="E332" s="456"/>
      <c r="F332" s="70"/>
      <c r="G332" s="79"/>
      <c r="H332" s="70"/>
      <c r="I332" s="70"/>
      <c r="J332" s="456"/>
      <c r="K332" s="456"/>
    </row>
    <row r="333" spans="3:11" x14ac:dyDescent="0.25">
      <c r="C333" s="70"/>
      <c r="D333" s="31"/>
      <c r="E333" s="93"/>
      <c r="F333" s="93"/>
      <c r="G333" s="93"/>
      <c r="H333" s="76"/>
      <c r="I333" s="76"/>
      <c r="J333" s="76"/>
      <c r="K333" s="112"/>
    </row>
    <row r="334" spans="3:11" x14ac:dyDescent="0.25">
      <c r="C334" s="70"/>
      <c r="D334" s="31"/>
      <c r="E334" s="93"/>
      <c r="F334" s="93"/>
      <c r="G334" s="93"/>
      <c r="H334" s="76"/>
      <c r="I334" s="76"/>
      <c r="J334" s="76"/>
      <c r="K334" s="112"/>
    </row>
    <row r="335" spans="3:11" ht="15.75" x14ac:dyDescent="0.25">
      <c r="C335" s="202" t="s">
        <v>391</v>
      </c>
      <c r="D335" s="699" t="s">
        <v>2742</v>
      </c>
      <c r="E335" s="93"/>
      <c r="F335" s="93"/>
      <c r="G335" s="93"/>
      <c r="H335" s="76"/>
      <c r="I335" s="76"/>
      <c r="J335" s="76"/>
      <c r="K335" s="112"/>
    </row>
    <row r="336" spans="3:11" ht="18.75" x14ac:dyDescent="0.25">
      <c r="C336" s="210" t="str">
        <f>IFERROR(VLOOKUP(D335,'1. Desarrollo e Innov. Curricu.'!$F:$G,2,FALSE),IFERROR(VLOOKUP(D335,'2. Investigación Científica'!$F:$G,2,FALSE),IFERROR(VLOOKUP(D335,'3. Vinculación Univ. Sociedad'!$F:$G,2,FALSE),IFERROR(VLOOKUP(D335,'4. Docencia y Profesorado Univ.'!$F:$G,2,FALSE),IFERROR(VLOOKUP(D335,'5. Estudiantes y Graduados'!$F:$G,2,FALSE),IFERROR(VLOOKUP(D335,'11. Gestion Administrativa'!$F:$G,2,FALSE),IFERROR(VLOOKUP(D335,'13. Gestión Académica'!$F:$G,2,FALSE),IFERROR(VLOOKUP(D335,'9. Asegura. de la Calid. y M'!$F:$G,2,FALSE),IFERROR(VLOOKUP(D335,'6. Gestión del Conocimiento'!$F:$G,2,FALSE),IFERROR(VLOOKUP(D335,'15. Gobernabilidad y Proceso...'!$F:$G,2,FALSE),IFERROR(VLOOKUP(D335,'12. Gestión del Talento Humano'!$F:$G,2,FALSE),IFERROR(VLOOKUP(D335,'14. Internacional... de la E.S.'!$F:$G,2,FALSE),IFERROR(VLOOKUP(D335,'10. Posgrado'!$F:$G,2,FALSE),IFERROR(VLOOKUP(D335,'17. Gestión TIC'!$F:$G,2,FALSE),IFERROR(VLOOKUP(D335,'16. Desa. del Sistema Educ.Sup.'!$F:$G,2,FALSE),IFERROR(VLOOKUP(D335,'8. Cultura de Inno. Insti...'!$F:$G,2,FALSE),VLOOKUP(D335,'7. Lo Esencial de la Reforma U.'!$F:$G,2,0)))))))))))))))))</f>
        <v xml:space="preserve">Supervision y seguimiento academico. Presentacion de informe de evaluacion del estudiante. </v>
      </c>
      <c r="D336" s="31"/>
      <c r="E336" s="93"/>
      <c r="F336" s="93"/>
      <c r="G336" s="93"/>
      <c r="H336" s="76"/>
      <c r="I336" s="76"/>
      <c r="J336" s="76"/>
      <c r="K336" s="112"/>
    </row>
    <row r="337" spans="3:11" ht="15.75" thickBot="1" x14ac:dyDescent="0.3">
      <c r="C337" s="456"/>
      <c r="D337" s="456"/>
      <c r="E337" s="456"/>
      <c r="F337" s="93"/>
      <c r="G337" s="76"/>
      <c r="H337" s="76"/>
      <c r="I337" s="76"/>
      <c r="J337" s="456"/>
      <c r="K337" s="456"/>
    </row>
    <row r="338" spans="3:11" ht="30.75" thickBot="1" x14ac:dyDescent="0.3">
      <c r="C338" s="129" t="s">
        <v>44</v>
      </c>
      <c r="D338" s="129" t="s">
        <v>55</v>
      </c>
      <c r="E338" s="136" t="s">
        <v>57</v>
      </c>
      <c r="F338" s="135" t="s">
        <v>27</v>
      </c>
      <c r="G338" s="133" t="s">
        <v>130</v>
      </c>
      <c r="H338" s="136" t="s">
        <v>46</v>
      </c>
      <c r="I338" s="133" t="s">
        <v>131</v>
      </c>
      <c r="J338" s="133" t="s">
        <v>409</v>
      </c>
      <c r="K338" s="133" t="s">
        <v>410</v>
      </c>
    </row>
    <row r="339" spans="3:11" ht="15.75" thickBot="1" x14ac:dyDescent="0.3">
      <c r="C339" s="220" t="s">
        <v>429</v>
      </c>
      <c r="D339" s="221">
        <v>9</v>
      </c>
      <c r="E339" s="219">
        <v>3500</v>
      </c>
      <c r="F339" s="97">
        <f t="shared" ref="F339:F340" si="51">D339*E339</f>
        <v>31500</v>
      </c>
      <c r="G339" s="161" t="s">
        <v>128</v>
      </c>
      <c r="H339" s="142" t="s">
        <v>306</v>
      </c>
      <c r="I339" s="130" t="str">
        <f>VLOOKUP(H339,Presupuesto!$B$11:$C$565,2,0)</f>
        <v>VIATICOS NACIONALES Y OTROS GASTOS DE VIAJE PROYECTO FORTALECIMIENTO ORG. ESTUDI (26200-72)</v>
      </c>
      <c r="J339" s="218" t="s">
        <v>1364</v>
      </c>
      <c r="K339" s="98" t="s">
        <v>393</v>
      </c>
    </row>
    <row r="340" spans="3:11" x14ac:dyDescent="0.25">
      <c r="C340" s="220" t="s">
        <v>432</v>
      </c>
      <c r="D340" s="221">
        <v>3</v>
      </c>
      <c r="E340" s="219">
        <v>2500</v>
      </c>
      <c r="F340" s="97">
        <f t="shared" si="51"/>
        <v>7500</v>
      </c>
      <c r="G340" s="161" t="s">
        <v>128</v>
      </c>
      <c r="H340" s="142" t="s">
        <v>306</v>
      </c>
      <c r="I340" s="130" t="str">
        <f>VLOOKUP(H340,Presupuesto!$B$11:$C$565,2,0)</f>
        <v>VIATICOS NACIONALES Y OTROS GASTOS DE VIAJE PROYECTO FORTALECIMIENTO ORG. ESTUDI (26200-72)</v>
      </c>
      <c r="J340" s="218" t="s">
        <v>1364</v>
      </c>
      <c r="K340" s="98" t="s">
        <v>393</v>
      </c>
    </row>
    <row r="341" spans="3:11" x14ac:dyDescent="0.25">
      <c r="C341" s="141"/>
      <c r="D341" s="158"/>
      <c r="E341" s="123"/>
      <c r="F341" s="97">
        <f t="shared" ref="F341:F343" si="52">D341*E341</f>
        <v>0</v>
      </c>
      <c r="G341" s="161"/>
      <c r="H341" s="142"/>
      <c r="I341" s="130" t="e">
        <f>VLOOKUP(H341,Presupuesto!$B$11:$C$565,2,0)</f>
        <v>#N/A</v>
      </c>
      <c r="J341" s="98" t="str">
        <f t="shared" ref="J341:J343" si="53">$J$294</f>
        <v>Posgrado</v>
      </c>
      <c r="K341" s="98" t="s">
        <v>411</v>
      </c>
    </row>
    <row r="342" spans="3:11" x14ac:dyDescent="0.25">
      <c r="C342" s="141"/>
      <c r="D342" s="158"/>
      <c r="E342" s="123"/>
      <c r="F342" s="97">
        <f t="shared" si="52"/>
        <v>0</v>
      </c>
      <c r="G342" s="161"/>
      <c r="H342" s="142"/>
      <c r="I342" s="130" t="e">
        <f>VLOOKUP(H342,Presupuesto!$B$11:$C$565,2,0)</f>
        <v>#N/A</v>
      </c>
      <c r="J342" s="98" t="str">
        <f t="shared" si="53"/>
        <v>Posgrado</v>
      </c>
      <c r="K342" s="98" t="s">
        <v>400</v>
      </c>
    </row>
    <row r="343" spans="3:11" x14ac:dyDescent="0.25">
      <c r="C343" s="141"/>
      <c r="D343" s="158"/>
      <c r="E343" s="123"/>
      <c r="F343" s="97">
        <f t="shared" si="52"/>
        <v>0</v>
      </c>
      <c r="G343" s="161"/>
      <c r="H343" s="142"/>
      <c r="I343" s="130" t="e">
        <f>VLOOKUP(H343,Presupuesto!$B$11:$C$565,2,0)</f>
        <v>#N/A</v>
      </c>
      <c r="J343" s="98" t="str">
        <f t="shared" si="53"/>
        <v>Posgrado</v>
      </c>
      <c r="K343" s="98" t="s">
        <v>411</v>
      </c>
    </row>
    <row r="348" spans="3:11" ht="15.75" thickBot="1" x14ac:dyDescent="0.3"/>
    <row r="349" spans="3:11" ht="15.75" thickBot="1" x14ac:dyDescent="0.3">
      <c r="C349" s="157" t="s">
        <v>53</v>
      </c>
      <c r="D349" s="370">
        <f>SUM(F356:F360)</f>
        <v>60000</v>
      </c>
      <c r="E349" s="456"/>
      <c r="F349" s="70"/>
      <c r="G349" s="79"/>
      <c r="H349" s="70"/>
      <c r="I349" s="70"/>
      <c r="J349" s="456"/>
      <c r="K349" s="456"/>
    </row>
    <row r="350" spans="3:11" x14ac:dyDescent="0.25">
      <c r="C350" s="70"/>
      <c r="D350" s="31"/>
      <c r="E350" s="93"/>
      <c r="F350" s="93"/>
      <c r="G350" s="93"/>
      <c r="H350" s="76"/>
      <c r="I350" s="76"/>
      <c r="J350" s="76"/>
      <c r="K350" s="112"/>
    </row>
    <row r="351" spans="3:11" x14ac:dyDescent="0.25">
      <c r="C351" s="70"/>
      <c r="D351" s="31"/>
      <c r="E351" s="93"/>
      <c r="F351" s="93"/>
      <c r="G351" s="93"/>
      <c r="H351" s="76"/>
      <c r="I351" s="76"/>
      <c r="J351" s="76"/>
      <c r="K351" s="112"/>
    </row>
    <row r="352" spans="3:11" ht="15.75" x14ac:dyDescent="0.25">
      <c r="C352" s="202" t="s">
        <v>391</v>
      </c>
      <c r="D352" s="697" t="s">
        <v>2743</v>
      </c>
      <c r="E352" s="93"/>
      <c r="F352" s="93"/>
      <c r="G352" s="93"/>
      <c r="H352" s="76"/>
      <c r="I352" s="76"/>
      <c r="J352" s="76"/>
      <c r="K352" s="112"/>
    </row>
    <row r="353" spans="3:11" ht="18.75" x14ac:dyDescent="0.25">
      <c r="C353" s="210" t="str">
        <f>IFERROR(VLOOKUP(D352,'1. Desarrollo e Innov. Curricu.'!$F:$G,2,FALSE),IFERROR(VLOOKUP(D352,'2. Investigación Científica'!$F:$G,2,FALSE),IFERROR(VLOOKUP(D352,'3. Vinculación Univ. Sociedad'!$F:$G,2,FALSE),IFERROR(VLOOKUP(D352,'4. Docencia y Profesorado Univ.'!$F:$G,2,FALSE),IFERROR(VLOOKUP(D352,'5. Estudiantes y Graduados'!$F:$G,2,FALSE),IFERROR(VLOOKUP(D352,'11. Gestion Administrativa'!$F:$G,2,FALSE),IFERROR(VLOOKUP(D352,'13. Gestión Académica'!$F:$G,2,FALSE),IFERROR(VLOOKUP(D352,'9. Asegura. de la Calid. y M'!$F:$G,2,FALSE),IFERROR(VLOOKUP(D352,'6. Gestión del Conocimiento'!$F:$G,2,FALSE),IFERROR(VLOOKUP(D352,'15. Gobernabilidad y Proceso...'!$F:$G,2,FALSE),IFERROR(VLOOKUP(D352,'12. Gestión del Talento Humano'!$F:$G,2,FALSE),IFERROR(VLOOKUP(D352,'14. Internacional... de la E.S.'!$F:$G,2,FALSE),IFERROR(VLOOKUP(D352,'10. Posgrado'!$F:$G,2,FALSE),IFERROR(VLOOKUP(D352,'17. Gestión TIC'!$F:$G,2,FALSE),IFERROR(VLOOKUP(D352,'16. Desa. del Sistema Educ.Sup.'!$F:$G,2,FALSE),IFERROR(VLOOKUP(D352,'8. Cultura de Inno. Insti...'!$F:$G,2,FALSE),VLOOKUP(D352,'7. Lo Esencial de la Reforma U.'!$F:$G,2,0)))))))))))))))))</f>
        <v xml:space="preserve">Supervision y seguimiento academico. Presentacion de informe de evaluacion. </v>
      </c>
      <c r="D353" s="31"/>
      <c r="E353" s="93"/>
      <c r="F353" s="93"/>
      <c r="G353" s="93"/>
      <c r="H353" s="76"/>
      <c r="I353" s="76"/>
      <c r="J353" s="76"/>
      <c r="K353" s="112"/>
    </row>
    <row r="354" spans="3:11" ht="15.75" thickBot="1" x14ac:dyDescent="0.3">
      <c r="C354" s="456"/>
      <c r="D354" s="456"/>
      <c r="E354" s="456"/>
      <c r="F354" s="93"/>
      <c r="G354" s="76"/>
      <c r="H354" s="76"/>
      <c r="I354" s="76"/>
      <c r="J354" s="456"/>
      <c r="K354" s="456"/>
    </row>
    <row r="355" spans="3:11" ht="30.75" thickBot="1" x14ac:dyDescent="0.3">
      <c r="C355" s="129" t="s">
        <v>44</v>
      </c>
      <c r="D355" s="129" t="s">
        <v>55</v>
      </c>
      <c r="E355" s="136" t="s">
        <v>57</v>
      </c>
      <c r="F355" s="135" t="s">
        <v>27</v>
      </c>
      <c r="G355" s="133" t="s">
        <v>130</v>
      </c>
      <c r="H355" s="136" t="s">
        <v>46</v>
      </c>
      <c r="I355" s="133" t="s">
        <v>131</v>
      </c>
      <c r="J355" s="133" t="s">
        <v>409</v>
      </c>
      <c r="K355" s="133" t="s">
        <v>410</v>
      </c>
    </row>
    <row r="356" spans="3:11" x14ac:dyDescent="0.25">
      <c r="C356" s="220" t="s">
        <v>429</v>
      </c>
      <c r="D356" s="221">
        <v>6</v>
      </c>
      <c r="E356" s="219">
        <v>10000</v>
      </c>
      <c r="F356" s="97">
        <f t="shared" ref="F356" si="54">D356*E356</f>
        <v>60000</v>
      </c>
      <c r="G356" s="161" t="s">
        <v>128</v>
      </c>
      <c r="H356" s="142" t="s">
        <v>306</v>
      </c>
      <c r="I356" s="130" t="str">
        <f>VLOOKUP(H356,Presupuesto!$B$11:$C$565,2,0)</f>
        <v>VIATICOS NACIONALES Y OTROS GASTOS DE VIAJE PROYECTO FORTALECIMIENTO ORG. ESTUDI (26200-72)</v>
      </c>
      <c r="J356" s="218" t="s">
        <v>1364</v>
      </c>
      <c r="K356" s="98" t="s">
        <v>393</v>
      </c>
    </row>
    <row r="357" spans="3:11" x14ac:dyDescent="0.25">
      <c r="C357" s="141"/>
      <c r="D357" s="158"/>
      <c r="E357" s="123"/>
      <c r="F357" s="97">
        <f t="shared" ref="F357:F360" si="55">D357*E357</f>
        <v>0</v>
      </c>
      <c r="G357" s="161"/>
      <c r="H357" s="142"/>
      <c r="I357" s="130" t="e">
        <f>VLOOKUP(H357,Presupuesto!$B$11:$C$565,2,0)</f>
        <v>#N/A</v>
      </c>
      <c r="J357" s="98" t="str">
        <f t="shared" ref="J357:J360" si="56">$J$294</f>
        <v>Posgrado</v>
      </c>
      <c r="K357" s="98" t="s">
        <v>411</v>
      </c>
    </row>
    <row r="358" spans="3:11" x14ac:dyDescent="0.25">
      <c r="C358" s="141"/>
      <c r="D358" s="158"/>
      <c r="E358" s="123"/>
      <c r="F358" s="97">
        <f t="shared" si="55"/>
        <v>0</v>
      </c>
      <c r="G358" s="161"/>
      <c r="H358" s="142"/>
      <c r="I358" s="130" t="e">
        <f>VLOOKUP(H358,Presupuesto!$B$11:$C$565,2,0)</f>
        <v>#N/A</v>
      </c>
      <c r="J358" s="98" t="str">
        <f t="shared" si="56"/>
        <v>Posgrado</v>
      </c>
      <c r="K358" s="98" t="s">
        <v>411</v>
      </c>
    </row>
    <row r="359" spans="3:11" x14ac:dyDescent="0.25">
      <c r="C359" s="141"/>
      <c r="D359" s="158"/>
      <c r="E359" s="123"/>
      <c r="F359" s="97">
        <f t="shared" si="55"/>
        <v>0</v>
      </c>
      <c r="G359" s="161"/>
      <c r="H359" s="142"/>
      <c r="I359" s="130" t="e">
        <f>VLOOKUP(H359,Presupuesto!$B$11:$C$565,2,0)</f>
        <v>#N/A</v>
      </c>
      <c r="J359" s="98" t="str">
        <f t="shared" si="56"/>
        <v>Posgrado</v>
      </c>
      <c r="K359" s="98" t="s">
        <v>400</v>
      </c>
    </row>
    <row r="360" spans="3:11" x14ac:dyDescent="0.25">
      <c r="C360" s="141"/>
      <c r="D360" s="158"/>
      <c r="E360" s="123"/>
      <c r="F360" s="97">
        <f t="shared" si="55"/>
        <v>0</v>
      </c>
      <c r="G360" s="161"/>
      <c r="H360" s="142"/>
      <c r="I360" s="130" t="e">
        <f>VLOOKUP(H360,Presupuesto!$B$11:$C$565,2,0)</f>
        <v>#N/A</v>
      </c>
      <c r="J360" s="98" t="str">
        <f t="shared" si="56"/>
        <v>Posgrado</v>
      </c>
      <c r="K360" s="98" t="s">
        <v>411</v>
      </c>
    </row>
    <row r="365" spans="3:11" ht="15.75" thickBot="1" x14ac:dyDescent="0.3"/>
    <row r="366" spans="3:11" ht="15.75" thickBot="1" x14ac:dyDescent="0.3">
      <c r="C366" s="157" t="s">
        <v>53</v>
      </c>
      <c r="D366" s="370">
        <f>SUM(F373:F376)</f>
        <v>200000</v>
      </c>
      <c r="E366" s="456"/>
      <c r="F366" s="70"/>
      <c r="G366" s="79"/>
      <c r="H366" s="70"/>
      <c r="I366" s="70"/>
      <c r="J366" s="456"/>
      <c r="K366" s="456"/>
    </row>
    <row r="367" spans="3:11" x14ac:dyDescent="0.25">
      <c r="C367" s="70"/>
      <c r="D367" s="31"/>
      <c r="E367" s="93"/>
      <c r="F367" s="93"/>
      <c r="G367" s="93"/>
      <c r="H367" s="76"/>
      <c r="I367" s="76"/>
      <c r="J367" s="76"/>
      <c r="K367" s="112"/>
    </row>
    <row r="368" spans="3:11" x14ac:dyDescent="0.25">
      <c r="C368" s="70"/>
      <c r="D368" s="31"/>
      <c r="E368" s="93"/>
      <c r="F368" s="93"/>
      <c r="G368" s="93"/>
      <c r="H368" s="76"/>
      <c r="I368" s="76"/>
      <c r="J368" s="76"/>
      <c r="K368" s="112"/>
    </row>
    <row r="369" spans="3:11" ht="15.75" x14ac:dyDescent="0.25">
      <c r="C369" s="202" t="s">
        <v>391</v>
      </c>
      <c r="D369" s="697" t="s">
        <v>2744</v>
      </c>
      <c r="E369" s="93"/>
      <c r="F369" s="93"/>
      <c r="G369" s="93"/>
      <c r="H369" s="76"/>
      <c r="I369" s="76"/>
      <c r="J369" s="76"/>
      <c r="K369" s="112"/>
    </row>
    <row r="370" spans="3:11" ht="18.75" x14ac:dyDescent="0.25">
      <c r="C370" s="210" t="str">
        <f>IFERROR(VLOOKUP(D369,'1. Desarrollo e Innov. Curricu.'!$F:$G,2,FALSE),IFERROR(VLOOKUP(D369,'2. Investigación Científica'!$F:$G,2,FALSE),IFERROR(VLOOKUP(D369,'3. Vinculación Univ. Sociedad'!$F:$G,2,FALSE),IFERROR(VLOOKUP(D369,'4. Docencia y Profesorado Univ.'!$F:$G,2,FALSE),IFERROR(VLOOKUP(D369,'5. Estudiantes y Graduados'!$F:$G,2,FALSE),IFERROR(VLOOKUP(D369,'11. Gestion Administrativa'!$F:$G,2,FALSE),IFERROR(VLOOKUP(D369,'13. Gestión Académica'!$F:$G,2,FALSE),IFERROR(VLOOKUP(D369,'9. Asegura. de la Calid. y M'!$F:$G,2,FALSE),IFERROR(VLOOKUP(D369,'6. Gestión del Conocimiento'!$F:$G,2,FALSE),IFERROR(VLOOKUP(D369,'15. Gobernabilidad y Proceso...'!$F:$G,2,FALSE),IFERROR(VLOOKUP(D369,'12. Gestión del Talento Humano'!$F:$G,2,FALSE),IFERROR(VLOOKUP(D369,'14. Internacional... de la E.S.'!$F:$G,2,FALSE),IFERROR(VLOOKUP(D369,'10. Posgrado'!$F:$G,2,FALSE),IFERROR(VLOOKUP(D369,'17. Gestión TIC'!$F:$G,2,FALSE),IFERROR(VLOOKUP(D369,'16. Desa. del Sistema Educ.Sup.'!$F:$G,2,FALSE),IFERROR(VLOOKUP(D369,'8. Cultura de Inno. Insti...'!$F:$G,2,FALSE),VLOOKUP(D369,'7. Lo Esencial de la Reforma U.'!$F:$G,2,0)))))))))))))))))</f>
        <v>elaboracion del listado de necesidades. Solicitud a la Decanatura. Compra de materiales y suministros en la admon general fcm.</v>
      </c>
      <c r="D370" s="31"/>
      <c r="E370" s="93"/>
      <c r="F370" s="93"/>
      <c r="G370" s="93"/>
      <c r="H370" s="76"/>
      <c r="I370" s="76"/>
      <c r="J370" s="76"/>
      <c r="K370" s="112"/>
    </row>
    <row r="371" spans="3:11" ht="15.75" thickBot="1" x14ac:dyDescent="0.3">
      <c r="C371" s="456"/>
      <c r="D371" s="456"/>
      <c r="E371" s="456"/>
      <c r="F371" s="93"/>
      <c r="G371" s="76"/>
      <c r="H371" s="76"/>
      <c r="I371" s="76"/>
      <c r="J371" s="456"/>
      <c r="K371" s="456"/>
    </row>
    <row r="372" spans="3:11" ht="30.75" thickBot="1" x14ac:dyDescent="0.3">
      <c r="C372" s="129" t="s">
        <v>44</v>
      </c>
      <c r="D372" s="129" t="s">
        <v>55</v>
      </c>
      <c r="E372" s="136" t="s">
        <v>57</v>
      </c>
      <c r="F372" s="135" t="s">
        <v>27</v>
      </c>
      <c r="G372" s="133" t="s">
        <v>130</v>
      </c>
      <c r="H372" s="136" t="s">
        <v>46</v>
      </c>
      <c r="I372" s="133" t="s">
        <v>131</v>
      </c>
      <c r="J372" s="133" t="s">
        <v>409</v>
      </c>
      <c r="K372" s="133" t="s">
        <v>410</v>
      </c>
    </row>
    <row r="373" spans="3:11" x14ac:dyDescent="0.25">
      <c r="C373" s="220" t="s">
        <v>438</v>
      </c>
      <c r="D373" s="221"/>
      <c r="E373" s="219">
        <f>HLOOKUP(C373,$AH$2:$BU$3,2,0)</f>
        <v>620</v>
      </c>
      <c r="F373" s="97">
        <f t="shared" ref="F373:F376" si="57">D373*E373</f>
        <v>0</v>
      </c>
      <c r="G373" s="161"/>
      <c r="H373" s="142"/>
      <c r="I373" s="130" t="e">
        <f>VLOOKUP(H373,Presupuesto!$B$11:$C$565,2,0)</f>
        <v>#N/A</v>
      </c>
      <c r="J373" s="218" t="s">
        <v>1445</v>
      </c>
      <c r="K373" s="98" t="s">
        <v>393</v>
      </c>
    </row>
    <row r="374" spans="3:11" x14ac:dyDescent="0.25">
      <c r="C374" s="141" t="s">
        <v>2872</v>
      </c>
      <c r="D374" s="158">
        <v>1</v>
      </c>
      <c r="E374" s="123">
        <v>200000</v>
      </c>
      <c r="F374" s="97">
        <f t="shared" si="57"/>
        <v>200000</v>
      </c>
      <c r="G374" s="161" t="s">
        <v>128</v>
      </c>
      <c r="H374" s="142" t="s">
        <v>1001</v>
      </c>
      <c r="I374" s="130" t="str">
        <f>VLOOKUP(H374,Presupuesto!$B$11:$C$565,2,0)</f>
        <v>EQUIPO MEDICO Y LABORATORIO</v>
      </c>
      <c r="J374" s="98" t="s">
        <v>1364</v>
      </c>
      <c r="K374" s="98" t="s">
        <v>394</v>
      </c>
    </row>
    <row r="375" spans="3:11" x14ac:dyDescent="0.25">
      <c r="C375" s="141"/>
      <c r="D375" s="158"/>
      <c r="E375" s="123"/>
      <c r="F375" s="97">
        <f t="shared" si="57"/>
        <v>0</v>
      </c>
      <c r="G375" s="161"/>
      <c r="H375" s="142"/>
      <c r="I375" s="130" t="e">
        <f>VLOOKUP(H375,Presupuesto!$B$11:$C$565,2,0)</f>
        <v>#N/A</v>
      </c>
      <c r="J375" s="98" t="str">
        <f t="shared" ref="J375:J376" si="58">$J$294</f>
        <v>Posgrado</v>
      </c>
      <c r="K375" s="98" t="s">
        <v>411</v>
      </c>
    </row>
    <row r="376" spans="3:11" x14ac:dyDescent="0.25">
      <c r="C376" s="141"/>
      <c r="D376" s="158"/>
      <c r="E376" s="123"/>
      <c r="F376" s="97">
        <f t="shared" si="57"/>
        <v>0</v>
      </c>
      <c r="G376" s="161"/>
      <c r="H376" s="142"/>
      <c r="I376" s="130" t="e">
        <f>VLOOKUP(H376,Presupuesto!$B$11:$C$565,2,0)</f>
        <v>#N/A</v>
      </c>
      <c r="J376" s="98" t="str">
        <f t="shared" si="58"/>
        <v>Posgrado</v>
      </c>
      <c r="K376" s="98" t="s">
        <v>411</v>
      </c>
    </row>
    <row r="381" spans="3:11" ht="15.75" thickBot="1" x14ac:dyDescent="0.3"/>
    <row r="382" spans="3:11" ht="15.75" thickBot="1" x14ac:dyDescent="0.3">
      <c r="C382" s="157" t="s">
        <v>53</v>
      </c>
      <c r="D382" s="370">
        <f>SUM(F389:F392)</f>
        <v>824470</v>
      </c>
      <c r="E382" s="456"/>
      <c r="F382" s="70"/>
      <c r="G382" s="79"/>
      <c r="H382" s="70"/>
      <c r="I382" s="70"/>
      <c r="J382" s="456"/>
      <c r="K382" s="456"/>
    </row>
    <row r="383" spans="3:11" x14ac:dyDescent="0.25">
      <c r="C383" s="70"/>
      <c r="D383" s="31"/>
      <c r="E383" s="93"/>
      <c r="F383" s="93"/>
      <c r="G383" s="93"/>
      <c r="H383" s="76"/>
      <c r="I383" s="76"/>
      <c r="J383" s="76"/>
      <c r="K383" s="112"/>
    </row>
    <row r="384" spans="3:11" x14ac:dyDescent="0.25">
      <c r="C384" s="70"/>
      <c r="D384" s="31"/>
      <c r="E384" s="93"/>
      <c r="F384" s="93"/>
      <c r="G384" s="93"/>
      <c r="H384" s="76"/>
      <c r="I384" s="76"/>
      <c r="J384" s="76"/>
      <c r="K384" s="112"/>
    </row>
    <row r="385" spans="3:11" ht="15.75" x14ac:dyDescent="0.25">
      <c r="C385" s="202" t="s">
        <v>391</v>
      </c>
      <c r="D385" s="699" t="s">
        <v>2768</v>
      </c>
      <c r="E385" s="93"/>
      <c r="F385" s="93"/>
      <c r="G385" s="93"/>
      <c r="H385" s="76"/>
      <c r="I385" s="76"/>
      <c r="J385" s="76"/>
      <c r="K385" s="112"/>
    </row>
    <row r="386" spans="3:11" ht="18.75" x14ac:dyDescent="0.25">
      <c r="C386" s="210" t="str">
        <f>IFERROR(VLOOKUP(D385,'1. Desarrollo e Innov. Curricu.'!$F:$G,2,FALSE),IFERROR(VLOOKUP(D385,'2. Investigación Científica'!$F:$G,2,FALSE),IFERROR(VLOOKUP(D385,'3. Vinculación Univ. Sociedad'!$F:$G,2,FALSE),IFERROR(VLOOKUP(D385,'4. Docencia y Profesorado Univ.'!$F:$G,2,FALSE),IFERROR(VLOOKUP(D385,'5. Estudiantes y Graduados'!$F:$G,2,FALSE),IFERROR(VLOOKUP(D385,'11. Gestion Administrativa'!$F:$G,2,FALSE),IFERROR(VLOOKUP(D385,'13. Gestión Académica'!$F:$G,2,FALSE),IFERROR(VLOOKUP(D385,'9. Asegura. de la Calid. y M'!$F:$G,2,FALSE),IFERROR(VLOOKUP(D385,'6. Gestión del Conocimiento'!$F:$G,2,FALSE),IFERROR(VLOOKUP(D385,'15. Gobernabilidad y Proceso...'!$F:$G,2,FALSE),IFERROR(VLOOKUP(D385,'12. Gestión del Talento Humano'!$F:$G,2,FALSE),IFERROR(VLOOKUP(D385,'14. Internacional... de la E.S.'!$F:$G,2,FALSE),IFERROR(VLOOKUP(D385,'10. Posgrado'!$F:$G,2,FALSE),IFERROR(VLOOKUP(D385,'17. Gestión TIC'!$F:$G,2,FALSE),IFERROR(VLOOKUP(D385,'16. Desa. del Sistema Educ.Sup.'!$F:$G,2,FALSE),IFERROR(VLOOKUP(D385,'8. Cultura de Inno. Insti...'!$F:$G,2,FALSE),VLOOKUP(D385,'7. Lo Esencial de la Reforma U.'!$F:$G,2,0)))))))))))))))))</f>
        <v>suplir las necesidades administrativas de las Carreras Carreras de: Medicina (Departamentos), Nutrición, Terapia Funcional, Radiotecnología, Enfermería,  Fonoaudiologia y  Secretaria Académica.</v>
      </c>
      <c r="D386" s="31"/>
      <c r="E386" s="93"/>
      <c r="F386" s="93"/>
      <c r="G386" s="93"/>
      <c r="H386" s="76"/>
      <c r="I386" s="76"/>
      <c r="J386" s="76"/>
      <c r="K386" s="112"/>
    </row>
    <row r="387" spans="3:11" ht="15.75" thickBot="1" x14ac:dyDescent="0.3">
      <c r="C387" s="456"/>
      <c r="D387" s="456"/>
      <c r="E387" s="456"/>
      <c r="F387" s="93"/>
      <c r="G387" s="76"/>
      <c r="H387" s="76"/>
      <c r="I387" s="76"/>
      <c r="J387" s="456"/>
      <c r="K387" s="456"/>
    </row>
    <row r="388" spans="3:11" ht="30.75" thickBot="1" x14ac:dyDescent="0.3">
      <c r="C388" s="129" t="s">
        <v>44</v>
      </c>
      <c r="D388" s="129" t="s">
        <v>55</v>
      </c>
      <c r="E388" s="136" t="s">
        <v>57</v>
      </c>
      <c r="F388" s="135" t="s">
        <v>27</v>
      </c>
      <c r="G388" s="133" t="s">
        <v>130</v>
      </c>
      <c r="H388" s="136" t="s">
        <v>46</v>
      </c>
      <c r="I388" s="133" t="s">
        <v>131</v>
      </c>
      <c r="J388" s="133" t="s">
        <v>409</v>
      </c>
      <c r="K388" s="133" t="s">
        <v>410</v>
      </c>
    </row>
    <row r="389" spans="3:11" x14ac:dyDescent="0.25">
      <c r="C389" s="220" t="s">
        <v>438</v>
      </c>
      <c r="D389" s="221"/>
      <c r="E389" s="219">
        <f>HLOOKUP(C389,$AH$2:$BU$3,2,0)</f>
        <v>620</v>
      </c>
      <c r="F389" s="97">
        <f t="shared" ref="F389:F392" si="59">D389*E389</f>
        <v>0</v>
      </c>
      <c r="G389" s="161"/>
      <c r="H389" s="142"/>
      <c r="I389" s="130" t="e">
        <f>VLOOKUP(H389,Presupuesto!$B$11:$C$565,2,0)</f>
        <v>#N/A</v>
      </c>
      <c r="J389" s="218" t="s">
        <v>1445</v>
      </c>
      <c r="K389" s="98" t="s">
        <v>393</v>
      </c>
    </row>
    <row r="390" spans="3:11" ht="45" x14ac:dyDescent="0.25">
      <c r="C390" s="692" t="s">
        <v>2873</v>
      </c>
      <c r="D390" s="158">
        <v>1</v>
      </c>
      <c r="E390" s="123">
        <v>824470</v>
      </c>
      <c r="F390" s="97">
        <f>D390*E390</f>
        <v>824470</v>
      </c>
      <c r="G390" s="161" t="s">
        <v>128</v>
      </c>
      <c r="H390" s="142" t="s">
        <v>297</v>
      </c>
      <c r="I390" s="130" t="str">
        <f>VLOOKUP(H390,[1]Presupuesto!$B$11:$C$565,2,0)</f>
        <v>OTROS SERVICIOS COMERCIALES Y FINANCIEROS N.C.</v>
      </c>
      <c r="J390" s="98" t="s">
        <v>1362</v>
      </c>
      <c r="K390" s="98" t="s">
        <v>393</v>
      </c>
    </row>
    <row r="391" spans="3:11" x14ac:dyDescent="0.25">
      <c r="C391" s="141"/>
      <c r="D391" s="158"/>
      <c r="E391" s="123"/>
      <c r="F391" s="97">
        <f t="shared" si="59"/>
        <v>0</v>
      </c>
      <c r="G391" s="161"/>
      <c r="H391" s="142"/>
      <c r="I391" s="130" t="e">
        <f>VLOOKUP(H391,Presupuesto!$B$11:$C$565,2,0)</f>
        <v>#N/A</v>
      </c>
      <c r="J391" s="98" t="str">
        <f t="shared" ref="J391:J392" si="60">$J$294</f>
        <v>Posgrado</v>
      </c>
      <c r="K391" s="98" t="s">
        <v>411</v>
      </c>
    </row>
    <row r="392" spans="3:11" x14ac:dyDescent="0.25">
      <c r="C392" s="141"/>
      <c r="D392" s="158"/>
      <c r="E392" s="123"/>
      <c r="F392" s="97">
        <f t="shared" si="59"/>
        <v>0</v>
      </c>
      <c r="G392" s="161"/>
      <c r="H392" s="142"/>
      <c r="I392" s="130" t="e">
        <f>VLOOKUP(H392,Presupuesto!$B$11:$C$565,2,0)</f>
        <v>#N/A</v>
      </c>
      <c r="J392" s="98" t="str">
        <f t="shared" si="60"/>
        <v>Posgrado</v>
      </c>
      <c r="K392" s="98" t="s">
        <v>411</v>
      </c>
    </row>
    <row r="396" spans="3:11" ht="15.75" thickBot="1" x14ac:dyDescent="0.3"/>
    <row r="397" spans="3:11" ht="15.75" thickBot="1" x14ac:dyDescent="0.3">
      <c r="C397" s="157" t="s">
        <v>53</v>
      </c>
      <c r="D397" s="370">
        <f>SUM(F404:F407)</f>
        <v>824470</v>
      </c>
      <c r="E397" s="456"/>
      <c r="F397" s="70"/>
      <c r="G397" s="79"/>
      <c r="H397" s="70"/>
      <c r="I397" s="70"/>
      <c r="J397" s="456"/>
      <c r="K397" s="456"/>
    </row>
    <row r="398" spans="3:11" x14ac:dyDescent="0.25">
      <c r="C398" s="70"/>
      <c r="D398" s="31"/>
      <c r="E398" s="93"/>
      <c r="F398" s="93"/>
      <c r="G398" s="93"/>
      <c r="H398" s="76"/>
      <c r="I398" s="76"/>
      <c r="J398" s="76"/>
      <c r="K398" s="112"/>
    </row>
    <row r="399" spans="3:11" x14ac:dyDescent="0.25">
      <c r="C399" s="70"/>
      <c r="D399" s="31"/>
      <c r="E399" s="93"/>
      <c r="F399" s="93"/>
      <c r="G399" s="93"/>
      <c r="H399" s="76"/>
      <c r="I399" s="76"/>
      <c r="J399" s="76"/>
      <c r="K399" s="112"/>
    </row>
    <row r="400" spans="3:11" ht="15.75" x14ac:dyDescent="0.25">
      <c r="C400" s="202" t="s">
        <v>391</v>
      </c>
      <c r="D400" s="697" t="s">
        <v>2747</v>
      </c>
      <c r="E400" s="93"/>
      <c r="F400" s="93"/>
      <c r="G400" s="93"/>
      <c r="H400" s="76"/>
      <c r="I400" s="76"/>
      <c r="J400" s="76"/>
      <c r="K400" s="112"/>
    </row>
    <row r="401" spans="3:11" ht="18.75" x14ac:dyDescent="0.25">
      <c r="C401" s="210" t="str">
        <f>IFERROR(VLOOKUP(D400,'1. Desarrollo e Innov. Curricu.'!$F:$G,2,FALSE),IFERROR(VLOOKUP(D400,'2. Investigación Científica'!$F:$G,2,FALSE),IFERROR(VLOOKUP(D400,'3. Vinculación Univ. Sociedad'!$F:$G,2,FALSE),IFERROR(VLOOKUP(D400,'4. Docencia y Profesorado Univ.'!$F:$G,2,FALSE),IFERROR(VLOOKUP(D400,'5. Estudiantes y Graduados'!$F:$G,2,FALSE),IFERROR(VLOOKUP(D400,'11. Gestion Administrativa'!$F:$G,2,FALSE),IFERROR(VLOOKUP(D400,'13. Gestión Académica'!$F:$G,2,FALSE),IFERROR(VLOOKUP(D400,'9. Asegura. de la Calid. y M'!$F:$G,2,FALSE),IFERROR(VLOOKUP(D400,'6. Gestión del Conocimiento'!$F:$G,2,FALSE),IFERROR(VLOOKUP(D400,'15. Gobernabilidad y Proceso...'!$F:$G,2,FALSE),IFERROR(VLOOKUP(D400,'12. Gestión del Talento Humano'!$F:$G,2,FALSE),IFERROR(VLOOKUP(D400,'14. Internacional... de la E.S.'!$F:$G,2,FALSE),IFERROR(VLOOKUP(D400,'10. Posgrado'!$F:$G,2,FALSE),IFERROR(VLOOKUP(D400,'17. Gestión TIC'!$F:$G,2,FALSE),IFERROR(VLOOKUP(D400,'16. Desa. del Sistema Educ.Sup.'!$F:$G,2,FALSE),IFERROR(VLOOKUP(D400,'8. Cultura de Inno. Insti...'!$F:$G,2,FALSE),VLOOKUP(D400,'7. Lo Esencial de la Reforma U.'!$F:$G,2,0)))))))))))))))))</f>
        <v xml:space="preserve">Suplir de necesidades Académicas de las Carreras de: Medicina (Departamentos), Nutrición, Terapia Funcional, Radiotecnología, Enfermería,  Fonoaudiologia y Secretaría Académica. </v>
      </c>
      <c r="D401" s="31"/>
      <c r="E401" s="93"/>
      <c r="F401" s="93"/>
      <c r="G401" s="93"/>
      <c r="H401" s="76"/>
      <c r="I401" s="76"/>
      <c r="J401" s="76"/>
      <c r="K401" s="112"/>
    </row>
    <row r="402" spans="3:11" ht="15.75" thickBot="1" x14ac:dyDescent="0.3">
      <c r="C402" s="456"/>
      <c r="D402" s="456"/>
      <c r="E402" s="456"/>
      <c r="F402" s="93"/>
      <c r="G402" s="76"/>
      <c r="H402" s="76"/>
      <c r="I402" s="76"/>
      <c r="J402" s="456"/>
      <c r="K402" s="456"/>
    </row>
    <row r="403" spans="3:11" ht="30.75" thickBot="1" x14ac:dyDescent="0.3">
      <c r="C403" s="129" t="s">
        <v>44</v>
      </c>
      <c r="D403" s="129" t="s">
        <v>55</v>
      </c>
      <c r="E403" s="136" t="s">
        <v>57</v>
      </c>
      <c r="F403" s="135" t="s">
        <v>27</v>
      </c>
      <c r="G403" s="133" t="s">
        <v>130</v>
      </c>
      <c r="H403" s="136" t="s">
        <v>46</v>
      </c>
      <c r="I403" s="133" t="s">
        <v>131</v>
      </c>
      <c r="J403" s="133" t="s">
        <v>409</v>
      </c>
      <c r="K403" s="133" t="s">
        <v>410</v>
      </c>
    </row>
    <row r="404" spans="3:11" x14ac:dyDescent="0.25">
      <c r="C404" s="220" t="s">
        <v>438</v>
      </c>
      <c r="D404" s="221"/>
      <c r="E404" s="219">
        <f>HLOOKUP(C404,$AH$2:$BU$3,2,0)</f>
        <v>620</v>
      </c>
      <c r="F404" s="97">
        <f t="shared" ref="F404:F407" si="61">D404*E404</f>
        <v>0</v>
      </c>
      <c r="G404" s="161"/>
      <c r="H404" s="142"/>
      <c r="I404" s="130" t="e">
        <f>VLOOKUP(H404,Presupuesto!$B$11:$C$565,2,0)</f>
        <v>#N/A</v>
      </c>
      <c r="J404" s="218" t="s">
        <v>1445</v>
      </c>
      <c r="K404" s="98" t="s">
        <v>393</v>
      </c>
    </row>
    <row r="405" spans="3:11" ht="45" x14ac:dyDescent="0.25">
      <c r="C405" s="692" t="s">
        <v>2874</v>
      </c>
      <c r="D405" s="158">
        <v>1</v>
      </c>
      <c r="E405" s="123">
        <v>824470</v>
      </c>
      <c r="F405" s="97">
        <f>D405*E405</f>
        <v>824470</v>
      </c>
      <c r="G405" s="161" t="s">
        <v>128</v>
      </c>
      <c r="H405" s="142" t="s">
        <v>297</v>
      </c>
      <c r="I405" s="130" t="str">
        <f>VLOOKUP(H405,[1]Presupuesto!$B$11:$C$565,2,0)</f>
        <v>OTROS SERVICIOS COMERCIALES Y FINANCIEROS N.C.</v>
      </c>
      <c r="J405" s="98" t="s">
        <v>1364</v>
      </c>
      <c r="K405" s="98" t="s">
        <v>393</v>
      </c>
    </row>
    <row r="406" spans="3:11" x14ac:dyDescent="0.25">
      <c r="C406" s="141"/>
      <c r="D406" s="158"/>
      <c r="E406" s="123"/>
      <c r="F406" s="97">
        <f t="shared" si="61"/>
        <v>0</v>
      </c>
      <c r="G406" s="161"/>
      <c r="H406" s="142"/>
      <c r="I406" s="130" t="e">
        <f>VLOOKUP(H406,Presupuesto!$B$11:$C$565,2,0)</f>
        <v>#N/A</v>
      </c>
      <c r="J406" s="98" t="str">
        <f t="shared" ref="J406:J407" si="62">$J$294</f>
        <v>Posgrado</v>
      </c>
      <c r="K406" s="98" t="s">
        <v>411</v>
      </c>
    </row>
    <row r="407" spans="3:11" x14ac:dyDescent="0.25">
      <c r="C407" s="141"/>
      <c r="D407" s="158"/>
      <c r="E407" s="123"/>
      <c r="F407" s="97">
        <f t="shared" si="61"/>
        <v>0</v>
      </c>
      <c r="G407" s="161"/>
      <c r="H407" s="142"/>
      <c r="I407" s="130" t="e">
        <f>VLOOKUP(H407,Presupuesto!$B$11:$C$565,2,0)</f>
        <v>#N/A</v>
      </c>
      <c r="J407" s="98" t="str">
        <f t="shared" si="62"/>
        <v>Posgrado</v>
      </c>
      <c r="K407" s="98" t="s">
        <v>411</v>
      </c>
    </row>
    <row r="411" spans="3:11" ht="15.75" thickBot="1" x14ac:dyDescent="0.3"/>
    <row r="412" spans="3:11" ht="15.75" thickBot="1" x14ac:dyDescent="0.3">
      <c r="C412" s="157" t="s">
        <v>53</v>
      </c>
      <c r="D412" s="370">
        <f>SUM(F419:F422)</f>
        <v>0</v>
      </c>
      <c r="E412" s="456"/>
      <c r="F412" s="70"/>
      <c r="G412" s="79"/>
      <c r="H412" s="70"/>
      <c r="I412" s="70"/>
      <c r="J412" s="456"/>
      <c r="K412" s="456"/>
    </row>
    <row r="413" spans="3:11" x14ac:dyDescent="0.25">
      <c r="C413" s="70"/>
      <c r="D413" s="31"/>
      <c r="E413" s="93"/>
      <c r="F413" s="93"/>
      <c r="G413" s="93"/>
      <c r="H413" s="76"/>
      <c r="I413" s="76"/>
      <c r="J413" s="76"/>
      <c r="K413" s="112"/>
    </row>
    <row r="414" spans="3:11" x14ac:dyDescent="0.25">
      <c r="C414" s="70"/>
      <c r="D414" s="31"/>
      <c r="E414" s="93"/>
      <c r="F414" s="93"/>
      <c r="G414" s="93"/>
      <c r="H414" s="76"/>
      <c r="I414" s="76"/>
      <c r="J414" s="76"/>
      <c r="K414" s="112"/>
    </row>
    <row r="415" spans="3:11" ht="15.75" x14ac:dyDescent="0.25">
      <c r="C415" s="202" t="s">
        <v>391</v>
      </c>
      <c r="D415" s="697"/>
      <c r="E415" s="93"/>
      <c r="F415" s="93"/>
      <c r="G415" s="93"/>
      <c r="H415" s="76"/>
      <c r="I415" s="76"/>
      <c r="J415" s="76"/>
      <c r="K415" s="112"/>
    </row>
    <row r="416" spans="3:11" ht="18.75" x14ac:dyDescent="0.25">
      <c r="C416" s="210" t="e">
        <f>IFERROR(VLOOKUP(D415,'1. Desarrollo e Innov. Curricu.'!$F:$G,2,FALSE),IFERROR(VLOOKUP(D415,'2. Investigación Científica'!$F:$G,2,FALSE),IFERROR(VLOOKUP(D415,'3. Vinculación Univ. Sociedad'!$F:$G,2,FALSE),IFERROR(VLOOKUP(D415,'4. Docencia y Profesorado Univ.'!$F:$G,2,FALSE),IFERROR(VLOOKUP(D415,'5. Estudiantes y Graduados'!$F:$G,2,FALSE),IFERROR(VLOOKUP(D415,'11. Gestion Administrativa'!$F:$G,2,FALSE),IFERROR(VLOOKUP(D415,'13. Gestión Académica'!$F:$G,2,FALSE),IFERROR(VLOOKUP(D415,'9. Asegura. de la Calid. y M'!$F:$G,2,FALSE),IFERROR(VLOOKUP(D415,'6. Gestión del Conocimiento'!$F:$G,2,FALSE),IFERROR(VLOOKUP(D415,'15. Gobernabilidad y Proceso...'!$F:$G,2,FALSE),IFERROR(VLOOKUP(D415,'12. Gestión del Talento Humano'!$F:$G,2,FALSE),IFERROR(VLOOKUP(D415,'14. Internacional... de la E.S.'!$F:$G,2,FALSE),IFERROR(VLOOKUP(D415,'10. Posgrado'!$F:$G,2,FALSE),IFERROR(VLOOKUP(D415,'17. Gestión TIC'!$F:$G,2,FALSE),IFERROR(VLOOKUP(D415,'16. Desa. del Sistema Educ.Sup.'!$F:$G,2,FALSE),IFERROR(VLOOKUP(D415,'8. Cultura de Inno. Insti...'!$F:$G,2,FALSE),VLOOKUP(D415,'7. Lo Esencial de la Reforma U.'!$F:$G,2,0)))))))))))))))))</f>
        <v>#N/A</v>
      </c>
      <c r="D416" s="31"/>
      <c r="E416" s="93"/>
      <c r="F416" s="93"/>
      <c r="G416" s="93"/>
      <c r="H416" s="76"/>
      <c r="I416" s="76"/>
      <c r="J416" s="76"/>
      <c r="K416" s="112"/>
    </row>
    <row r="417" spans="3:11" ht="15.75" thickBot="1" x14ac:dyDescent="0.3">
      <c r="C417" s="456"/>
      <c r="D417" s="456"/>
      <c r="E417" s="456"/>
      <c r="F417" s="93"/>
      <c r="G417" s="76"/>
      <c r="H417" s="76"/>
      <c r="I417" s="76"/>
      <c r="J417" s="456"/>
      <c r="K417" s="456"/>
    </row>
    <row r="418" spans="3:11" ht="30.75" thickBot="1" x14ac:dyDescent="0.3">
      <c r="C418" s="129" t="s">
        <v>44</v>
      </c>
      <c r="D418" s="129" t="s">
        <v>55</v>
      </c>
      <c r="E418" s="136" t="s">
        <v>57</v>
      </c>
      <c r="F418" s="135" t="s">
        <v>27</v>
      </c>
      <c r="G418" s="133" t="s">
        <v>130</v>
      </c>
      <c r="H418" s="136" t="s">
        <v>46</v>
      </c>
      <c r="I418" s="133" t="s">
        <v>131</v>
      </c>
      <c r="J418" s="133" t="s">
        <v>409</v>
      </c>
      <c r="K418" s="133" t="s">
        <v>410</v>
      </c>
    </row>
    <row r="419" spans="3:11" x14ac:dyDescent="0.25">
      <c r="C419" s="220" t="s">
        <v>438</v>
      </c>
      <c r="D419" s="221"/>
      <c r="E419" s="219">
        <f>HLOOKUP(C419,$AH$2:$BU$3,2,0)</f>
        <v>620</v>
      </c>
      <c r="F419" s="97">
        <f t="shared" ref="F419:F422" si="63">D419*E419</f>
        <v>0</v>
      </c>
      <c r="G419" s="161"/>
      <c r="H419" s="142"/>
      <c r="I419" s="130" t="e">
        <f>VLOOKUP(H419,Presupuesto!$B$11:$C$565,2,0)</f>
        <v>#N/A</v>
      </c>
      <c r="J419" s="218" t="s">
        <v>1445</v>
      </c>
      <c r="K419" s="98" t="s">
        <v>393</v>
      </c>
    </row>
    <row r="420" spans="3:11" x14ac:dyDescent="0.25">
      <c r="C420" s="141"/>
      <c r="D420" s="158"/>
      <c r="E420" s="123"/>
      <c r="F420" s="97"/>
      <c r="G420" s="161"/>
      <c r="H420" s="142" t="s">
        <v>1001</v>
      </c>
      <c r="I420" s="130" t="str">
        <f>VLOOKUP(H420,Presupuesto!$B$11:$C$565,2,0)</f>
        <v>EQUIPO MEDICO Y LABORATORIO</v>
      </c>
      <c r="J420" s="98" t="s">
        <v>1364</v>
      </c>
      <c r="K420" s="98" t="s">
        <v>394</v>
      </c>
    </row>
    <row r="421" spans="3:11" x14ac:dyDescent="0.25">
      <c r="C421" s="141"/>
      <c r="D421" s="158"/>
      <c r="E421" s="123"/>
      <c r="F421" s="97">
        <f t="shared" si="63"/>
        <v>0</v>
      </c>
      <c r="G421" s="161"/>
      <c r="H421" s="142"/>
      <c r="I421" s="130" t="e">
        <f>VLOOKUP(H421,Presupuesto!$B$11:$C$565,2,0)</f>
        <v>#N/A</v>
      </c>
      <c r="J421" s="98" t="str">
        <f t="shared" ref="J421:J422" si="64">$J$294</f>
        <v>Posgrado</v>
      </c>
      <c r="K421" s="98" t="s">
        <v>411</v>
      </c>
    </row>
    <row r="422" spans="3:11" x14ac:dyDescent="0.25">
      <c r="C422" s="141"/>
      <c r="D422" s="158"/>
      <c r="E422" s="123"/>
      <c r="F422" s="97">
        <f t="shared" si="63"/>
        <v>0</v>
      </c>
      <c r="G422" s="161"/>
      <c r="H422" s="142"/>
      <c r="I422" s="130" t="e">
        <f>VLOOKUP(H422,Presupuesto!$B$11:$C$565,2,0)</f>
        <v>#N/A</v>
      </c>
      <c r="J422" s="98" t="str">
        <f t="shared" si="64"/>
        <v>Posgrado</v>
      </c>
      <c r="K422" s="98" t="s">
        <v>411</v>
      </c>
    </row>
    <row r="426" spans="3:11" ht="15.75" thickBot="1" x14ac:dyDescent="0.3"/>
    <row r="427" spans="3:11" ht="15.75" thickBot="1" x14ac:dyDescent="0.3">
      <c r="C427" s="157" t="s">
        <v>53</v>
      </c>
      <c r="D427" s="370">
        <f>SUM(F434:F437)</f>
        <v>0</v>
      </c>
      <c r="E427" s="456"/>
      <c r="F427" s="70"/>
      <c r="G427" s="79"/>
      <c r="H427" s="70"/>
      <c r="I427" s="70"/>
      <c r="J427" s="456"/>
      <c r="K427" s="456"/>
    </row>
    <row r="428" spans="3:11" x14ac:dyDescent="0.25">
      <c r="C428" s="70"/>
      <c r="D428" s="31"/>
      <c r="E428" s="93"/>
      <c r="F428" s="93"/>
      <c r="G428" s="93"/>
      <c r="H428" s="76"/>
      <c r="I428" s="76"/>
      <c r="J428" s="76"/>
      <c r="K428" s="112"/>
    </row>
    <row r="429" spans="3:11" x14ac:dyDescent="0.25">
      <c r="C429" s="70"/>
      <c r="D429" s="31"/>
      <c r="E429" s="93"/>
      <c r="F429" s="93"/>
      <c r="G429" s="93"/>
      <c r="H429" s="76"/>
      <c r="I429" s="76"/>
      <c r="J429" s="76"/>
      <c r="K429" s="112"/>
    </row>
    <row r="430" spans="3:11" ht="15.75" x14ac:dyDescent="0.25">
      <c r="C430" s="202" t="s">
        <v>391</v>
      </c>
      <c r="D430" s="697"/>
      <c r="E430" s="93"/>
      <c r="F430" s="93"/>
      <c r="G430" s="93"/>
      <c r="H430" s="76"/>
      <c r="I430" s="76"/>
      <c r="J430" s="76"/>
      <c r="K430" s="112"/>
    </row>
    <row r="431" spans="3:11" ht="18.75" x14ac:dyDescent="0.25">
      <c r="C431" s="210" t="e">
        <f>IFERROR(VLOOKUP(D430,'1. Desarrollo e Innov. Curricu.'!$F:$G,2,FALSE),IFERROR(VLOOKUP(D430,'2. Investigación Científica'!$F:$G,2,FALSE),IFERROR(VLOOKUP(D430,'3. Vinculación Univ. Sociedad'!$F:$G,2,FALSE),IFERROR(VLOOKUP(D430,'4. Docencia y Profesorado Univ.'!$F:$G,2,FALSE),IFERROR(VLOOKUP(D430,'5. Estudiantes y Graduados'!$F:$G,2,FALSE),IFERROR(VLOOKUP(D430,'11. Gestion Administrativa'!$F:$G,2,FALSE),IFERROR(VLOOKUP(D430,'13. Gestión Académica'!$F:$G,2,FALSE),IFERROR(VLOOKUP(D430,'9. Asegura. de la Calid. y M'!$F:$G,2,FALSE),IFERROR(VLOOKUP(D430,'6. Gestión del Conocimiento'!$F:$G,2,FALSE),IFERROR(VLOOKUP(D430,'15. Gobernabilidad y Proceso...'!$F:$G,2,FALSE),IFERROR(VLOOKUP(D430,'12. Gestión del Talento Humano'!$F:$G,2,FALSE),IFERROR(VLOOKUP(D430,'14. Internacional... de la E.S.'!$F:$G,2,FALSE),IFERROR(VLOOKUP(D430,'10. Posgrado'!$F:$G,2,FALSE),IFERROR(VLOOKUP(D430,'17. Gestión TIC'!$F:$G,2,FALSE),IFERROR(VLOOKUP(D430,'16. Desa. del Sistema Educ.Sup.'!$F:$G,2,FALSE),IFERROR(VLOOKUP(D430,'8. Cultura de Inno. Insti...'!$F:$G,2,FALSE),VLOOKUP(D430,'7. Lo Esencial de la Reforma U.'!$F:$G,2,0)))))))))))))))))</f>
        <v>#N/A</v>
      </c>
      <c r="D431" s="31"/>
      <c r="E431" s="93"/>
      <c r="F431" s="93"/>
      <c r="G431" s="93"/>
      <c r="H431" s="76"/>
      <c r="I431" s="76"/>
      <c r="J431" s="76"/>
      <c r="K431" s="112"/>
    </row>
    <row r="432" spans="3:11" ht="15.75" thickBot="1" x14ac:dyDescent="0.3">
      <c r="C432" s="456"/>
      <c r="D432" s="456"/>
      <c r="E432" s="456"/>
      <c r="F432" s="93"/>
      <c r="G432" s="76"/>
      <c r="H432" s="76"/>
      <c r="I432" s="76"/>
      <c r="J432" s="456"/>
      <c r="K432" s="456"/>
    </row>
    <row r="433" spans="3:11" ht="30.75" thickBot="1" x14ac:dyDescent="0.3">
      <c r="C433" s="129" t="s">
        <v>44</v>
      </c>
      <c r="D433" s="129" t="s">
        <v>55</v>
      </c>
      <c r="E433" s="136" t="s">
        <v>57</v>
      </c>
      <c r="F433" s="135" t="s">
        <v>27</v>
      </c>
      <c r="G433" s="133" t="s">
        <v>130</v>
      </c>
      <c r="H433" s="136" t="s">
        <v>46</v>
      </c>
      <c r="I433" s="133" t="s">
        <v>131</v>
      </c>
      <c r="J433" s="133" t="s">
        <v>409</v>
      </c>
      <c r="K433" s="133" t="s">
        <v>410</v>
      </c>
    </row>
    <row r="434" spans="3:11" x14ac:dyDescent="0.25">
      <c r="C434" s="220" t="s">
        <v>438</v>
      </c>
      <c r="D434" s="221"/>
      <c r="E434" s="219">
        <f>HLOOKUP(C434,$AH$2:$BU$3,2,0)</f>
        <v>620</v>
      </c>
      <c r="F434" s="97">
        <f t="shared" ref="F434:F437" si="65">D434*E434</f>
        <v>0</v>
      </c>
      <c r="G434" s="161"/>
      <c r="H434" s="142"/>
      <c r="I434" s="130" t="e">
        <f>VLOOKUP(H434,Presupuesto!$B$11:$C$565,2,0)</f>
        <v>#N/A</v>
      </c>
      <c r="J434" s="218" t="s">
        <v>1445</v>
      </c>
      <c r="K434" s="98" t="s">
        <v>393</v>
      </c>
    </row>
    <row r="435" spans="3:11" x14ac:dyDescent="0.25">
      <c r="C435" s="141"/>
      <c r="D435" s="158"/>
      <c r="E435" s="123"/>
      <c r="F435" s="97"/>
      <c r="G435" s="161"/>
      <c r="H435" s="142" t="s">
        <v>1001</v>
      </c>
      <c r="I435" s="130" t="str">
        <f>VLOOKUP(H435,Presupuesto!$B$11:$C$565,2,0)</f>
        <v>EQUIPO MEDICO Y LABORATORIO</v>
      </c>
      <c r="J435" s="98" t="s">
        <v>1364</v>
      </c>
      <c r="K435" s="98" t="s">
        <v>394</v>
      </c>
    </row>
    <row r="436" spans="3:11" x14ac:dyDescent="0.25">
      <c r="C436" s="141"/>
      <c r="D436" s="158"/>
      <c r="E436" s="123"/>
      <c r="F436" s="97">
        <f t="shared" si="65"/>
        <v>0</v>
      </c>
      <c r="G436" s="161"/>
      <c r="H436" s="142"/>
      <c r="I436" s="130" t="e">
        <f>VLOOKUP(H436,Presupuesto!$B$11:$C$565,2,0)</f>
        <v>#N/A</v>
      </c>
      <c r="J436" s="98" t="str">
        <f t="shared" ref="J436:J437" si="66">$J$294</f>
        <v>Posgrado</v>
      </c>
      <c r="K436" s="98" t="s">
        <v>411</v>
      </c>
    </row>
    <row r="437" spans="3:11" x14ac:dyDescent="0.25">
      <c r="C437" s="141"/>
      <c r="D437" s="158"/>
      <c r="E437" s="123"/>
      <c r="F437" s="97">
        <f t="shared" si="65"/>
        <v>0</v>
      </c>
      <c r="G437" s="161"/>
      <c r="H437" s="142"/>
      <c r="I437" s="130" t="e">
        <f>VLOOKUP(H437,Presupuesto!$B$11:$C$565,2,0)</f>
        <v>#N/A</v>
      </c>
      <c r="J437" s="98" t="str">
        <f t="shared" si="66"/>
        <v>Posgrado</v>
      </c>
      <c r="K437" s="98" t="s">
        <v>411</v>
      </c>
    </row>
  </sheetData>
  <dataConsolidate/>
  <conditionalFormatting sqref="D13">
    <cfRule type="duplicateValues" dxfId="735" priority="100"/>
  </conditionalFormatting>
  <conditionalFormatting sqref="D29">
    <cfRule type="duplicateValues" dxfId="734" priority="99"/>
  </conditionalFormatting>
  <conditionalFormatting sqref="D44">
    <cfRule type="duplicateValues" dxfId="733" priority="98"/>
  </conditionalFormatting>
  <conditionalFormatting sqref="D59">
    <cfRule type="duplicateValues" dxfId="732" priority="97"/>
  </conditionalFormatting>
  <conditionalFormatting sqref="D74">
    <cfRule type="duplicateValues" dxfId="731" priority="96"/>
  </conditionalFormatting>
  <conditionalFormatting sqref="D89">
    <cfRule type="duplicateValues" dxfId="730" priority="95"/>
  </conditionalFormatting>
  <conditionalFormatting sqref="D103">
    <cfRule type="duplicateValues" dxfId="729" priority="94"/>
  </conditionalFormatting>
  <conditionalFormatting sqref="D118">
    <cfRule type="duplicateValues" dxfId="728" priority="93"/>
  </conditionalFormatting>
  <conditionalFormatting sqref="D134">
    <cfRule type="duplicateValues" dxfId="727" priority="91"/>
  </conditionalFormatting>
  <conditionalFormatting sqref="D147">
    <cfRule type="duplicateValues" dxfId="726" priority="90"/>
  </conditionalFormatting>
  <conditionalFormatting sqref="D160">
    <cfRule type="duplicateValues" dxfId="725" priority="89"/>
  </conditionalFormatting>
  <conditionalFormatting sqref="D175">
    <cfRule type="duplicateValues" dxfId="724" priority="88"/>
  </conditionalFormatting>
  <conditionalFormatting sqref="D189">
    <cfRule type="duplicateValues" dxfId="723" priority="87"/>
  </conditionalFormatting>
  <conditionalFormatting sqref="D202">
    <cfRule type="duplicateValues" dxfId="722" priority="76"/>
  </conditionalFormatting>
  <conditionalFormatting sqref="D215">
    <cfRule type="duplicateValues" dxfId="721" priority="65"/>
  </conditionalFormatting>
  <conditionalFormatting sqref="D228">
    <cfRule type="duplicateValues" dxfId="720" priority="54"/>
  </conditionalFormatting>
  <conditionalFormatting sqref="D246">
    <cfRule type="duplicateValues" dxfId="719" priority="43"/>
  </conditionalFormatting>
  <conditionalFormatting sqref="D260">
    <cfRule type="duplicateValues" dxfId="718" priority="32"/>
  </conditionalFormatting>
  <conditionalFormatting sqref="D275">
    <cfRule type="duplicateValues" dxfId="717" priority="21"/>
  </conditionalFormatting>
  <conditionalFormatting sqref="D290">
    <cfRule type="duplicateValues" dxfId="716" priority="10"/>
  </conditionalFormatting>
  <conditionalFormatting sqref="D308">
    <cfRule type="duplicateValues" dxfId="715" priority="9"/>
  </conditionalFormatting>
  <conditionalFormatting sqref="D335">
    <cfRule type="duplicateValues" dxfId="714" priority="8"/>
  </conditionalFormatting>
  <conditionalFormatting sqref="D352">
    <cfRule type="duplicateValues" dxfId="713" priority="7"/>
  </conditionalFormatting>
  <conditionalFormatting sqref="D369">
    <cfRule type="duplicateValues" dxfId="712" priority="6"/>
  </conditionalFormatting>
  <conditionalFormatting sqref="D385">
    <cfRule type="duplicateValues" dxfId="711" priority="5"/>
  </conditionalFormatting>
  <conditionalFormatting sqref="D400">
    <cfRule type="duplicateValues" dxfId="710" priority="4"/>
  </conditionalFormatting>
  <conditionalFormatting sqref="D415">
    <cfRule type="duplicateValues" dxfId="709" priority="3"/>
  </conditionalFormatting>
  <conditionalFormatting sqref="D430">
    <cfRule type="duplicateValues" dxfId="708" priority="2"/>
  </conditionalFormatting>
  <conditionalFormatting sqref="D321">
    <cfRule type="duplicateValues" dxfId="707" priority="1"/>
  </conditionalFormatting>
  <dataValidations count="7">
    <dataValidation type="list" allowBlank="1" showInputMessage="1" showErrorMessage="1" errorTitle="¡Ingreso Inválido!" error="Seleccione una opción de la lista." promptTitle="Tipo de Presupuesto" prompt="Seleccione una opción de la lista." sqref="G356:G360 G373:G376 G339:G343 G434:G437 G389:G392 G419:G422 G404:G407 G325:G328 G279:G284 G312:G315 G264:G269 G219:G222 G179:G183 G164:G169 G138:G141 G107:G112 G63:G68 G48:G53 G17:G23 G33:G38 G78:G83 G122:G127 G93:G97 G151:G154 G193:G196 G206:G209 G250:G254 G232:G240 G294:G300">
      <formula1>$R$2:$S$2</formula1>
    </dataValidation>
    <dataValidation type="list" allowBlank="1" showInputMessage="1" showErrorMessage="1" errorTitle="¡Ingreso Inválido!" error="Seleccione una opción de la lista" promptTitle="Mes Requerido" prompt="Seleccione el mes en el que requiere el recurso." sqref="K356:K360 K373:K376 K339:K343 K434:K437 K389:K392 K419:K422 K404:K407 K325:K328 K279:K284 K312:K315 K264:K269 K206:K209 K151:K154 K164:K169 K78:K83 K107:K112 K17:K23 K63:K68 K48:K53 K33:K38 K93:K97 K122:K127 K138:K141 K179:K183 K193:K196 K219:K222 K250:K254 K232:K240 K294:K300">
      <formula1>$U$2:$AF$2</formula1>
    </dataValidation>
    <dataValidation type="list" allowBlank="1" showInputMessage="1" showErrorMessage="1" errorTitle="¡Ingreso Invalido!" error="Seleccione una opción de la lista." promptTitle="Categoria/Zona de Viáticos" prompt="Seleccione una opción de la lista" sqref="C356 C373 C339:C340 C389 C404 C419 C434 C294:C295 C312 C264 C232 C219 C179 C151 C138 C107:C108 C63 C48:C49 C17 C33 C78 C122:C123 C93 C164 C193 C206 C250 C279">
      <formula1>$AH$2:$BU$2</formula1>
    </dataValidation>
    <dataValidation type="list" allowBlank="1" showInputMessage="1" showErrorMessage="1" errorTitle="¡Ingreso Inválido!" error="Seleccione una opción de la lista." promptTitle="Dimensión Estratégica" prompt="Seleccione una opción de la lista." sqref="J356:J360 J373:J376 J339:J343 J434:J437 J391:J392 J419:J422 J389 J404 J406:J407 J325:J328 J279:J284 J312:J315 J264:J269 J219:J222 J179:J183 J164:J169 J138:J141 J107:J112 J63:J68 J48:J53 J17:J23 J33:J38 J78:J83 J122:J127 J93:J97 J151:J154 J193:J196 J206:J209 J250:J254 J232:J240 J294:J300">
      <formula1>$A$2:$Q$2</formula1>
    </dataValidation>
    <dataValidation type="list" allowBlank="1" showInputMessage="1" showErrorMessage="1" errorTitle="¡Ingreso Inválido!" error="Verifique el valor ingresado." promptTitle="Ingrese el Objeto de Gasto" prompt="Ingrese el Objeto de Gasto" sqref="H356:H360 H373:H376 H339:H343 H434:H437 H391:H392 H419:H422 H389 H404 H406:H407 H325:H328 H279:H284 H312:H315 H264:H269 H219:H222 H179:H183 H164:H169 H138:H141 H107:H112 H63:H68 H48:H53 H17:H23 H33:H38 H78:H83 H122:H127 H93:H97 H151:H154 H193:H196 H206:H209 H250:H254 H232:H240 H294:H300">
      <formula1>$A$1:$SU$1</formula1>
    </dataValidation>
    <dataValidation type="list" allowBlank="1" showInputMessage="1" showErrorMessage="1" errorTitle="¡Ingreso Inválido!" error="Verifique el valor ingresado." promptTitle="Ingrese el Objeto de Gasto" prompt="Ingrese el Objeto de Gasto" sqref="H390 H405">
      <formula1>$A$1:$UI$1</formula1>
    </dataValidation>
    <dataValidation type="list" allowBlank="1" showInputMessage="1" showErrorMessage="1" errorTitle="¡Ingreso Inválido!" error="Seleccione una opción de la lista." promptTitle="Dimensión Estratégica" prompt="Seleccione una opción de la lista." sqref="J390 J405">
      <formula1>$A$2:$P$2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U131"/>
  <sheetViews>
    <sheetView showGridLines="0" topLeftCell="B4" zoomScale="84" zoomScaleNormal="84" workbookViewId="0">
      <selection activeCell="E5" sqref="E5"/>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15" s="153" customFormat="1" hidden="1" x14ac:dyDescent="0.25">
      <c r="A1" s="459" t="s">
        <v>252</v>
      </c>
      <c r="B1" s="459" t="s">
        <v>494</v>
      </c>
      <c r="C1" s="459" t="s">
        <v>496</v>
      </c>
      <c r="D1" s="459" t="s">
        <v>498</v>
      </c>
      <c r="E1" s="459" t="s">
        <v>500</v>
      </c>
      <c r="F1" s="459" t="s">
        <v>502</v>
      </c>
      <c r="G1" s="459" t="s">
        <v>504</v>
      </c>
      <c r="H1" s="459" t="s">
        <v>253</v>
      </c>
      <c r="I1" s="459" t="s">
        <v>507</v>
      </c>
      <c r="J1" s="459" t="s">
        <v>254</v>
      </c>
      <c r="K1" s="459" t="s">
        <v>509</v>
      </c>
      <c r="L1" s="459" t="s">
        <v>511</v>
      </c>
      <c r="M1" s="459" t="s">
        <v>513</v>
      </c>
      <c r="N1" s="459" t="s">
        <v>255</v>
      </c>
      <c r="O1" s="459" t="s">
        <v>514</v>
      </c>
      <c r="P1" s="459" t="s">
        <v>517</v>
      </c>
      <c r="Q1" s="459" t="s">
        <v>256</v>
      </c>
      <c r="R1" s="459" t="s">
        <v>519</v>
      </c>
      <c r="S1" s="459" t="s">
        <v>257</v>
      </c>
      <c r="T1" s="459" t="s">
        <v>520</v>
      </c>
      <c r="U1" s="459" t="s">
        <v>521</v>
      </c>
      <c r="V1" s="459" t="s">
        <v>525</v>
      </c>
      <c r="W1" s="459" t="s">
        <v>273</v>
      </c>
      <c r="X1" s="459" t="s">
        <v>526</v>
      </c>
      <c r="Y1" s="459" t="s">
        <v>528</v>
      </c>
      <c r="Z1" s="459" t="s">
        <v>530</v>
      </c>
      <c r="AA1" s="459" t="s">
        <v>274</v>
      </c>
      <c r="AB1" s="459" t="s">
        <v>532</v>
      </c>
      <c r="AC1" s="459" t="s">
        <v>534</v>
      </c>
      <c r="AD1" s="459" t="s">
        <v>536</v>
      </c>
      <c r="AE1" s="459" t="s">
        <v>538</v>
      </c>
      <c r="AF1" s="459" t="s">
        <v>249</v>
      </c>
      <c r="AG1" s="459" t="s">
        <v>540</v>
      </c>
      <c r="AH1" s="459" t="s">
        <v>542</v>
      </c>
      <c r="AI1" s="459" t="s">
        <v>259</v>
      </c>
      <c r="AJ1" s="459" t="s">
        <v>544</v>
      </c>
      <c r="AK1" s="459" t="s">
        <v>546</v>
      </c>
      <c r="AL1" s="459" t="s">
        <v>260</v>
      </c>
      <c r="AM1" s="459" t="s">
        <v>548</v>
      </c>
      <c r="AN1" s="459" t="s">
        <v>550</v>
      </c>
      <c r="AO1" s="459" t="s">
        <v>261</v>
      </c>
      <c r="AP1" s="459" t="s">
        <v>551</v>
      </c>
      <c r="AQ1" s="459" t="s">
        <v>553</v>
      </c>
      <c r="AR1" s="459" t="s">
        <v>554</v>
      </c>
      <c r="AS1" s="459" t="s">
        <v>555</v>
      </c>
      <c r="AT1" s="459" t="s">
        <v>557</v>
      </c>
      <c r="AU1" s="459" t="s">
        <v>559</v>
      </c>
      <c r="AV1" s="459" t="s">
        <v>560</v>
      </c>
      <c r="AW1" s="459" t="s">
        <v>262</v>
      </c>
      <c r="AX1" s="459" t="s">
        <v>562</v>
      </c>
      <c r="AY1" s="459" t="s">
        <v>564</v>
      </c>
      <c r="AZ1" s="459" t="s">
        <v>566</v>
      </c>
      <c r="BA1" s="459" t="s">
        <v>568</v>
      </c>
      <c r="BB1" s="459" t="s">
        <v>570</v>
      </c>
      <c r="BC1" s="459" t="s">
        <v>572</v>
      </c>
      <c r="BD1" s="459" t="s">
        <v>574</v>
      </c>
      <c r="BE1" s="459" t="s">
        <v>576</v>
      </c>
      <c r="BF1" s="459" t="s">
        <v>275</v>
      </c>
      <c r="BG1" s="459" t="s">
        <v>578</v>
      </c>
      <c r="BH1" s="459" t="s">
        <v>580</v>
      </c>
      <c r="BI1" s="459" t="s">
        <v>582</v>
      </c>
      <c r="BJ1" s="459" t="s">
        <v>584</v>
      </c>
      <c r="BK1" s="459" t="s">
        <v>586</v>
      </c>
      <c r="BL1" s="459" t="s">
        <v>588</v>
      </c>
      <c r="BM1" s="459" t="s">
        <v>590</v>
      </c>
      <c r="BN1" s="459" t="s">
        <v>592</v>
      </c>
      <c r="BO1" s="459" t="s">
        <v>594</v>
      </c>
      <c r="BP1" s="459" t="s">
        <v>596</v>
      </c>
      <c r="BQ1" s="459" t="s">
        <v>264</v>
      </c>
      <c r="BR1" s="459" t="s">
        <v>598</v>
      </c>
      <c r="BS1" s="459" t="s">
        <v>265</v>
      </c>
      <c r="BT1" s="459" t="s">
        <v>600</v>
      </c>
      <c r="BU1" s="459" t="s">
        <v>602</v>
      </c>
      <c r="BV1" s="459" t="s">
        <v>267</v>
      </c>
      <c r="BW1" s="459" t="s">
        <v>604</v>
      </c>
      <c r="BX1" s="459" t="s">
        <v>268</v>
      </c>
      <c r="BY1" s="459" t="s">
        <v>606</v>
      </c>
      <c r="BZ1" s="459" t="s">
        <v>608</v>
      </c>
      <c r="CA1" s="459" t="s">
        <v>610</v>
      </c>
      <c r="CB1" s="459" t="s">
        <v>616</v>
      </c>
      <c r="CC1" s="459" t="s">
        <v>618</v>
      </c>
      <c r="CD1" s="459" t="s">
        <v>270</v>
      </c>
      <c r="CE1" s="459" t="s">
        <v>612</v>
      </c>
      <c r="CF1" s="459" t="s">
        <v>614</v>
      </c>
      <c r="CG1" s="459" t="s">
        <v>271</v>
      </c>
      <c r="CH1" s="459" t="s">
        <v>620</v>
      </c>
      <c r="CI1" s="459" t="s">
        <v>272</v>
      </c>
      <c r="CJ1" s="459" t="s">
        <v>621</v>
      </c>
      <c r="CK1" s="459" t="s">
        <v>622</v>
      </c>
      <c r="CL1" s="459" t="s">
        <v>623</v>
      </c>
      <c r="CM1" s="459" t="s">
        <v>625</v>
      </c>
      <c r="CN1" s="459" t="s">
        <v>278</v>
      </c>
      <c r="CO1" s="459" t="s">
        <v>627</v>
      </c>
      <c r="CP1" s="459" t="s">
        <v>629</v>
      </c>
      <c r="CQ1" s="459" t="s">
        <v>631</v>
      </c>
      <c r="CR1" s="459" t="s">
        <v>633</v>
      </c>
      <c r="CS1" s="459" t="s">
        <v>635</v>
      </c>
      <c r="CT1" s="459" t="s">
        <v>637</v>
      </c>
      <c r="CU1" s="459" t="s">
        <v>280</v>
      </c>
      <c r="CV1" s="459" t="s">
        <v>639</v>
      </c>
      <c r="CW1" s="459" t="s">
        <v>281</v>
      </c>
      <c r="CX1" s="459" t="s">
        <v>641</v>
      </c>
      <c r="CY1" s="459" t="s">
        <v>643</v>
      </c>
      <c r="CZ1" s="459" t="s">
        <v>645</v>
      </c>
      <c r="DA1" s="459" t="s">
        <v>647</v>
      </c>
      <c r="DB1" s="459" t="s">
        <v>649</v>
      </c>
      <c r="DC1" s="459" t="s">
        <v>651</v>
      </c>
      <c r="DD1" s="459" t="s">
        <v>653</v>
      </c>
      <c r="DE1" s="459" t="s">
        <v>282</v>
      </c>
      <c r="DF1" s="459" t="s">
        <v>655</v>
      </c>
      <c r="DG1" s="459" t="s">
        <v>657</v>
      </c>
      <c r="DH1" s="459" t="s">
        <v>659</v>
      </c>
      <c r="DI1" s="459" t="s">
        <v>661</v>
      </c>
      <c r="DJ1" s="459" t="s">
        <v>284</v>
      </c>
      <c r="DK1" s="459" t="s">
        <v>663</v>
      </c>
      <c r="DL1" s="459" t="s">
        <v>285</v>
      </c>
      <c r="DM1" s="459" t="s">
        <v>665</v>
      </c>
      <c r="DN1" s="459" t="s">
        <v>667</v>
      </c>
      <c r="DO1" s="459" t="s">
        <v>669</v>
      </c>
      <c r="DP1" s="459" t="s">
        <v>671</v>
      </c>
      <c r="DQ1" s="459" t="s">
        <v>673</v>
      </c>
      <c r="DR1" s="459" t="s">
        <v>675</v>
      </c>
      <c r="DS1" s="459" t="s">
        <v>677</v>
      </c>
      <c r="DT1" s="459" t="s">
        <v>679</v>
      </c>
      <c r="DU1" s="459" t="s">
        <v>681</v>
      </c>
      <c r="DV1" s="459" t="s">
        <v>683</v>
      </c>
      <c r="DW1" s="459" t="s">
        <v>685</v>
      </c>
      <c r="DX1" s="459" t="s">
        <v>687</v>
      </c>
      <c r="DY1" s="459" t="s">
        <v>287</v>
      </c>
      <c r="DZ1" s="459" t="s">
        <v>689</v>
      </c>
      <c r="EA1" s="459" t="s">
        <v>691</v>
      </c>
      <c r="EB1" s="459" t="s">
        <v>288</v>
      </c>
      <c r="EC1" s="459" t="s">
        <v>693</v>
      </c>
      <c r="ED1" s="459" t="s">
        <v>695</v>
      </c>
      <c r="EE1" s="459" t="s">
        <v>289</v>
      </c>
      <c r="EF1" s="459" t="s">
        <v>697</v>
      </c>
      <c r="EG1" s="459" t="s">
        <v>699</v>
      </c>
      <c r="EH1" s="459" t="s">
        <v>701</v>
      </c>
      <c r="EI1" s="459" t="s">
        <v>290</v>
      </c>
      <c r="EJ1" s="459" t="s">
        <v>703</v>
      </c>
      <c r="EK1" s="459" t="s">
        <v>705</v>
      </c>
      <c r="EL1" s="459" t="s">
        <v>292</v>
      </c>
      <c r="EM1" s="459" t="s">
        <v>707</v>
      </c>
      <c r="EN1" s="459" t="s">
        <v>709</v>
      </c>
      <c r="EO1" s="459" t="s">
        <v>711</v>
      </c>
      <c r="EP1" s="459" t="s">
        <v>713</v>
      </c>
      <c r="EQ1" s="459" t="s">
        <v>293</v>
      </c>
      <c r="ER1" s="459" t="s">
        <v>715</v>
      </c>
      <c r="ES1" s="459" t="s">
        <v>717</v>
      </c>
      <c r="ET1" s="459" t="s">
        <v>719</v>
      </c>
      <c r="EU1" s="459" t="s">
        <v>721</v>
      </c>
      <c r="EV1" s="459" t="s">
        <v>723</v>
      </c>
      <c r="EW1" s="459" t="s">
        <v>294</v>
      </c>
      <c r="EX1" s="459" t="s">
        <v>726</v>
      </c>
      <c r="EY1" s="459" t="s">
        <v>295</v>
      </c>
      <c r="EZ1" s="459" t="s">
        <v>729</v>
      </c>
      <c r="FA1" s="459" t="s">
        <v>730</v>
      </c>
      <c r="FB1" s="459" t="s">
        <v>732</v>
      </c>
      <c r="FC1" s="459" t="s">
        <v>296</v>
      </c>
      <c r="FD1" s="459" t="s">
        <v>735</v>
      </c>
      <c r="FE1" s="459" t="s">
        <v>736</v>
      </c>
      <c r="FF1" s="459" t="s">
        <v>738</v>
      </c>
      <c r="FG1" s="459" t="s">
        <v>297</v>
      </c>
      <c r="FH1" s="459" t="s">
        <v>741</v>
      </c>
      <c r="FI1" s="459" t="s">
        <v>743</v>
      </c>
      <c r="FJ1" s="459" t="s">
        <v>745</v>
      </c>
      <c r="FK1" s="459" t="s">
        <v>305</v>
      </c>
      <c r="FL1" s="459" t="s">
        <v>747</v>
      </c>
      <c r="FM1" s="459" t="s">
        <v>749</v>
      </c>
      <c r="FN1" s="459" t="s">
        <v>751</v>
      </c>
      <c r="FO1" s="459" t="s">
        <v>753</v>
      </c>
      <c r="FP1" s="459" t="s">
        <v>755</v>
      </c>
      <c r="FQ1" s="459" t="s">
        <v>757</v>
      </c>
      <c r="FR1" s="459" t="s">
        <v>306</v>
      </c>
      <c r="FS1" s="459" t="s">
        <v>759</v>
      </c>
      <c r="FT1" s="459" t="s">
        <v>761</v>
      </c>
      <c r="FU1" s="459" t="s">
        <v>762</v>
      </c>
      <c r="FV1" s="459" t="s">
        <v>307</v>
      </c>
      <c r="FW1" s="459" t="s">
        <v>765</v>
      </c>
      <c r="FX1" s="459" t="s">
        <v>766</v>
      </c>
      <c r="FY1" s="459" t="s">
        <v>302</v>
      </c>
      <c r="FZ1" s="459" t="s">
        <v>768</v>
      </c>
      <c r="GA1" s="459" t="s">
        <v>770</v>
      </c>
      <c r="GB1" s="459" t="s">
        <v>772</v>
      </c>
      <c r="GC1" s="459" t="s">
        <v>774</v>
      </c>
      <c r="GD1" s="459" t="s">
        <v>776</v>
      </c>
      <c r="GE1" s="459" t="s">
        <v>304</v>
      </c>
      <c r="GF1" s="459" t="s">
        <v>778</v>
      </c>
      <c r="GG1" s="459" t="s">
        <v>780</v>
      </c>
      <c r="GH1" s="459" t="s">
        <v>782</v>
      </c>
      <c r="GI1" s="459" t="s">
        <v>784</v>
      </c>
      <c r="GJ1" s="459" t="s">
        <v>786</v>
      </c>
      <c r="GK1" s="459" t="s">
        <v>788</v>
      </c>
      <c r="GL1" s="459" t="s">
        <v>310</v>
      </c>
      <c r="GM1" s="459" t="s">
        <v>790</v>
      </c>
      <c r="GN1" s="459" t="s">
        <v>792</v>
      </c>
      <c r="GO1" s="459" t="s">
        <v>794</v>
      </c>
      <c r="GP1" s="459" t="s">
        <v>796</v>
      </c>
      <c r="GQ1" s="459" t="s">
        <v>311</v>
      </c>
      <c r="GR1" s="459" t="s">
        <v>799</v>
      </c>
      <c r="GS1" s="459" t="s">
        <v>328</v>
      </c>
      <c r="GT1" s="459" t="s">
        <v>837</v>
      </c>
      <c r="GU1" s="459" t="s">
        <v>839</v>
      </c>
      <c r="GV1" s="459" t="s">
        <v>841</v>
      </c>
      <c r="GW1" s="459" t="s">
        <v>801</v>
      </c>
      <c r="GX1" s="459" t="s">
        <v>803</v>
      </c>
      <c r="GY1" s="459" t="s">
        <v>313</v>
      </c>
      <c r="GZ1" s="459" t="s">
        <v>806</v>
      </c>
      <c r="HA1" s="459" t="s">
        <v>808</v>
      </c>
      <c r="HB1" s="459" t="s">
        <v>809</v>
      </c>
      <c r="HC1" s="459" t="s">
        <v>811</v>
      </c>
      <c r="HD1" s="459" t="s">
        <v>813</v>
      </c>
      <c r="HE1" s="459" t="s">
        <v>815</v>
      </c>
      <c r="HF1" s="459" t="s">
        <v>817</v>
      </c>
      <c r="HG1" s="459" t="s">
        <v>315</v>
      </c>
      <c r="HH1" s="459" t="s">
        <v>819</v>
      </c>
      <c r="HI1" s="459" t="s">
        <v>821</v>
      </c>
      <c r="HJ1" s="459" t="s">
        <v>316</v>
      </c>
      <c r="HK1" s="459" t="s">
        <v>823</v>
      </c>
      <c r="HL1" s="459" t="s">
        <v>825</v>
      </c>
      <c r="HM1" s="459" t="s">
        <v>317</v>
      </c>
      <c r="HN1" s="459" t="s">
        <v>827</v>
      </c>
      <c r="HO1" s="459" t="s">
        <v>829</v>
      </c>
      <c r="HP1" s="459" t="s">
        <v>831</v>
      </c>
      <c r="HQ1" s="459" t="s">
        <v>833</v>
      </c>
      <c r="HR1" s="459" t="s">
        <v>318</v>
      </c>
      <c r="HS1" s="459" t="s">
        <v>835</v>
      </c>
      <c r="HT1" s="459" t="s">
        <v>843</v>
      </c>
      <c r="HU1" s="459" t="s">
        <v>845</v>
      </c>
      <c r="HV1" s="459" t="s">
        <v>320</v>
      </c>
      <c r="HW1" s="459" t="s">
        <v>847</v>
      </c>
      <c r="HX1" s="459" t="s">
        <v>849</v>
      </c>
      <c r="HY1" s="459" t="s">
        <v>851</v>
      </c>
      <c r="HZ1" s="459" t="s">
        <v>853</v>
      </c>
      <c r="IA1" s="459" t="s">
        <v>322</v>
      </c>
      <c r="IB1" s="459" t="s">
        <v>856</v>
      </c>
      <c r="IC1" s="459" t="s">
        <v>858</v>
      </c>
      <c r="ID1" s="459" t="s">
        <v>860</v>
      </c>
      <c r="IE1" s="459" t="s">
        <v>862</v>
      </c>
      <c r="IF1" s="459" t="s">
        <v>864</v>
      </c>
      <c r="IG1" s="459" t="s">
        <v>866</v>
      </c>
      <c r="IH1" s="459" t="s">
        <v>323</v>
      </c>
      <c r="II1" s="459" t="s">
        <v>869</v>
      </c>
      <c r="IJ1" s="459" t="s">
        <v>871</v>
      </c>
      <c r="IK1" s="459" t="s">
        <v>873</v>
      </c>
      <c r="IL1" s="459" t="s">
        <v>875</v>
      </c>
      <c r="IM1" s="459" t="s">
        <v>877</v>
      </c>
      <c r="IN1" s="459" t="s">
        <v>879</v>
      </c>
      <c r="IO1" s="459" t="s">
        <v>881</v>
      </c>
      <c r="IP1" s="459" t="s">
        <v>883</v>
      </c>
      <c r="IQ1" s="459" t="s">
        <v>324</v>
      </c>
      <c r="IR1" s="459" t="s">
        <v>886</v>
      </c>
      <c r="IS1" s="459" t="s">
        <v>888</v>
      </c>
      <c r="IT1" s="459" t="s">
        <v>890</v>
      </c>
      <c r="IU1" s="459" t="s">
        <v>892</v>
      </c>
      <c r="IV1" s="459" t="s">
        <v>893</v>
      </c>
      <c r="IW1" s="459" t="s">
        <v>895</v>
      </c>
      <c r="IX1" s="459" t="s">
        <v>897</v>
      </c>
      <c r="IY1" s="459" t="s">
        <v>899</v>
      </c>
      <c r="IZ1" s="459" t="s">
        <v>901</v>
      </c>
      <c r="JA1" s="459" t="s">
        <v>903</v>
      </c>
      <c r="JB1" s="459" t="s">
        <v>905</v>
      </c>
      <c r="JC1" s="459" t="s">
        <v>907</v>
      </c>
      <c r="JD1" s="459" t="s">
        <v>909</v>
      </c>
      <c r="JE1" s="459" t="s">
        <v>911</v>
      </c>
      <c r="JF1" s="459" t="s">
        <v>913</v>
      </c>
      <c r="JG1" s="459" t="s">
        <v>915</v>
      </c>
      <c r="JH1" s="459" t="s">
        <v>917</v>
      </c>
      <c r="JI1" s="459" t="s">
        <v>919</v>
      </c>
      <c r="JJ1" s="459" t="s">
        <v>921</v>
      </c>
      <c r="JK1" s="459" t="s">
        <v>923</v>
      </c>
      <c r="JL1" s="459" t="s">
        <v>925</v>
      </c>
      <c r="JM1" s="459" t="s">
        <v>927</v>
      </c>
      <c r="JN1" s="459" t="s">
        <v>929</v>
      </c>
      <c r="JO1" s="459" t="s">
        <v>931</v>
      </c>
      <c r="JP1" s="459" t="s">
        <v>933</v>
      </c>
      <c r="JQ1" s="459" t="s">
        <v>935</v>
      </c>
      <c r="JR1" s="459" t="s">
        <v>937</v>
      </c>
      <c r="JS1" s="459" t="s">
        <v>326</v>
      </c>
      <c r="JT1" s="459" t="s">
        <v>940</v>
      </c>
      <c r="JU1" s="459" t="s">
        <v>942</v>
      </c>
      <c r="JV1" s="459" t="s">
        <v>944</v>
      </c>
      <c r="JW1" s="459" t="s">
        <v>946</v>
      </c>
      <c r="JX1" s="459" t="s">
        <v>327</v>
      </c>
      <c r="JY1" s="459" t="s">
        <v>949</v>
      </c>
      <c r="JZ1" s="459" t="s">
        <v>951</v>
      </c>
      <c r="KA1" s="459" t="s">
        <v>953</v>
      </c>
      <c r="KB1" s="459" t="s">
        <v>955</v>
      </c>
      <c r="KC1" s="459" t="s">
        <v>957</v>
      </c>
      <c r="KD1" s="459" t="s">
        <v>959</v>
      </c>
      <c r="KE1" s="459" t="s">
        <v>961</v>
      </c>
      <c r="KF1" s="459" t="s">
        <v>331</v>
      </c>
      <c r="KG1" s="459" t="s">
        <v>345</v>
      </c>
      <c r="KH1" s="459" t="s">
        <v>963</v>
      </c>
      <c r="KI1" s="459" t="s">
        <v>965</v>
      </c>
      <c r="KJ1" s="459" t="s">
        <v>967</v>
      </c>
      <c r="KK1" s="459" t="s">
        <v>969</v>
      </c>
      <c r="KL1" s="459" t="s">
        <v>346</v>
      </c>
      <c r="KM1" s="459" t="s">
        <v>971</v>
      </c>
      <c r="KN1" s="459" t="s">
        <v>347</v>
      </c>
      <c r="KO1" s="459" t="s">
        <v>973</v>
      </c>
      <c r="KP1" s="459" t="s">
        <v>332</v>
      </c>
      <c r="KQ1" s="459" t="s">
        <v>975</v>
      </c>
      <c r="KR1" s="459" t="s">
        <v>348</v>
      </c>
      <c r="KS1" s="459" t="s">
        <v>977</v>
      </c>
      <c r="KT1" s="459" t="s">
        <v>979</v>
      </c>
      <c r="KU1" s="459" t="s">
        <v>349</v>
      </c>
      <c r="KV1" s="459" t="s">
        <v>334</v>
      </c>
      <c r="KW1" s="459" t="s">
        <v>981</v>
      </c>
      <c r="KX1" s="459" t="s">
        <v>983</v>
      </c>
      <c r="KY1" s="459" t="s">
        <v>984</v>
      </c>
      <c r="KZ1" s="459" t="s">
        <v>986</v>
      </c>
      <c r="LA1" s="459" t="s">
        <v>987</v>
      </c>
      <c r="LB1" s="459" t="s">
        <v>989</v>
      </c>
      <c r="LC1" s="459" t="s">
        <v>991</v>
      </c>
      <c r="LD1" s="459" t="s">
        <v>993</v>
      </c>
      <c r="LE1" s="459" t="s">
        <v>995</v>
      </c>
      <c r="LF1" s="459" t="s">
        <v>335</v>
      </c>
      <c r="LG1" s="459" t="s">
        <v>998</v>
      </c>
      <c r="LH1" s="459" t="s">
        <v>999</v>
      </c>
      <c r="LI1" s="459" t="s">
        <v>1001</v>
      </c>
      <c r="LJ1" s="459" t="s">
        <v>336</v>
      </c>
      <c r="LK1" s="459" t="s">
        <v>1004</v>
      </c>
      <c r="LL1" s="459" t="s">
        <v>1005</v>
      </c>
      <c r="LM1" s="459" t="s">
        <v>1007</v>
      </c>
      <c r="LN1" s="459" t="s">
        <v>1009</v>
      </c>
      <c r="LO1" s="459" t="s">
        <v>337</v>
      </c>
      <c r="LP1" s="459" t="s">
        <v>1012</v>
      </c>
      <c r="LQ1" s="459" t="s">
        <v>1014</v>
      </c>
      <c r="LR1" s="459" t="s">
        <v>1016</v>
      </c>
      <c r="LS1" s="459" t="s">
        <v>1018</v>
      </c>
      <c r="LT1" s="459" t="s">
        <v>338</v>
      </c>
      <c r="LU1" s="459" t="s">
        <v>1021</v>
      </c>
      <c r="LV1" s="459" t="s">
        <v>1023</v>
      </c>
      <c r="LW1" s="459" t="s">
        <v>1025</v>
      </c>
      <c r="LX1" s="459" t="s">
        <v>1027</v>
      </c>
      <c r="LY1" s="459" t="s">
        <v>1029</v>
      </c>
      <c r="LZ1" s="459" t="s">
        <v>1031</v>
      </c>
      <c r="MA1" s="459" t="s">
        <v>1033</v>
      </c>
      <c r="MB1" s="459" t="s">
        <v>1035</v>
      </c>
      <c r="MC1" s="459" t="s">
        <v>1037</v>
      </c>
      <c r="MD1" s="459" t="s">
        <v>1039</v>
      </c>
      <c r="ME1" s="459" t="s">
        <v>1041</v>
      </c>
      <c r="MF1" s="459" t="s">
        <v>1042</v>
      </c>
      <c r="MG1" s="459" t="s">
        <v>340</v>
      </c>
      <c r="MH1" s="459" t="s">
        <v>1044</v>
      </c>
      <c r="MI1" s="459" t="s">
        <v>1046</v>
      </c>
      <c r="MJ1" s="459" t="s">
        <v>1048</v>
      </c>
      <c r="MK1" s="459" t="s">
        <v>1050</v>
      </c>
      <c r="ML1" s="459" t="s">
        <v>342</v>
      </c>
      <c r="MM1" s="459" t="s">
        <v>1051</v>
      </c>
      <c r="MN1" s="459" t="s">
        <v>343</v>
      </c>
      <c r="MO1" s="459" t="s">
        <v>1053</v>
      </c>
      <c r="MP1" s="459" t="s">
        <v>1055</v>
      </c>
      <c r="MQ1" s="459" t="s">
        <v>344</v>
      </c>
      <c r="MR1" s="459" t="s">
        <v>1057</v>
      </c>
      <c r="MS1" s="459" t="s">
        <v>352</v>
      </c>
      <c r="MT1" s="459" t="s">
        <v>1060</v>
      </c>
      <c r="MU1" s="459" t="s">
        <v>1062</v>
      </c>
      <c r="MV1" s="459" t="s">
        <v>353</v>
      </c>
      <c r="MW1" s="459" t="s">
        <v>363</v>
      </c>
      <c r="MX1" s="459" t="s">
        <v>1064</v>
      </c>
      <c r="MY1" s="459" t="s">
        <v>1066</v>
      </c>
      <c r="MZ1" s="459" t="s">
        <v>1068</v>
      </c>
      <c r="NA1" s="459" t="s">
        <v>1070</v>
      </c>
      <c r="NB1" s="459" t="s">
        <v>1072</v>
      </c>
      <c r="NC1" s="459" t="s">
        <v>1074</v>
      </c>
      <c r="ND1" s="459" t="s">
        <v>1076</v>
      </c>
      <c r="NE1" s="459" t="s">
        <v>1078</v>
      </c>
      <c r="NF1" s="459" t="s">
        <v>1080</v>
      </c>
      <c r="NG1" s="459" t="s">
        <v>1082</v>
      </c>
      <c r="NH1" s="459" t="s">
        <v>1084</v>
      </c>
      <c r="NI1" s="459" t="s">
        <v>1086</v>
      </c>
      <c r="NJ1" s="459" t="s">
        <v>1088</v>
      </c>
      <c r="NK1" s="459" t="s">
        <v>1090</v>
      </c>
      <c r="NL1" s="459" t="s">
        <v>1092</v>
      </c>
      <c r="NM1" s="459" t="s">
        <v>1094</v>
      </c>
      <c r="NN1" s="459" t="s">
        <v>1096</v>
      </c>
      <c r="NO1" s="459" t="s">
        <v>1098</v>
      </c>
      <c r="NP1" s="459" t="s">
        <v>1100</v>
      </c>
      <c r="NQ1" s="459" t="s">
        <v>1102</v>
      </c>
      <c r="NR1" s="459" t="s">
        <v>1104</v>
      </c>
      <c r="NS1" s="459" t="s">
        <v>1106</v>
      </c>
      <c r="NT1" s="459" t="s">
        <v>364</v>
      </c>
      <c r="NU1" s="459" t="s">
        <v>1109</v>
      </c>
      <c r="NV1" s="459" t="s">
        <v>1111</v>
      </c>
      <c r="NW1" s="459" t="s">
        <v>1112</v>
      </c>
      <c r="NX1" s="459" t="s">
        <v>1114</v>
      </c>
      <c r="NY1" s="459" t="s">
        <v>1116</v>
      </c>
      <c r="NZ1" s="459" t="s">
        <v>1118</v>
      </c>
      <c r="OA1" s="459" t="s">
        <v>1120</v>
      </c>
      <c r="OB1" s="459" t="s">
        <v>1122</v>
      </c>
      <c r="OC1" s="459" t="s">
        <v>1124</v>
      </c>
      <c r="OD1" s="459" t="s">
        <v>1126</v>
      </c>
      <c r="OE1" s="459" t="s">
        <v>1128</v>
      </c>
      <c r="OF1" s="459" t="s">
        <v>1130</v>
      </c>
      <c r="OG1" s="459" t="s">
        <v>1132</v>
      </c>
      <c r="OH1" s="459" t="s">
        <v>1134</v>
      </c>
      <c r="OI1" s="459" t="s">
        <v>1136</v>
      </c>
      <c r="OJ1" s="459" t="s">
        <v>1138</v>
      </c>
      <c r="OK1" s="459" t="s">
        <v>1140</v>
      </c>
      <c r="OL1" s="459" t="s">
        <v>1142</v>
      </c>
      <c r="OM1" s="459" t="s">
        <v>1144</v>
      </c>
      <c r="ON1" s="459" t="s">
        <v>1146</v>
      </c>
      <c r="OO1" s="459" t="s">
        <v>1148</v>
      </c>
      <c r="OP1" s="459" t="s">
        <v>1150</v>
      </c>
      <c r="OQ1" s="459" t="s">
        <v>1152</v>
      </c>
      <c r="OR1" s="459" t="s">
        <v>1154</v>
      </c>
      <c r="OS1" s="459" t="s">
        <v>1156</v>
      </c>
      <c r="OT1" s="459" t="s">
        <v>1158</v>
      </c>
      <c r="OU1" s="459" t="s">
        <v>354</v>
      </c>
      <c r="OV1" s="459" t="s">
        <v>1160</v>
      </c>
      <c r="OW1" s="459" t="s">
        <v>1162</v>
      </c>
      <c r="OX1" s="459" t="s">
        <v>1164</v>
      </c>
      <c r="OY1" s="459" t="s">
        <v>1166</v>
      </c>
      <c r="OZ1" s="459" t="s">
        <v>1168</v>
      </c>
      <c r="PA1" s="459" t="s">
        <v>356</v>
      </c>
      <c r="PB1" s="459" t="s">
        <v>1170</v>
      </c>
      <c r="PC1" s="459" t="s">
        <v>1172</v>
      </c>
      <c r="PD1" s="459" t="s">
        <v>1174</v>
      </c>
      <c r="PE1" s="459" t="s">
        <v>1176</v>
      </c>
      <c r="PF1" s="459" t="s">
        <v>1178</v>
      </c>
      <c r="PG1" s="459" t="s">
        <v>1180</v>
      </c>
      <c r="PH1" s="459" t="s">
        <v>1182</v>
      </c>
      <c r="PI1" s="459" t="s">
        <v>358</v>
      </c>
      <c r="PJ1" s="459" t="s">
        <v>365</v>
      </c>
      <c r="PK1" s="459" t="s">
        <v>1184</v>
      </c>
      <c r="PL1" s="459" t="s">
        <v>1186</v>
      </c>
      <c r="PM1" s="459" t="s">
        <v>1188</v>
      </c>
      <c r="PN1" s="459" t="s">
        <v>1190</v>
      </c>
      <c r="PO1" s="459" t="s">
        <v>1192</v>
      </c>
      <c r="PP1" s="459" t="s">
        <v>1194</v>
      </c>
      <c r="PQ1" s="459" t="s">
        <v>1196</v>
      </c>
      <c r="PR1" s="459" t="s">
        <v>1198</v>
      </c>
      <c r="PS1" s="459" t="s">
        <v>1200</v>
      </c>
      <c r="PT1" s="459" t="s">
        <v>1202</v>
      </c>
      <c r="PU1" s="459" t="s">
        <v>1204</v>
      </c>
      <c r="PV1" s="459" t="s">
        <v>1206</v>
      </c>
      <c r="PW1" s="459" t="s">
        <v>1208</v>
      </c>
      <c r="PX1" s="459" t="s">
        <v>1210</v>
      </c>
      <c r="PY1" s="459" t="s">
        <v>360</v>
      </c>
      <c r="PZ1" s="459" t="s">
        <v>1212</v>
      </c>
      <c r="QA1" s="459" t="s">
        <v>1214</v>
      </c>
      <c r="QB1" s="459" t="s">
        <v>362</v>
      </c>
      <c r="QC1" s="459" t="s">
        <v>1216</v>
      </c>
      <c r="QD1" s="459" t="s">
        <v>1217</v>
      </c>
      <c r="QE1" s="459" t="s">
        <v>1218</v>
      </c>
      <c r="QF1" s="459" t="s">
        <v>1219</v>
      </c>
      <c r="QG1" s="459" t="s">
        <v>1221</v>
      </c>
      <c r="QH1" s="459" t="s">
        <v>1222</v>
      </c>
      <c r="QI1" s="459" t="s">
        <v>1224</v>
      </c>
      <c r="QJ1" s="459" t="s">
        <v>1225</v>
      </c>
      <c r="QK1" s="459" t="s">
        <v>368</v>
      </c>
      <c r="QL1" s="459" t="s">
        <v>1227</v>
      </c>
      <c r="QM1" s="459" t="s">
        <v>1229</v>
      </c>
      <c r="QN1" s="459" t="s">
        <v>369</v>
      </c>
      <c r="QO1" s="459" t="s">
        <v>1231</v>
      </c>
      <c r="QP1" s="459" t="s">
        <v>1233</v>
      </c>
      <c r="QQ1" s="459" t="s">
        <v>1235</v>
      </c>
      <c r="QR1" s="459" t="s">
        <v>1237</v>
      </c>
      <c r="QS1" s="459" t="s">
        <v>371</v>
      </c>
      <c r="QT1" s="459" t="s">
        <v>1239</v>
      </c>
      <c r="QU1" s="459" t="s">
        <v>1241</v>
      </c>
      <c r="QV1" s="459" t="s">
        <v>1243</v>
      </c>
      <c r="QW1" s="459" t="s">
        <v>1245</v>
      </c>
      <c r="QX1" s="459" t="s">
        <v>1247</v>
      </c>
      <c r="QY1" s="459" t="s">
        <v>1249</v>
      </c>
      <c r="QZ1" s="459" t="s">
        <v>1251</v>
      </c>
      <c r="RA1" s="459" t="s">
        <v>1253</v>
      </c>
      <c r="RB1" s="459" t="s">
        <v>1255</v>
      </c>
      <c r="RC1" s="459" t="s">
        <v>1257</v>
      </c>
      <c r="RD1" s="459" t="s">
        <v>1259</v>
      </c>
      <c r="RE1" s="459" t="s">
        <v>1261</v>
      </c>
      <c r="RF1" s="459" t="s">
        <v>1263</v>
      </c>
      <c r="RG1" s="459" t="s">
        <v>1265</v>
      </c>
      <c r="RH1" s="459" t="s">
        <v>1267</v>
      </c>
      <c r="RI1" s="459" t="s">
        <v>374</v>
      </c>
      <c r="RJ1" s="459" t="s">
        <v>1269</v>
      </c>
      <c r="RK1" s="459" t="s">
        <v>1271</v>
      </c>
      <c r="RL1" s="459" t="s">
        <v>1273</v>
      </c>
      <c r="RM1" s="459" t="s">
        <v>1275</v>
      </c>
      <c r="RN1" s="459" t="s">
        <v>1277</v>
      </c>
      <c r="RO1" s="459" t="s">
        <v>375</v>
      </c>
      <c r="RP1" s="459" t="s">
        <v>1279</v>
      </c>
      <c r="RQ1" s="459" t="s">
        <v>1281</v>
      </c>
      <c r="RR1" s="459" t="s">
        <v>1283</v>
      </c>
      <c r="RS1" s="459" t="s">
        <v>1285</v>
      </c>
      <c r="RT1" s="459" t="s">
        <v>1287</v>
      </c>
      <c r="RU1" s="459" t="s">
        <v>1289</v>
      </c>
      <c r="RV1" s="459" t="s">
        <v>377</v>
      </c>
      <c r="RW1" s="459" t="s">
        <v>378</v>
      </c>
      <c r="RX1" s="459" t="s">
        <v>1291</v>
      </c>
      <c r="RY1" s="459" t="s">
        <v>1293</v>
      </c>
      <c r="RZ1" s="459" t="s">
        <v>1294</v>
      </c>
      <c r="SA1" s="459" t="s">
        <v>1296</v>
      </c>
      <c r="SB1" s="459" t="s">
        <v>1298</v>
      </c>
      <c r="SC1" s="459" t="s">
        <v>1300</v>
      </c>
      <c r="SD1" s="459" t="s">
        <v>1302</v>
      </c>
      <c r="SE1" s="459" t="s">
        <v>1304</v>
      </c>
      <c r="SF1" s="459" t="s">
        <v>1306</v>
      </c>
      <c r="SG1" s="459" t="s">
        <v>1308</v>
      </c>
      <c r="SH1" s="459" t="s">
        <v>1310</v>
      </c>
      <c r="SI1" s="459" t="s">
        <v>1312</v>
      </c>
      <c r="SJ1" s="459" t="s">
        <v>1314</v>
      </c>
      <c r="SK1" s="459" t="s">
        <v>1316</v>
      </c>
      <c r="SL1" s="459" t="s">
        <v>1318</v>
      </c>
      <c r="SM1" s="459" t="s">
        <v>1320</v>
      </c>
      <c r="SN1" s="459" t="s">
        <v>1324</v>
      </c>
      <c r="SO1" s="459" t="s">
        <v>1326</v>
      </c>
      <c r="SP1" s="459" t="s">
        <v>1328</v>
      </c>
      <c r="SQ1" s="459" t="s">
        <v>1330</v>
      </c>
      <c r="SR1" s="459" t="s">
        <v>1332</v>
      </c>
      <c r="SS1" s="459" t="s">
        <v>1330</v>
      </c>
      <c r="ST1" s="459" t="s">
        <v>1332</v>
      </c>
      <c r="SU1" s="459" t="s">
        <v>1332</v>
      </c>
    </row>
    <row r="2" spans="1:515" s="122" customFormat="1" hidden="1" x14ac:dyDescent="0.25">
      <c r="A2" s="122" t="s">
        <v>1355</v>
      </c>
      <c r="B2" s="122" t="s">
        <v>1357</v>
      </c>
      <c r="C2" s="122" t="s">
        <v>470</v>
      </c>
      <c r="D2" s="122" t="s">
        <v>1356</v>
      </c>
      <c r="E2" s="122" t="s">
        <v>1358</v>
      </c>
      <c r="F2" s="122" t="s">
        <v>471</v>
      </c>
      <c r="G2" s="160" t="s">
        <v>1359</v>
      </c>
      <c r="H2" s="122" t="s">
        <v>1360</v>
      </c>
      <c r="I2" s="122" t="s">
        <v>1361</v>
      </c>
      <c r="J2" s="122" t="s">
        <v>1445</v>
      </c>
      <c r="K2" s="122" t="s">
        <v>1362</v>
      </c>
      <c r="L2" s="122" t="s">
        <v>1363</v>
      </c>
      <c r="M2" s="122" t="s">
        <v>1364</v>
      </c>
      <c r="N2" s="122" t="s">
        <v>1365</v>
      </c>
      <c r="O2" s="122" t="s">
        <v>1366</v>
      </c>
      <c r="P2" s="122" t="s">
        <v>1451</v>
      </c>
      <c r="Q2" s="122" t="s">
        <v>1473</v>
      </c>
      <c r="R2" s="452" t="str">
        <f>+Presupuesto!D11</f>
        <v>Recurrente</v>
      </c>
      <c r="S2" s="452"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47" t="s">
        <v>419</v>
      </c>
      <c r="AI2" s="447" t="s">
        <v>420</v>
      </c>
      <c r="AJ2" s="447" t="s">
        <v>421</v>
      </c>
      <c r="AK2" s="447" t="s">
        <v>422</v>
      </c>
      <c r="AL2" s="447" t="s">
        <v>423</v>
      </c>
      <c r="AM2" s="447" t="s">
        <v>426</v>
      </c>
      <c r="AN2" s="447" t="s">
        <v>424</v>
      </c>
      <c r="AO2" s="447" t="s">
        <v>425</v>
      </c>
      <c r="AP2" s="447" t="s">
        <v>427</v>
      </c>
      <c r="AQ2" s="447" t="s">
        <v>428</v>
      </c>
      <c r="AR2" s="447" t="s">
        <v>429</v>
      </c>
      <c r="AS2" s="447" t="s">
        <v>430</v>
      </c>
      <c r="AT2" s="447" t="s">
        <v>431</v>
      </c>
      <c r="AU2" s="447" t="s">
        <v>432</v>
      </c>
      <c r="AV2" s="447" t="s">
        <v>433</v>
      </c>
      <c r="AW2" s="447" t="s">
        <v>434</v>
      </c>
      <c r="AX2" s="447" t="s">
        <v>435</v>
      </c>
      <c r="AY2" s="447" t="s">
        <v>436</v>
      </c>
      <c r="AZ2" s="447" t="s">
        <v>437</v>
      </c>
      <c r="BA2" s="447" t="s">
        <v>438</v>
      </c>
      <c r="BB2" s="447" t="s">
        <v>439</v>
      </c>
      <c r="BC2" s="447" t="s">
        <v>440</v>
      </c>
      <c r="BD2" s="447" t="s">
        <v>441</v>
      </c>
      <c r="BE2" s="447" t="s">
        <v>442</v>
      </c>
      <c r="BF2" s="447" t="s">
        <v>443</v>
      </c>
      <c r="BG2" s="447" t="s">
        <v>444</v>
      </c>
      <c r="BH2" s="447" t="s">
        <v>445</v>
      </c>
      <c r="BI2" s="447" t="s">
        <v>446</v>
      </c>
      <c r="BJ2" s="447" t="s">
        <v>447</v>
      </c>
      <c r="BK2" s="447" t="s">
        <v>448</v>
      </c>
      <c r="BL2" s="447" t="s">
        <v>449</v>
      </c>
      <c r="BM2" s="447" t="s">
        <v>450</v>
      </c>
      <c r="BN2" s="447" t="s">
        <v>451</v>
      </c>
      <c r="BO2" s="447" t="s">
        <v>452</v>
      </c>
      <c r="BP2" s="447" t="s">
        <v>453</v>
      </c>
      <c r="BQ2" s="447" t="s">
        <v>454</v>
      </c>
      <c r="BR2" s="447" t="s">
        <v>455</v>
      </c>
      <c r="BS2" s="447" t="s">
        <v>456</v>
      </c>
      <c r="BT2" s="447" t="s">
        <v>457</v>
      </c>
      <c r="BU2" s="447" t="s">
        <v>458</v>
      </c>
    </row>
    <row r="3" spans="1:515" hidden="1" x14ac:dyDescent="0.25">
      <c r="AH3" s="448">
        <v>2500</v>
      </c>
      <c r="AI3" s="448">
        <v>1900</v>
      </c>
      <c r="AJ3" s="448">
        <v>1650</v>
      </c>
      <c r="AK3" s="448">
        <v>1580</v>
      </c>
      <c r="AL3" s="448">
        <v>2250</v>
      </c>
      <c r="AM3" s="448">
        <v>1650</v>
      </c>
      <c r="AN3" s="448">
        <v>1400</v>
      </c>
      <c r="AO3" s="449">
        <v>1340</v>
      </c>
      <c r="AP3" s="449">
        <v>2000</v>
      </c>
      <c r="AQ3" s="449">
        <v>1400</v>
      </c>
      <c r="AR3" s="449">
        <v>1150</v>
      </c>
      <c r="AS3" s="449">
        <v>1100</v>
      </c>
      <c r="AT3" s="449">
        <v>1750</v>
      </c>
      <c r="AU3" s="449">
        <v>1150</v>
      </c>
      <c r="AV3" s="449">
        <v>900</v>
      </c>
      <c r="AW3" s="449">
        <v>860</v>
      </c>
      <c r="AX3" s="449">
        <v>1200</v>
      </c>
      <c r="AY3" s="450">
        <v>900</v>
      </c>
      <c r="AZ3" s="450">
        <v>650</v>
      </c>
      <c r="BA3" s="450">
        <v>620</v>
      </c>
      <c r="BB3" s="448">
        <f>+'Cuadro Resumen'!C213</f>
        <v>6045.3105000000005</v>
      </c>
      <c r="BC3" s="448">
        <f>+'Cuadro Resumen'!D213</f>
        <v>5571.1684999999998</v>
      </c>
      <c r="BD3" s="448">
        <f>+'Cuadro Resumen'!E213</f>
        <v>7112.13</v>
      </c>
      <c r="BE3" s="448">
        <f>+'Cuadro Resumen'!F213</f>
        <v>6637.9880000000003</v>
      </c>
      <c r="BF3" s="448">
        <f>+'Cuadro Resumen'!C214</f>
        <v>5334.0974999999999</v>
      </c>
      <c r="BG3" s="448">
        <f>+'Cuadro Resumen'!D214</f>
        <v>4859.9555</v>
      </c>
      <c r="BH3" s="448">
        <f>+'Cuadro Resumen'!E214</f>
        <v>6400.9170000000004</v>
      </c>
      <c r="BI3" s="448">
        <f>+'Cuadro Resumen'!F214</f>
        <v>5926.7750000000005</v>
      </c>
      <c r="BJ3" s="449">
        <f>+'Cuadro Resumen'!C215</f>
        <v>4622.8845000000001</v>
      </c>
      <c r="BK3" s="449">
        <f>+'Cuadro Resumen'!D215</f>
        <v>4267.2780000000002</v>
      </c>
      <c r="BL3" s="449">
        <f>+'Cuadro Resumen'!E215</f>
        <v>5689.7039999999997</v>
      </c>
      <c r="BM3" s="449">
        <f>+'Cuadro Resumen'!F215</f>
        <v>5215.5619999999999</v>
      </c>
      <c r="BN3" s="449">
        <f>+'Cuadro Resumen'!C216</f>
        <v>3911.6714999999999</v>
      </c>
      <c r="BO3" s="449">
        <f>+'Cuadro Resumen'!D216</f>
        <v>3556.0650000000001</v>
      </c>
      <c r="BP3" s="449">
        <f>+'Cuadro Resumen'!E216</f>
        <v>4978.491</v>
      </c>
      <c r="BQ3" s="449">
        <f>+'Cuadro Resumen'!F216</f>
        <v>4622.8845000000001</v>
      </c>
      <c r="BR3" s="449">
        <f>+'Cuadro Resumen'!C217</f>
        <v>3437.5295000000001</v>
      </c>
      <c r="BS3" s="449">
        <f>+'Cuadro Resumen'!D217</f>
        <v>3200.4585000000002</v>
      </c>
      <c r="BT3" s="449">
        <f>+'Cuadro Resumen'!E217</f>
        <v>4385.8135000000002</v>
      </c>
      <c r="BU3" s="449">
        <f>+'Cuadro Resumen'!F217</f>
        <v>4030.2069999999999</v>
      </c>
    </row>
    <row r="4" spans="1:515" ht="15.75" thickBot="1" x14ac:dyDescent="0.3"/>
    <row r="5" spans="1:515" ht="27" thickBot="1" x14ac:dyDescent="0.3">
      <c r="C5" s="87" t="s">
        <v>387</v>
      </c>
      <c r="D5" s="198">
        <f>SUMIF(C:C,$C$10,D:D)</f>
        <v>0</v>
      </c>
    </row>
    <row r="6" spans="1:515" x14ac:dyDescent="0.25">
      <c r="C6" s="107"/>
      <c r="D6" s="107"/>
      <c r="E6" s="107"/>
      <c r="F6" s="107"/>
      <c r="G6" s="78"/>
      <c r="H6" s="107"/>
      <c r="I6" s="107"/>
    </row>
    <row r="7" spans="1:515" x14ac:dyDescent="0.25">
      <c r="C7" s="107"/>
      <c r="D7" s="107"/>
      <c r="E7" s="107"/>
      <c r="F7" s="107"/>
      <c r="G7" s="78"/>
      <c r="H7" s="107"/>
      <c r="I7" s="107"/>
    </row>
    <row r="8" spans="1:515" x14ac:dyDescent="0.25">
      <c r="C8" s="107"/>
      <c r="D8" s="107"/>
      <c r="E8" s="107"/>
      <c r="F8" s="107"/>
      <c r="G8" s="78"/>
      <c r="H8" s="107"/>
      <c r="I8" s="107"/>
    </row>
    <row r="9" spans="1:515" ht="15.75" thickBot="1" x14ac:dyDescent="0.3">
      <c r="C9" s="107"/>
      <c r="D9" s="107"/>
      <c r="E9" s="107"/>
      <c r="F9" s="107"/>
      <c r="G9" s="78"/>
      <c r="H9" s="107"/>
      <c r="I9" s="107"/>
      <c r="K9" s="176"/>
    </row>
    <row r="10" spans="1:515" ht="15.75" thickBot="1" x14ac:dyDescent="0.3">
      <c r="C10" s="157" t="s">
        <v>53</v>
      </c>
      <c r="D10" s="370">
        <f>SUM(F17:F38)</f>
        <v>0</v>
      </c>
      <c r="F10" s="70"/>
      <c r="G10" s="79"/>
      <c r="H10" s="70"/>
      <c r="I10" s="70"/>
    </row>
    <row r="11" spans="1:515" x14ac:dyDescent="0.25">
      <c r="B11" s="93"/>
      <c r="C11" s="70"/>
      <c r="D11" s="31"/>
      <c r="E11" s="93"/>
      <c r="F11" s="93"/>
      <c r="G11" s="93"/>
      <c r="H11" s="76"/>
      <c r="I11" s="76"/>
      <c r="J11" s="76"/>
      <c r="K11" s="112"/>
    </row>
    <row r="12" spans="1:515" x14ac:dyDescent="0.25">
      <c r="B12" s="93"/>
      <c r="C12" s="70"/>
      <c r="D12" s="31"/>
      <c r="E12" s="93"/>
      <c r="F12" s="93"/>
      <c r="G12" s="93"/>
      <c r="H12" s="76"/>
      <c r="I12" s="76"/>
      <c r="J12" s="76"/>
      <c r="K12" s="112"/>
    </row>
    <row r="13" spans="1:515" ht="15.75" x14ac:dyDescent="0.25">
      <c r="B13" s="93"/>
      <c r="C13" s="202" t="s">
        <v>391</v>
      </c>
      <c r="D13" s="366"/>
      <c r="E13" s="93"/>
      <c r="F13" s="93"/>
      <c r="G13" s="93"/>
      <c r="H13" s="76"/>
      <c r="I13" s="76"/>
      <c r="J13" s="76"/>
      <c r="K13" s="112"/>
    </row>
    <row r="14" spans="1:51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15" ht="15.75" thickBot="1" x14ac:dyDescent="0.3">
      <c r="F15" s="93"/>
      <c r="G15" s="76"/>
      <c r="H15" s="76"/>
      <c r="I15" s="76"/>
    </row>
    <row r="16" spans="1:51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x14ac:dyDescent="0.25">
      <c r="C17" s="141"/>
      <c r="D17" s="158"/>
      <c r="E17" s="115"/>
      <c r="F17" s="97">
        <f t="shared" ref="F17:F38" si="0">D17*E17</f>
        <v>0</v>
      </c>
      <c r="G17" s="161"/>
      <c r="H17" s="142" t="s">
        <v>1064</v>
      </c>
      <c r="I17" s="130" t="str">
        <f>VLOOKUP(H17,Presupuesto!$B$11:$C$565,2,0)</f>
        <v>BECAS</v>
      </c>
      <c r="J17" s="218" t="s">
        <v>1445</v>
      </c>
      <c r="K17" s="98" t="s">
        <v>393</v>
      </c>
      <c r="L17" s="98"/>
    </row>
    <row r="18" spans="3:12" x14ac:dyDescent="0.25">
      <c r="C18" s="141"/>
      <c r="D18" s="158"/>
      <c r="E18" s="123"/>
      <c r="F18" s="97">
        <f t="shared" si="0"/>
        <v>0</v>
      </c>
      <c r="G18" s="161"/>
      <c r="H18" s="142" t="s">
        <v>1066</v>
      </c>
      <c r="I18" s="130" t="str">
        <f>VLOOKUP(H18,Presupuesto!$B$11:$C$565,2,0)</f>
        <v>BECAS ESTUDIANTES DE PREGRADO (PLAN REFORMA)</v>
      </c>
      <c r="J18" s="98" t="str">
        <f>$J$17</f>
        <v>Posgrado</v>
      </c>
      <c r="K18" s="98" t="s">
        <v>411</v>
      </c>
      <c r="L18" s="98"/>
    </row>
    <row r="19" spans="3:12" x14ac:dyDescent="0.25">
      <c r="C19" s="141"/>
      <c r="D19" s="158"/>
      <c r="E19" s="123"/>
      <c r="F19" s="97">
        <f t="shared" si="0"/>
        <v>0</v>
      </c>
      <c r="G19" s="161"/>
      <c r="H19" s="142" t="s">
        <v>1068</v>
      </c>
      <c r="I19" s="130" t="str">
        <f>VLOOKUP(H19,Presupuesto!$B$11:$C$565,2,0)</f>
        <v>BECAS CONVENIO MINISTERIO SALUD -IHSS-UNAH</v>
      </c>
      <c r="J19" s="98" t="str">
        <f t="shared" ref="J19:J37" si="1">$J$17</f>
        <v>Posgrado</v>
      </c>
      <c r="K19" s="98" t="s">
        <v>411</v>
      </c>
      <c r="L19" s="98"/>
    </row>
    <row r="20" spans="3:12" x14ac:dyDescent="0.25">
      <c r="C20" s="141"/>
      <c r="D20" s="158"/>
      <c r="E20" s="123"/>
      <c r="F20" s="97">
        <f t="shared" si="0"/>
        <v>0</v>
      </c>
      <c r="G20" s="161"/>
      <c r="H20" s="142" t="s">
        <v>1070</v>
      </c>
      <c r="I20" s="130" t="str">
        <f>VLOOKUP(H20,Presupuesto!$B$11:$C$565,2,0)</f>
        <v>BECAS DE ACTUALIZACION Y CAPACITACION DOCENTE</v>
      </c>
      <c r="J20" s="98" t="str">
        <f t="shared" si="1"/>
        <v>Posgrado</v>
      </c>
      <c r="K20" s="98" t="s">
        <v>411</v>
      </c>
      <c r="L20" s="98"/>
    </row>
    <row r="21" spans="3:12" x14ac:dyDescent="0.25">
      <c r="C21" s="141"/>
      <c r="D21" s="158"/>
      <c r="E21" s="123"/>
      <c r="F21" s="97">
        <f t="shared" si="0"/>
        <v>0</v>
      </c>
      <c r="G21" s="161"/>
      <c r="H21" s="142" t="s">
        <v>1072</v>
      </c>
      <c r="I21" s="130" t="str">
        <f>VLOOKUP(H21,Presupuesto!$B$11:$C$565,2,0)</f>
        <v>BECAS EXCELENCIA ACADEMICA</v>
      </c>
      <c r="J21" s="98" t="str">
        <f t="shared" si="1"/>
        <v>Posgrado</v>
      </c>
      <c r="K21" s="98" t="s">
        <v>411</v>
      </c>
      <c r="L21" s="98"/>
    </row>
    <row r="22" spans="3:12" x14ac:dyDescent="0.25">
      <c r="C22" s="141"/>
      <c r="D22" s="158"/>
      <c r="E22" s="123"/>
      <c r="F22" s="97">
        <f t="shared" si="0"/>
        <v>0</v>
      </c>
      <c r="G22" s="161"/>
      <c r="H22" s="142" t="s">
        <v>1074</v>
      </c>
      <c r="I22" s="130" t="str">
        <f>VLOOKUP(H22,Presupuesto!$B$11:$C$565,2,0)</f>
        <v>BECAS PARA HIJOS DE LOS TRABAJADORES</v>
      </c>
      <c r="J22" s="98" t="str">
        <f t="shared" si="1"/>
        <v>Posgrado</v>
      </c>
      <c r="K22" s="98" t="s">
        <v>400</v>
      </c>
      <c r="L22" s="98"/>
    </row>
    <row r="23" spans="3:12" x14ac:dyDescent="0.25">
      <c r="C23" s="141"/>
      <c r="D23" s="158"/>
      <c r="E23" s="123"/>
      <c r="F23" s="97">
        <f t="shared" si="0"/>
        <v>0</v>
      </c>
      <c r="G23" s="161"/>
      <c r="H23" s="142" t="s">
        <v>1076</v>
      </c>
      <c r="I23" s="130" t="str">
        <f>VLOOKUP(H23,Presupuesto!$B$11:$C$565,2,0)</f>
        <v>BECAS POST GRADO ECONOMIA</v>
      </c>
      <c r="J23" s="98" t="str">
        <f t="shared" si="1"/>
        <v>Posgrado</v>
      </c>
      <c r="K23" s="98" t="s">
        <v>411</v>
      </c>
      <c r="L23" s="98"/>
    </row>
    <row r="24" spans="3:12" x14ac:dyDescent="0.25">
      <c r="C24" s="141"/>
      <c r="D24" s="158"/>
      <c r="E24" s="123"/>
      <c r="F24" s="97">
        <f t="shared" si="0"/>
        <v>0</v>
      </c>
      <c r="G24" s="161"/>
      <c r="H24" s="142" t="s">
        <v>1078</v>
      </c>
      <c r="I24" s="130" t="str">
        <f>VLOOKUP(H24,Presupuesto!$B$11:$C$565,2,0)</f>
        <v>BECAS POST-GRADO DE TRABAJO SOCIAL</v>
      </c>
      <c r="J24" s="98" t="str">
        <f t="shared" si="1"/>
        <v>Posgrado</v>
      </c>
      <c r="K24" s="98" t="s">
        <v>411</v>
      </c>
      <c r="L24" s="98"/>
    </row>
    <row r="25" spans="3:12" x14ac:dyDescent="0.25">
      <c r="C25" s="141"/>
      <c r="D25" s="158"/>
      <c r="E25" s="123"/>
      <c r="F25" s="97">
        <f t="shared" si="0"/>
        <v>0</v>
      </c>
      <c r="G25" s="161"/>
      <c r="H25" s="142" t="s">
        <v>1080</v>
      </c>
      <c r="I25" s="130" t="str">
        <f>VLOOKUP(H25,Presupuesto!$B$11:$C$565,2,0)</f>
        <v>BECAS PROFESIONALIZANTES DOCENTE (PLAN DE REFORMA)</v>
      </c>
      <c r="J25" s="98" t="str">
        <f t="shared" si="1"/>
        <v>Posgrado</v>
      </c>
      <c r="K25" s="98" t="s">
        <v>411</v>
      </c>
      <c r="L25" s="98"/>
    </row>
    <row r="26" spans="3:12" x14ac:dyDescent="0.25">
      <c r="C26" s="141"/>
      <c r="D26" s="158"/>
      <c r="E26" s="123"/>
      <c r="F26" s="97">
        <f t="shared" si="0"/>
        <v>0</v>
      </c>
      <c r="G26" s="161"/>
      <c r="H26" s="142" t="s">
        <v>1082</v>
      </c>
      <c r="I26" s="130" t="str">
        <f>VLOOKUP(H26,Presupuesto!$B$11:$C$565,2,0)</f>
        <v>PRESTAMOS A ESTUDIANTES</v>
      </c>
      <c r="J26" s="98" t="str">
        <f t="shared" si="1"/>
        <v>Posgrado</v>
      </c>
      <c r="K26" s="98" t="s">
        <v>411</v>
      </c>
      <c r="L26" s="98"/>
    </row>
    <row r="27" spans="3:12" x14ac:dyDescent="0.25">
      <c r="C27" s="141"/>
      <c r="D27" s="158"/>
      <c r="E27" s="123"/>
      <c r="F27" s="97">
        <f t="shared" si="0"/>
        <v>0</v>
      </c>
      <c r="G27" s="161"/>
      <c r="H27" s="142" t="s">
        <v>1084</v>
      </c>
      <c r="I27" s="130" t="str">
        <f>VLOOKUP(H27,Presupuesto!$B$11:$C$565,2,0)</f>
        <v>BECAS TALLERES EMPLEADOS A ESTUDIANTES</v>
      </c>
      <c r="J27" s="98" t="str">
        <f t="shared" si="1"/>
        <v>Posgrado</v>
      </c>
      <c r="K27" s="98" t="s">
        <v>411</v>
      </c>
      <c r="L27" s="98"/>
    </row>
    <row r="28" spans="3:12" x14ac:dyDescent="0.25">
      <c r="C28" s="141"/>
      <c r="D28" s="158"/>
      <c r="E28" s="123"/>
      <c r="F28" s="97">
        <f t="shared" si="0"/>
        <v>0</v>
      </c>
      <c r="G28" s="161"/>
      <c r="H28" s="142" t="s">
        <v>1086</v>
      </c>
      <c r="I28" s="130" t="str">
        <f>VLOOKUP(H28,Presupuesto!$B$11:$C$565,2,0)</f>
        <v>BECAS EXTERNAS DE INVESTIGACION</v>
      </c>
      <c r="J28" s="98" t="str">
        <f t="shared" si="1"/>
        <v>Posgrado</v>
      </c>
      <c r="K28" s="98" t="s">
        <v>411</v>
      </c>
      <c r="L28" s="98"/>
    </row>
    <row r="29" spans="3:12" x14ac:dyDescent="0.25">
      <c r="C29" s="141"/>
      <c r="D29" s="158"/>
      <c r="E29" s="123"/>
      <c r="F29" s="97">
        <f t="shared" si="0"/>
        <v>0</v>
      </c>
      <c r="G29" s="161"/>
      <c r="H29" s="142" t="s">
        <v>1088</v>
      </c>
      <c r="I29" s="130" t="str">
        <f>VLOOKUP(H29,Presupuesto!$B$11:$C$565,2,0)</f>
        <v>BECAS SUSTANTIVAS DE INVESTIGACIÓN</v>
      </c>
      <c r="J29" s="98" t="str">
        <f t="shared" si="1"/>
        <v>Posgrado</v>
      </c>
      <c r="K29" s="98" t="s">
        <v>411</v>
      </c>
      <c r="L29" s="98"/>
    </row>
    <row r="30" spans="3:12" x14ac:dyDescent="0.25">
      <c r="C30" s="141"/>
      <c r="D30" s="158"/>
      <c r="E30" s="123"/>
      <c r="F30" s="97">
        <f t="shared" si="0"/>
        <v>0</v>
      </c>
      <c r="G30" s="161"/>
      <c r="H30" s="142" t="s">
        <v>1090</v>
      </c>
      <c r="I30" s="130" t="str">
        <f>VLOOKUP(H30,Presupuesto!$B$11:$C$565,2,0)</f>
        <v>BECAS DE INVEST, PARA ESTUD. DE PREGRADO</v>
      </c>
      <c r="J30" s="98" t="str">
        <f t="shared" si="1"/>
        <v>Posgrado</v>
      </c>
      <c r="K30" s="98" t="s">
        <v>411</v>
      </c>
      <c r="L30" s="98"/>
    </row>
    <row r="31" spans="3:12" x14ac:dyDescent="0.25">
      <c r="C31" s="141"/>
      <c r="D31" s="158"/>
      <c r="E31" s="123"/>
      <c r="F31" s="97">
        <f t="shared" si="0"/>
        <v>0</v>
      </c>
      <c r="G31" s="161"/>
      <c r="H31" s="142" t="s">
        <v>1092</v>
      </c>
      <c r="I31" s="130" t="str">
        <f>VLOOKUP(H31,Presupuesto!$B$11:$C$565,2,0)</f>
        <v>BECAS DE INVEST. PARA DOC.DE POST-GRADO</v>
      </c>
      <c r="J31" s="98" t="str">
        <f t="shared" si="1"/>
        <v>Posgrado</v>
      </c>
      <c r="K31" s="98" t="s">
        <v>411</v>
      </c>
      <c r="L31" s="98"/>
    </row>
    <row r="32" spans="3:12" x14ac:dyDescent="0.25">
      <c r="C32" s="141"/>
      <c r="D32" s="158"/>
      <c r="E32" s="123"/>
      <c r="F32" s="97">
        <f t="shared" si="0"/>
        <v>0</v>
      </c>
      <c r="G32" s="161"/>
      <c r="H32" s="142" t="s">
        <v>1094</v>
      </c>
      <c r="I32" s="130" t="str">
        <f>VLOOKUP(H32,Presupuesto!$B$11:$C$565,2,0)</f>
        <v>BECAS BÁSICAS DE INVESTIGACIÓN</v>
      </c>
      <c r="J32" s="98" t="str">
        <f t="shared" si="1"/>
        <v>Posgrado</v>
      </c>
      <c r="K32" s="98" t="s">
        <v>411</v>
      </c>
      <c r="L32" s="98"/>
    </row>
    <row r="33" spans="3:12" x14ac:dyDescent="0.25">
      <c r="C33" s="141"/>
      <c r="D33" s="158"/>
      <c r="E33" s="123"/>
      <c r="F33" s="97">
        <f t="shared" si="0"/>
        <v>0</v>
      </c>
      <c r="G33" s="161"/>
      <c r="H33" s="142" t="s">
        <v>1096</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1098</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1100</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1102</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1104</v>
      </c>
      <c r="I37" s="130" t="str">
        <f>VLOOKUP(H37,Presupuesto!$B$11:$C$565,2,0)</f>
        <v>Becas Especiales de Investigación</v>
      </c>
      <c r="J37" s="98" t="str">
        <f t="shared" si="1"/>
        <v>Posgrado</v>
      </c>
      <c r="K37" s="98" t="s">
        <v>411</v>
      </c>
      <c r="L37" s="98"/>
    </row>
    <row r="38" spans="3:12" ht="15.75" thickBot="1" x14ac:dyDescent="0.3">
      <c r="C38" s="147"/>
      <c r="D38" s="222"/>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70">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6"/>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1064</v>
      </c>
      <c r="I48" s="130" t="str">
        <f>VLOOKUP(H48,Presupuesto!$B$11:$C$565,2,0)</f>
        <v>BECAS</v>
      </c>
      <c r="J48" s="218" t="s">
        <v>1445</v>
      </c>
      <c r="K48" s="98" t="s">
        <v>393</v>
      </c>
      <c r="L48" s="98"/>
    </row>
    <row r="49" spans="3:12" x14ac:dyDescent="0.25">
      <c r="C49" s="141"/>
      <c r="D49" s="158"/>
      <c r="E49" s="123"/>
      <c r="F49" s="97">
        <f t="shared" si="3"/>
        <v>0</v>
      </c>
      <c r="G49" s="161"/>
      <c r="H49" s="142" t="s">
        <v>1066</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1068</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1070</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1072</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1074</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1076</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1078</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1080</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1082</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1084</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1086</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1088</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1090</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1092</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1094</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1096</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1098</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1100</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1102</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1104</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70">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6"/>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1064</v>
      </c>
      <c r="I79" s="130" t="str">
        <f>VLOOKUP(H79,Presupuesto!$B$11:$C$565,2,0)</f>
        <v>BECAS</v>
      </c>
      <c r="J79" s="218" t="s">
        <v>1445</v>
      </c>
      <c r="K79" s="98" t="s">
        <v>393</v>
      </c>
      <c r="L79" s="98"/>
    </row>
    <row r="80" spans="3:12" x14ac:dyDescent="0.25">
      <c r="C80" s="141"/>
      <c r="D80" s="158"/>
      <c r="E80" s="123"/>
      <c r="F80" s="97">
        <f t="shared" si="5"/>
        <v>0</v>
      </c>
      <c r="G80" s="161"/>
      <c r="H80" s="142" t="s">
        <v>1066</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1068</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1070</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1072</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1074</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1076</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1078</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1080</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1082</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1084</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1086</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1088</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1090</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1092</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1094</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1096</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1098</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1100</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1102</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1104</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70">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6"/>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1064</v>
      </c>
      <c r="I110" s="130" t="str">
        <f>VLOOKUP(H110,Presupuesto!$B$11:$C$565,2,0)</f>
        <v>BECAS</v>
      </c>
      <c r="J110" s="218" t="s">
        <v>1445</v>
      </c>
      <c r="K110" s="98" t="s">
        <v>393</v>
      </c>
      <c r="L110" s="98"/>
    </row>
    <row r="111" spans="3:12" x14ac:dyDescent="0.25">
      <c r="C111" s="141"/>
      <c r="D111" s="158"/>
      <c r="E111" s="123"/>
      <c r="F111" s="97">
        <f t="shared" si="7"/>
        <v>0</v>
      </c>
      <c r="G111" s="161"/>
      <c r="H111" s="142" t="s">
        <v>1066</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1068</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1070</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1072</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1074</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1076</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1078</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1080</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1082</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1084</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1086</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1088</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1090</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1092</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1094</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1096</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1098</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1100</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1102</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1104</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4">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Seleccione una opción de la lista." promptTitle="Dimensión Estratégica" prompt="Seleccione una opción de la lista." sqref="J17:J38 J48:J69 J79:J100 J110:J131">
      <formula1>$A$2:$Q$2</formula1>
    </dataValidation>
    <dataValidation type="list" allowBlank="1" showInputMessage="1" showErrorMessage="1" errorTitle="¡Ingreso Inválido!" error="Verifique el valor ingresado." promptTitle="Ingrese el Objeto de Gasto" prompt="Ingrese el Objeto de Gasto" sqref="H17:H38 H48:H69 H79:H100 H110:H131">
      <formula1>$A$1:$SU$1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Javier Alexis Martinez Moncada</cp:lastModifiedBy>
  <cp:lastPrinted>2014-04-11T16:36:49Z</cp:lastPrinted>
  <dcterms:created xsi:type="dcterms:W3CDTF">2010-05-02T01:28:32Z</dcterms:created>
  <dcterms:modified xsi:type="dcterms:W3CDTF">2017-06-26T22:07:13Z</dcterms:modified>
</cp:coreProperties>
</file>